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3231"/>
  <workbookPr codeName="ThisWorkbook"/>
  <mc:AlternateContent xmlns:mc="http://schemas.openxmlformats.org/markup-compatibility/2006">
    <mc:Choice Requires="x15">
      <x15ac:absPath xmlns:x15ac="http://schemas.microsoft.com/office/spreadsheetml/2010/11/ac" url="C:\Users\lvillarreal\Desktop\INVIAS\_APU\__FASE II\__ULTIMOS ARCHIVOS\_PUBLICACIÓN 2020-2\2020-2 territoriales\contraloría\2020-1\"/>
    </mc:Choice>
  </mc:AlternateContent>
  <xr:revisionPtr revIDLastSave="0" documentId="13_ncr:1_{E91DD6F1-41B4-4139-8723-723359D1E3D7}" xr6:coauthVersionLast="45" xr6:coauthVersionMax="45" xr10:uidLastSave="{00000000-0000-0000-0000-000000000000}"/>
  <bookViews>
    <workbookView xWindow="-120" yWindow="-120" windowWidth="29040" windowHeight="15840" tabRatio="879"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D67" i="2" l="1"/>
  <c r="D64" i="2"/>
  <c r="D38" i="2" s="1"/>
  <c r="D51" i="2"/>
  <c r="D52" i="2" s="1"/>
  <c r="D47" i="2"/>
  <c r="D46" i="2"/>
  <c r="D45" i="2"/>
  <c r="D39" i="2"/>
  <c r="D37" i="2"/>
  <c r="D36" i="2"/>
  <c r="D35" i="2"/>
  <c r="D33" i="2"/>
  <c r="D32" i="2"/>
  <c r="D31" i="2"/>
  <c r="D9" i="2"/>
  <c r="D29" i="2" l="1"/>
  <c r="D34" i="2"/>
  <c r="I105" i="4"/>
  <c r="I104" i="4"/>
  <c r="H109" i="4"/>
  <c r="H108" i="4"/>
  <c r="H106" i="4"/>
  <c r="H105" i="4"/>
  <c r="H104" i="4"/>
  <c r="M70" i="374" l="1"/>
  <c r="B77" i="244"/>
  <c r="M58" i="244"/>
  <c r="N58" i="244" s="1"/>
  <c r="J58" i="244"/>
  <c r="B58" i="244"/>
  <c r="B57" i="244"/>
  <c r="K44" i="244"/>
  <c r="N44" i="244" s="1"/>
  <c r="B44" i="244"/>
  <c r="K77" i="244"/>
  <c r="I77"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L58" i="285"/>
  <c r="K59" i="286"/>
  <c r="K58" i="286"/>
  <c r="B59" i="286"/>
  <c r="B58" i="286"/>
  <c r="B58" i="285"/>
  <c r="K58" i="284"/>
  <c r="B58" i="284"/>
  <c r="L58" i="284"/>
  <c r="N58" i="284" s="1"/>
  <c r="N64" i="284" s="1"/>
  <c r="L58" i="283"/>
  <c r="K58" i="283"/>
  <c r="B58" i="283"/>
  <c r="B61" i="270"/>
  <c r="K66" i="268"/>
  <c r="B66" i="268"/>
  <c r="B65" i="268"/>
  <c r="L69" i="252"/>
  <c r="N69" i="252" s="1"/>
  <c r="L68" i="252"/>
  <c r="K69" i="252"/>
  <c r="B69" i="252"/>
  <c r="B68" i="252"/>
  <c r="L65" i="248"/>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N36" i="193" s="1"/>
  <c r="B39" i="193"/>
  <c r="B38" i="193"/>
  <c r="B37" i="193"/>
  <c r="B36" i="193"/>
  <c r="K65" i="162"/>
  <c r="K64" i="162"/>
  <c r="K65" i="157"/>
  <c r="B65" i="157"/>
  <c r="B64" i="157"/>
  <c r="M48" i="56"/>
  <c r="N48" i="56" s="1"/>
  <c r="N54" i="56" s="1"/>
  <c r="B48" i="56"/>
  <c r="K59" i="32"/>
  <c r="K59" i="27"/>
  <c r="K59" i="19"/>
  <c r="K59" i="18"/>
  <c r="K59" i="17"/>
  <c r="K59" i="16"/>
  <c r="K59" i="15"/>
  <c r="K59" i="14"/>
  <c r="K71" i="12"/>
  <c r="I71" i="12" s="1"/>
  <c r="K70" i="12"/>
  <c r="B71" i="12"/>
  <c r="B70" i="12"/>
  <c r="K38" i="12"/>
  <c r="N38" i="12" s="1"/>
  <c r="K37" i="12"/>
  <c r="B38" i="12"/>
  <c r="B37" i="12"/>
  <c r="C3" i="5"/>
  <c r="K36" i="370"/>
  <c r="N36" i="370" s="1"/>
  <c r="N43" i="370" s="1"/>
  <c r="N78" i="370" s="1"/>
  <c r="L84" i="370" s="1"/>
  <c r="B36" i="370"/>
  <c r="K36" i="11"/>
  <c r="N36" i="11" s="1"/>
  <c r="N43" i="11" s="1"/>
  <c r="N78" i="11" s="1"/>
  <c r="B36" i="11"/>
  <c r="K36" i="369"/>
  <c r="N36" i="369" s="1"/>
  <c r="N43" i="369" s="1"/>
  <c r="N78" i="369" s="1"/>
  <c r="L85" i="369" s="1"/>
  <c r="B36" i="369"/>
  <c r="K70" i="367"/>
  <c r="N70" i="367" s="1"/>
  <c r="N76" i="367" s="1"/>
  <c r="N41" i="367" s="1"/>
  <c r="N43" i="367" s="1"/>
  <c r="B70" i="367"/>
  <c r="J48" i="367"/>
  <c r="B48" i="367"/>
  <c r="K71" i="366"/>
  <c r="B71" i="366"/>
  <c r="M49" i="366"/>
  <c r="N49" i="366" s="1"/>
  <c r="N55"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s="1"/>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N72" i="355" s="1"/>
  <c r="B72" i="355"/>
  <c r="K71" i="355"/>
  <c r="B71" i="355"/>
  <c r="M49" i="355"/>
  <c r="N49" i="355" s="1"/>
  <c r="J49" i="355"/>
  <c r="B49" i="355"/>
  <c r="M48" i="355"/>
  <c r="N48" i="355" s="1"/>
  <c r="J48" i="355"/>
  <c r="B48" i="355"/>
  <c r="K72" i="354"/>
  <c r="N72"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N72" i="350" s="1"/>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B71" i="346"/>
  <c r="M49" i="346"/>
  <c r="N49" i="346" s="1"/>
  <c r="N55" i="346" s="1"/>
  <c r="J49" i="346"/>
  <c r="B49" i="346"/>
  <c r="M48" i="346"/>
  <c r="N48" i="346" s="1"/>
  <c r="J48" i="346"/>
  <c r="B48" i="346"/>
  <c r="K71" i="345"/>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N55"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J48" i="337"/>
  <c r="B48" i="337"/>
  <c r="K36" i="337"/>
  <c r="N36" i="337" s="1"/>
  <c r="B36" i="337"/>
  <c r="K71" i="336"/>
  <c r="B71" i="336"/>
  <c r="M49" i="336"/>
  <c r="N49" i="336" s="1"/>
  <c r="J49" i="336"/>
  <c r="B49" i="336"/>
  <c r="M48" i="336"/>
  <c r="N48" i="336" s="1"/>
  <c r="J48" i="336"/>
  <c r="B48" i="336"/>
  <c r="K36" i="336"/>
  <c r="N36" i="336" s="1"/>
  <c r="B36" i="336"/>
  <c r="K72" i="335"/>
  <c r="B72" i="335"/>
  <c r="K71" i="335"/>
  <c r="N71" i="335" s="1"/>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B71" i="332"/>
  <c r="M49" i="332"/>
  <c r="N49" i="332" s="1"/>
  <c r="J49" i="332"/>
  <c r="B49" i="332"/>
  <c r="M48" i="332"/>
  <c r="N48" i="332" s="1"/>
  <c r="J48" i="332"/>
  <c r="B48" i="332"/>
  <c r="K37" i="332"/>
  <c r="N37" i="332" s="1"/>
  <c r="B37" i="332"/>
  <c r="K36" i="332"/>
  <c r="N36" i="332" s="1"/>
  <c r="B36" i="332"/>
  <c r="K72" i="331"/>
  <c r="N72" i="331" s="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B71" i="330"/>
  <c r="M49" i="330"/>
  <c r="N49" i="330" s="1"/>
  <c r="J49" i="330"/>
  <c r="B49" i="330"/>
  <c r="M48" i="330"/>
  <c r="N48" i="330" s="1"/>
  <c r="J48" i="330"/>
  <c r="B48" i="330"/>
  <c r="K37" i="330"/>
  <c r="N37" i="330" s="1"/>
  <c r="B37" i="330"/>
  <c r="K36" i="330"/>
  <c r="N36" i="330" s="1"/>
  <c r="B36" i="330"/>
  <c r="K72" i="329"/>
  <c r="N72" i="329" s="1"/>
  <c r="B72" i="329"/>
  <c r="K71" i="329"/>
  <c r="N71" i="329" s="1"/>
  <c r="B71" i="329"/>
  <c r="M50" i="329"/>
  <c r="N50" i="329" s="1"/>
  <c r="J50" i="329"/>
  <c r="B50" i="329"/>
  <c r="M49" i="329"/>
  <c r="N49" i="329" s="1"/>
  <c r="J49" i="329"/>
  <c r="B49" i="329"/>
  <c r="M48" i="329"/>
  <c r="N48" i="329" s="1"/>
  <c r="J48" i="329"/>
  <c r="B48" i="329"/>
  <c r="K37" i="329"/>
  <c r="N37" i="329" s="1"/>
  <c r="B37" i="329"/>
  <c r="K36" i="329"/>
  <c r="N36" i="329" s="1"/>
  <c r="B36" i="329"/>
  <c r="K72" i="328"/>
  <c r="N72" i="328" s="1"/>
  <c r="B72" i="328"/>
  <c r="K71" i="328"/>
  <c r="N71"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s="1"/>
  <c r="B71" i="321"/>
  <c r="M48" i="321"/>
  <c r="N48" i="321" s="1"/>
  <c r="N55" i="321" s="1"/>
  <c r="J48" i="321"/>
  <c r="B48" i="321"/>
  <c r="K72" i="320"/>
  <c r="B72" i="320"/>
  <c r="K71" i="320"/>
  <c r="I71" i="320" s="1"/>
  <c r="B71" i="320"/>
  <c r="M48" i="320"/>
  <c r="N48" i="320" s="1"/>
  <c r="N55" i="320" s="1"/>
  <c r="J48" i="320"/>
  <c r="B48" i="320"/>
  <c r="K72" i="319"/>
  <c r="N72" i="319" s="1"/>
  <c r="B72" i="319"/>
  <c r="K71" i="319"/>
  <c r="B71" i="319"/>
  <c r="K60" i="319"/>
  <c r="B60" i="319"/>
  <c r="M51" i="319"/>
  <c r="N51" i="319" s="1"/>
  <c r="J51" i="319"/>
  <c r="B51" i="319"/>
  <c r="M50" i="319"/>
  <c r="N50" i="319" s="1"/>
  <c r="J50" i="319"/>
  <c r="B50" i="319"/>
  <c r="M49" i="319"/>
  <c r="N49" i="319" s="1"/>
  <c r="J49" i="319"/>
  <c r="B49" i="319"/>
  <c r="M48" i="319"/>
  <c r="N48" i="319" s="1"/>
  <c r="J48" i="319"/>
  <c r="B48" i="319"/>
  <c r="K72" i="318"/>
  <c r="B72" i="318"/>
  <c r="K71" i="318"/>
  <c r="N71" i="318" s="1"/>
  <c r="B71" i="318"/>
  <c r="K60" i="318"/>
  <c r="B60" i="318"/>
  <c r="M51" i="318"/>
  <c r="N51" i="318" s="1"/>
  <c r="J51" i="318"/>
  <c r="B51" i="318"/>
  <c r="M50" i="318"/>
  <c r="N50" i="318" s="1"/>
  <c r="J50" i="318"/>
  <c r="B50" i="318"/>
  <c r="M49" i="318"/>
  <c r="N49" i="318" s="1"/>
  <c r="J49" i="318"/>
  <c r="B49" i="318"/>
  <c r="M48" i="318"/>
  <c r="N48" i="318" s="1"/>
  <c r="J48" i="318"/>
  <c r="B48" i="318"/>
  <c r="K72" i="317"/>
  <c r="N72" i="317" s="1"/>
  <c r="B72" i="317"/>
  <c r="K71" i="317"/>
  <c r="B71" i="317"/>
  <c r="K60" i="317"/>
  <c r="B60" i="317"/>
  <c r="M51" i="317"/>
  <c r="N51" i="317" s="1"/>
  <c r="J51" i="317"/>
  <c r="B51" i="317"/>
  <c r="M50" i="317"/>
  <c r="N50" i="317" s="1"/>
  <c r="J50" i="317"/>
  <c r="B50" i="317"/>
  <c r="M49" i="317"/>
  <c r="N49" i="317" s="1"/>
  <c r="J49" i="317"/>
  <c r="B49" i="317"/>
  <c r="M48" i="317"/>
  <c r="N48" i="317" s="1"/>
  <c r="J48" i="317"/>
  <c r="B48" i="317"/>
  <c r="K72" i="316"/>
  <c r="B72" i="316"/>
  <c r="K71" i="316"/>
  <c r="I71" i="316" s="1"/>
  <c r="B71" i="316"/>
  <c r="K60" i="316"/>
  <c r="B60" i="316"/>
  <c r="M51" i="316"/>
  <c r="N51" i="316" s="1"/>
  <c r="J51" i="316"/>
  <c r="B51" i="316"/>
  <c r="M50" i="316"/>
  <c r="N50" i="316" s="1"/>
  <c r="J50" i="316"/>
  <c r="B50" i="316"/>
  <c r="M49" i="316"/>
  <c r="N49" i="316" s="1"/>
  <c r="J49" i="316"/>
  <c r="B49" i="316"/>
  <c r="M48" i="316"/>
  <c r="N48" i="316" s="1"/>
  <c r="J48" i="316"/>
  <c r="B48" i="316"/>
  <c r="K72" i="315"/>
  <c r="N72" i="315" s="1"/>
  <c r="B72" i="315"/>
  <c r="K71" i="315"/>
  <c r="B71" i="315"/>
  <c r="K60" i="315"/>
  <c r="B60" i="315"/>
  <c r="M51" i="315"/>
  <c r="N51" i="315" s="1"/>
  <c r="J51" i="315"/>
  <c r="B51" i="315"/>
  <c r="M50" i="315"/>
  <c r="N50" i="315" s="1"/>
  <c r="J50" i="315"/>
  <c r="B50" i="315"/>
  <c r="M49" i="315"/>
  <c r="N49" i="315" s="1"/>
  <c r="J49" i="315"/>
  <c r="B49" i="315"/>
  <c r="M48" i="315"/>
  <c r="N48" i="315" s="1"/>
  <c r="J48" i="315"/>
  <c r="B48" i="315"/>
  <c r="K72" i="314"/>
  <c r="B72" i="314"/>
  <c r="K71" i="314"/>
  <c r="I71" i="314" s="1"/>
  <c r="B71" i="314"/>
  <c r="K60" i="314"/>
  <c r="B60" i="314"/>
  <c r="M51" i="314"/>
  <c r="N51" i="314" s="1"/>
  <c r="J51" i="314"/>
  <c r="B51" i="314"/>
  <c r="M50" i="314"/>
  <c r="N50" i="314" s="1"/>
  <c r="J50" i="314"/>
  <c r="B50" i="314"/>
  <c r="M49" i="314"/>
  <c r="N49" i="314" s="1"/>
  <c r="J49" i="314"/>
  <c r="B49" i="314"/>
  <c r="M48" i="314"/>
  <c r="N48" i="314" s="1"/>
  <c r="J48" i="314"/>
  <c r="B48" i="314"/>
  <c r="K72" i="313"/>
  <c r="I72" i="313" s="1"/>
  <c r="B72" i="313"/>
  <c r="K71" i="313"/>
  <c r="B71" i="313"/>
  <c r="K60" i="313"/>
  <c r="B60" i="313"/>
  <c r="M51" i="313"/>
  <c r="N51" i="313" s="1"/>
  <c r="J51" i="313"/>
  <c r="B51" i="313"/>
  <c r="M50" i="313"/>
  <c r="N50" i="313" s="1"/>
  <c r="J50" i="313"/>
  <c r="B50" i="313"/>
  <c r="M49" i="313"/>
  <c r="N49" i="313" s="1"/>
  <c r="J49" i="313"/>
  <c r="B49" i="313"/>
  <c r="M48" i="313"/>
  <c r="N48" i="313" s="1"/>
  <c r="J48" i="313"/>
  <c r="B48" i="313"/>
  <c r="K72" i="312"/>
  <c r="N72"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N72" i="311" s="1"/>
  <c r="B72" i="311"/>
  <c r="K71" i="311"/>
  <c r="I71" i="311" s="1"/>
  <c r="B71" i="311"/>
  <c r="K60" i="311"/>
  <c r="B60" i="311"/>
  <c r="M49" i="311"/>
  <c r="N49" i="311" s="1"/>
  <c r="J49" i="311"/>
  <c r="B49" i="311"/>
  <c r="M48" i="311"/>
  <c r="N48" i="311" s="1"/>
  <c r="J48" i="311"/>
  <c r="B48" i="311"/>
  <c r="K37" i="311"/>
  <c r="N37" i="311" s="1"/>
  <c r="B37" i="311"/>
  <c r="K36" i="311"/>
  <c r="N36" i="311" s="1"/>
  <c r="B36" i="311"/>
  <c r="K70" i="310"/>
  <c r="N70" i="310" s="1"/>
  <c r="B70" i="310"/>
  <c r="K69" i="310"/>
  <c r="I69" i="310" s="1"/>
  <c r="B69" i="310"/>
  <c r="M49" i="310"/>
  <c r="N49" i="310" s="1"/>
  <c r="J49" i="310"/>
  <c r="B49" i="310"/>
  <c r="M48" i="310"/>
  <c r="N48" i="310" s="1"/>
  <c r="J48" i="310"/>
  <c r="B48" i="310"/>
  <c r="K70" i="309"/>
  <c r="N70"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s="1"/>
  <c r="N75" i="303" s="1"/>
  <c r="N41" i="303" s="1"/>
  <c r="N43" i="303" s="1"/>
  <c r="B69" i="303"/>
  <c r="M48" i="303"/>
  <c r="N48" i="303" s="1"/>
  <c r="N53" i="303" s="1"/>
  <c r="J48" i="303"/>
  <c r="B48" i="303"/>
  <c r="K70" i="302"/>
  <c r="N70" i="302" s="1"/>
  <c r="B70" i="302"/>
  <c r="K69" i="302"/>
  <c r="N69" i="302" s="1"/>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N70" i="300" s="1"/>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J48" i="299"/>
  <c r="B48" i="299"/>
  <c r="K70" i="298"/>
  <c r="N70" i="298" s="1"/>
  <c r="B70" i="298"/>
  <c r="K69" i="298"/>
  <c r="N69" i="298" s="1"/>
  <c r="N75" i="298" s="1"/>
  <c r="N41" i="298" s="1"/>
  <c r="B69" i="298"/>
  <c r="K58" i="298"/>
  <c r="B58" i="298"/>
  <c r="M50" i="298"/>
  <c r="N50" i="298" s="1"/>
  <c r="J50" i="298"/>
  <c r="B50" i="298"/>
  <c r="M49" i="298"/>
  <c r="N49" i="298" s="1"/>
  <c r="J49" i="298"/>
  <c r="B49" i="298"/>
  <c r="M48" i="298"/>
  <c r="N48" i="298" s="1"/>
  <c r="J48" i="298"/>
  <c r="B48" i="298"/>
  <c r="K36" i="298"/>
  <c r="N36" i="298" s="1"/>
  <c r="B36" i="298"/>
  <c r="K70" i="297"/>
  <c r="N70" i="297" s="1"/>
  <c r="B70" i="297"/>
  <c r="K69" i="297"/>
  <c r="N69" i="297" s="1"/>
  <c r="B69" i="297"/>
  <c r="K59" i="297"/>
  <c r="B59" i="297"/>
  <c r="K58" i="297"/>
  <c r="B58" i="297"/>
  <c r="M51" i="297"/>
  <c r="N51" i="297" s="1"/>
  <c r="J51" i="297"/>
  <c r="B51" i="297"/>
  <c r="M50" i="297"/>
  <c r="N50" i="297" s="1"/>
  <c r="J50" i="297"/>
  <c r="B50" i="297"/>
  <c r="M49" i="297"/>
  <c r="N49" i="297" s="1"/>
  <c r="J49" i="297"/>
  <c r="B49" i="297"/>
  <c r="M48" i="297"/>
  <c r="N48" i="297" s="1"/>
  <c r="J48" i="297"/>
  <c r="B48" i="297"/>
  <c r="K36" i="297"/>
  <c r="N36" i="297" s="1"/>
  <c r="B36" i="297"/>
  <c r="K72" i="296"/>
  <c r="N72" i="296" s="1"/>
  <c r="B72" i="296"/>
  <c r="K71" i="296"/>
  <c r="N71" i="296" s="1"/>
  <c r="B71" i="296"/>
  <c r="M49" i="296"/>
  <c r="N49"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J48" i="293"/>
  <c r="B48" i="293"/>
  <c r="K70" i="292"/>
  <c r="N70"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N75" i="290" s="1"/>
  <c r="N41" i="290" s="1"/>
  <c r="N43"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I69" i="287" s="1"/>
  <c r="B69" i="287"/>
  <c r="K58" i="287"/>
  <c r="M49" i="287"/>
  <c r="N49" i="287" s="1"/>
  <c r="J49" i="287"/>
  <c r="B49" i="287"/>
  <c r="M48" i="287"/>
  <c r="N48" i="287" s="1"/>
  <c r="J48" i="287"/>
  <c r="B48" i="287"/>
  <c r="K37" i="287"/>
  <c r="N37" i="287" s="1"/>
  <c r="B37" i="287"/>
  <c r="K36" i="287"/>
  <c r="N36" i="287" s="1"/>
  <c r="B36" i="287"/>
  <c r="K70" i="286"/>
  <c r="N70" i="286" s="1"/>
  <c r="B70" i="286"/>
  <c r="K69" i="286"/>
  <c r="N69" i="286" s="1"/>
  <c r="B69" i="286"/>
  <c r="M49" i="286"/>
  <c r="N49" i="286" s="1"/>
  <c r="J49" i="286"/>
  <c r="B49" i="286"/>
  <c r="M48" i="286"/>
  <c r="N48" i="286" s="1"/>
  <c r="J48" i="286"/>
  <c r="B48" i="286"/>
  <c r="K37" i="286"/>
  <c r="N37" i="286" s="1"/>
  <c r="B37" i="286"/>
  <c r="K36" i="286"/>
  <c r="N36" i="286" s="1"/>
  <c r="B36" i="286"/>
  <c r="K70" i="285"/>
  <c r="N70" i="285" s="1"/>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B69" i="284"/>
  <c r="M50" i="284"/>
  <c r="N50" i="284" s="1"/>
  <c r="J50" i="284"/>
  <c r="B50" i="284"/>
  <c r="M49" i="284"/>
  <c r="N49"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s="1"/>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C82" i="279"/>
  <c r="D82" i="279" s="1"/>
  <c r="E82" i="279" s="1"/>
  <c r="F82" i="279" s="1"/>
  <c r="G82" i="279" s="1"/>
  <c r="H82" i="279" s="1"/>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N80" i="277" s="1"/>
  <c r="B72" i="277"/>
  <c r="M48" i="277"/>
  <c r="N48" i="277" s="1"/>
  <c r="N56" i="277" s="1"/>
  <c r="J48" i="277"/>
  <c r="B48" i="277"/>
  <c r="K73" i="275"/>
  <c r="N73" i="275" s="1"/>
  <c r="B73" i="275"/>
  <c r="K72" i="275"/>
  <c r="N72" i="275" s="1"/>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s="1"/>
  <c r="B72" i="272"/>
  <c r="L61" i="272"/>
  <c r="K61" i="272"/>
  <c r="B61" i="272"/>
  <c r="M49" i="272"/>
  <c r="N49" i="272" s="1"/>
  <c r="J49" i="272"/>
  <c r="B49" i="272"/>
  <c r="M48" i="272"/>
  <c r="N48" i="272" s="1"/>
  <c r="J48" i="272"/>
  <c r="B48" i="272"/>
  <c r="K36" i="272"/>
  <c r="N36" i="272" s="1"/>
  <c r="B36" i="272"/>
  <c r="K73" i="271"/>
  <c r="N73" i="271" s="1"/>
  <c r="B73" i="271"/>
  <c r="K72" i="271"/>
  <c r="N72" i="271" s="1"/>
  <c r="B72" i="271"/>
  <c r="K61" i="271"/>
  <c r="B61" i="271"/>
  <c r="M51" i="271"/>
  <c r="N51"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N78" i="270" s="1"/>
  <c r="N41"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B76" i="268"/>
  <c r="K75" i="268"/>
  <c r="N75" i="268" s="1"/>
  <c r="B75" i="268"/>
  <c r="K65" i="268"/>
  <c r="K64" i="268"/>
  <c r="B64" i="268"/>
  <c r="M52" i="268"/>
  <c r="N52"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J49" i="266"/>
  <c r="B49" i="266"/>
  <c r="M48" i="266"/>
  <c r="N48" i="266" s="1"/>
  <c r="J48" i="266"/>
  <c r="B48" i="266"/>
  <c r="K37" i="266"/>
  <c r="N37" i="266" s="1"/>
  <c r="B37" i="266"/>
  <c r="K36" i="266"/>
  <c r="N36" i="266" s="1"/>
  <c r="B36" i="266"/>
  <c r="K72" i="265"/>
  <c r="N72" i="265" s="1"/>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N77" i="263" s="1"/>
  <c r="N41" i="263" s="1"/>
  <c r="N43" i="263" s="1"/>
  <c r="B72" i="263"/>
  <c r="K71" i="263"/>
  <c r="N71" i="263" s="1"/>
  <c r="B71" i="263"/>
  <c r="K60" i="263"/>
  <c r="B60" i="263"/>
  <c r="M51" i="263"/>
  <c r="N51" i="263" s="1"/>
  <c r="J51" i="263"/>
  <c r="B51" i="263"/>
  <c r="M50" i="263"/>
  <c r="N50" i="263" s="1"/>
  <c r="J50" i="263"/>
  <c r="B50" i="263"/>
  <c r="M49" i="263"/>
  <c r="N49" i="263" s="1"/>
  <c r="J49" i="263"/>
  <c r="B49" i="263"/>
  <c r="M48" i="263"/>
  <c r="N48" i="263" s="1"/>
  <c r="J48" i="263"/>
  <c r="B48" i="263"/>
  <c r="K37" i="263"/>
  <c r="N37" i="263" s="1"/>
  <c r="B37" i="263"/>
  <c r="K36" i="263"/>
  <c r="N36" i="263" s="1"/>
  <c r="B36" i="263"/>
  <c r="K72" i="262"/>
  <c r="N72" i="262" s="1"/>
  <c r="B72" i="262"/>
  <c r="K71" i="262"/>
  <c r="N71" i="262" s="1"/>
  <c r="N77" i="262" s="1"/>
  <c r="N41" i="262" s="1"/>
  <c r="N43" i="262" s="1"/>
  <c r="B71" i="262"/>
  <c r="K60" i="262"/>
  <c r="B60" i="262"/>
  <c r="M51" i="262"/>
  <c r="N51" i="262" s="1"/>
  <c r="J51" i="262"/>
  <c r="B51" i="262"/>
  <c r="M50" i="262"/>
  <c r="N50"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N77" i="254" s="1"/>
  <c r="N41"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N77" i="253" s="1"/>
  <c r="B72" i="253"/>
  <c r="K36" i="253"/>
  <c r="N36" i="253" s="1"/>
  <c r="N43" i="253" s="1"/>
  <c r="B36" i="253"/>
  <c r="C85" i="252"/>
  <c r="D85" i="252" s="1"/>
  <c r="E85" i="252" s="1"/>
  <c r="F85" i="252" s="1"/>
  <c r="G85" i="252" s="1"/>
  <c r="H85" i="252" s="1"/>
  <c r="K82" i="252"/>
  <c r="N82" i="252" s="1"/>
  <c r="B82" i="252"/>
  <c r="K80" i="252"/>
  <c r="N80" i="252" s="1"/>
  <c r="B80" i="252"/>
  <c r="K79" i="252"/>
  <c r="N79" i="252" s="1"/>
  <c r="B79" i="252"/>
  <c r="K68" i="252"/>
  <c r="N68" i="252"/>
  <c r="M57" i="252"/>
  <c r="N57" i="252" s="1"/>
  <c r="J57" i="252"/>
  <c r="B57" i="252"/>
  <c r="M56" i="252"/>
  <c r="N56"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J48" i="251"/>
  <c r="B48" i="251"/>
  <c r="K36" i="251"/>
  <c r="N36" i="251" s="1"/>
  <c r="N43" i="251" s="1"/>
  <c r="B36" i="251"/>
  <c r="K72" i="250"/>
  <c r="N72" i="250" s="1"/>
  <c r="B72" i="250"/>
  <c r="K71" i="250"/>
  <c r="N71" i="250" s="1"/>
  <c r="B71" i="250"/>
  <c r="M48" i="250"/>
  <c r="N48" i="250" s="1"/>
  <c r="N55" i="250" s="1"/>
  <c r="J48" i="250"/>
  <c r="B48" i="250"/>
  <c r="K36" i="250"/>
  <c r="N36" i="250" s="1"/>
  <c r="B36" i="250"/>
  <c r="K76" i="249"/>
  <c r="N76" i="249" s="1"/>
  <c r="B76"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6" i="248"/>
  <c r="N76" i="248" s="1"/>
  <c r="B76" i="248"/>
  <c r="K74" i="248"/>
  <c r="N74" i="248" s="1"/>
  <c r="B74" i="248"/>
  <c r="K73" i="248"/>
  <c r="B73" i="248"/>
  <c r="K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6" i="244"/>
  <c r="N76" i="244" s="1"/>
  <c r="B76" i="244"/>
  <c r="K75" i="244"/>
  <c r="N75" i="244" s="1"/>
  <c r="B75" i="244"/>
  <c r="L64" i="244"/>
  <c r="K64" i="244"/>
  <c r="B64" i="244"/>
  <c r="M57" i="244"/>
  <c r="N57" i="244" s="1"/>
  <c r="J57" i="244"/>
  <c r="M56" i="244"/>
  <c r="N56"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s="1"/>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N59" i="242" s="1"/>
  <c r="N65" i="242" s="1"/>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s="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J48" i="235"/>
  <c r="B48" i="235"/>
  <c r="K36" i="235"/>
  <c r="N36" i="235" s="1"/>
  <c r="B36" i="235"/>
  <c r="K71" i="234"/>
  <c r="N71" i="234" s="1"/>
  <c r="B71" i="234"/>
  <c r="K70" i="234"/>
  <c r="N70" i="234" s="1"/>
  <c r="B70" i="234"/>
  <c r="B59" i="234"/>
  <c r="M47" i="234"/>
  <c r="N47" i="234" s="1"/>
  <c r="N54"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N55" i="233" s="1"/>
  <c r="J48" i="233"/>
  <c r="B48" i="233"/>
  <c r="K37" i="233"/>
  <c r="N37" i="233" s="1"/>
  <c r="B37" i="233"/>
  <c r="K36" i="233"/>
  <c r="N36" i="233" s="1"/>
  <c r="B36" i="233"/>
  <c r="K73" i="232"/>
  <c r="N73" i="232" s="1"/>
  <c r="B73" i="232"/>
  <c r="K72" i="232"/>
  <c r="N72" i="232" s="1"/>
  <c r="B72" i="232"/>
  <c r="K61" i="232"/>
  <c r="B61" i="232"/>
  <c r="M54" i="232"/>
  <c r="N54" i="232" s="1"/>
  <c r="J54" i="232"/>
  <c r="B54" i="232"/>
  <c r="N52" i="232"/>
  <c r="M51" i="232"/>
  <c r="N51" i="232" s="1"/>
  <c r="J51" i="232"/>
  <c r="B51" i="232"/>
  <c r="M50" i="232"/>
  <c r="N50"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N78" i="226" s="1"/>
  <c r="J49" i="226"/>
  <c r="B49" i="226"/>
  <c r="M49" i="225"/>
  <c r="N49" i="225" s="1"/>
  <c r="N54" i="225" s="1"/>
  <c r="N78" i="225" s="1"/>
  <c r="J49" i="225"/>
  <c r="B49" i="225"/>
  <c r="M49" i="224"/>
  <c r="N49" i="224" s="1"/>
  <c r="N54" i="224" s="1"/>
  <c r="N78" i="224" s="1"/>
  <c r="L83"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I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s="1"/>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B71" i="216"/>
  <c r="K70" i="216"/>
  <c r="N70" i="216" s="1"/>
  <c r="B70" i="216"/>
  <c r="M49" i="216"/>
  <c r="N49" i="216" s="1"/>
  <c r="N54" i="216" s="1"/>
  <c r="J49" i="216"/>
  <c r="B49" i="216"/>
  <c r="K71" i="215"/>
  <c r="N71"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I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I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I77" i="182" s="1"/>
  <c r="B77" i="182"/>
  <c r="K76" i="182"/>
  <c r="I76" i="182" s="1"/>
  <c r="B76" i="182"/>
  <c r="K75" i="182"/>
  <c r="N75" i="182" s="1"/>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s="1"/>
  <c r="B74" i="181"/>
  <c r="K64" i="181"/>
  <c r="B64" i="181"/>
  <c r="K63" i="181"/>
  <c r="B63" i="181"/>
  <c r="M54" i="181"/>
  <c r="N54"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N76" i="177" s="1"/>
  <c r="B76" i="177"/>
  <c r="K75" i="177"/>
  <c r="N75" i="177" s="1"/>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s="1"/>
  <c r="B76" i="180"/>
  <c r="K75" i="180"/>
  <c r="N75" i="180" s="1"/>
  <c r="B75" i="180"/>
  <c r="K74" i="180"/>
  <c r="N74" i="180" s="1"/>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I75" i="178" s="1"/>
  <c r="B75" i="178"/>
  <c r="K65" i="178"/>
  <c r="B65" i="178"/>
  <c r="K64" i="178"/>
  <c r="B64" i="178"/>
  <c r="M55" i="178"/>
  <c r="N55" i="178" s="1"/>
  <c r="J55" i="178"/>
  <c r="B55" i="178"/>
  <c r="M54" i="178"/>
  <c r="N54" i="178" s="1"/>
  <c r="J54" i="178"/>
  <c r="B54" i="178"/>
  <c r="K43" i="178"/>
  <c r="N43" i="178" s="1"/>
  <c r="B43" i="178"/>
  <c r="K42" i="178"/>
  <c r="N42" i="178" s="1"/>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N75" i="172" s="1"/>
  <c r="B75" i="172"/>
  <c r="K74" i="172"/>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N77" i="170" s="1"/>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I75" i="168" s="1"/>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N76" i="162" s="1"/>
  <c r="B76" i="162"/>
  <c r="K75" i="162"/>
  <c r="N75" i="162" s="1"/>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N77" i="158" s="1"/>
  <c r="B77" i="158"/>
  <c r="K76" i="158"/>
  <c r="I76" i="158" s="1"/>
  <c r="B76" i="158"/>
  <c r="K75" i="158"/>
  <c r="N75" i="158" s="1"/>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N77" i="155" s="1"/>
  <c r="B77" i="155"/>
  <c r="K76" i="155"/>
  <c r="B76" i="155"/>
  <c r="K75" i="155"/>
  <c r="I75" i="155" s="1"/>
  <c r="B75" i="155"/>
  <c r="B65" i="155"/>
  <c r="B64" i="155"/>
  <c r="M55" i="155"/>
  <c r="N55" i="155" s="1"/>
  <c r="J55" i="155"/>
  <c r="B55" i="155"/>
  <c r="M54" i="155"/>
  <c r="N54"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I74" i="150" s="1"/>
  <c r="B74" i="150"/>
  <c r="K73" i="150"/>
  <c r="I73" i="150" s="1"/>
  <c r="B73" i="150"/>
  <c r="K72" i="150"/>
  <c r="B72" i="150"/>
  <c r="K62" i="150"/>
  <c r="B62" i="150"/>
  <c r="K61" i="150"/>
  <c r="B61" i="150"/>
  <c r="M54" i="150"/>
  <c r="N54" i="150" s="1"/>
  <c r="J54" i="150"/>
  <c r="B54" i="150"/>
  <c r="M53" i="150"/>
  <c r="N53"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N76" i="143" s="1"/>
  <c r="N41" i="143" s="1"/>
  <c r="B70" i="143"/>
  <c r="K69" i="143"/>
  <c r="N69" i="143" s="1"/>
  <c r="B69" i="143"/>
  <c r="K58" i="143"/>
  <c r="B58" i="143"/>
  <c r="M49" i="143"/>
  <c r="N49" i="143" s="1"/>
  <c r="J49" i="143"/>
  <c r="B49" i="143"/>
  <c r="M48" i="143"/>
  <c r="N48" i="143" s="1"/>
  <c r="J48" i="143"/>
  <c r="B48" i="143"/>
  <c r="K37" i="143"/>
  <c r="N37" i="143" s="1"/>
  <c r="B37" i="143"/>
  <c r="K36" i="143"/>
  <c r="N36" i="143" s="1"/>
  <c r="B36" i="143"/>
  <c r="K70" i="144"/>
  <c r="N70" i="144" s="1"/>
  <c r="N76" i="144" s="1"/>
  <c r="N41"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N70" i="146" s="1"/>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B70" i="147"/>
  <c r="K69" i="147"/>
  <c r="B69" i="147"/>
  <c r="K58" i="147"/>
  <c r="B58" i="147"/>
  <c r="M49" i="147"/>
  <c r="N49" i="147" s="1"/>
  <c r="J49" i="147"/>
  <c r="B49" i="147"/>
  <c r="M48" i="147"/>
  <c r="N48" i="147" s="1"/>
  <c r="J48" i="147"/>
  <c r="B48" i="147"/>
  <c r="K37" i="147"/>
  <c r="N37" i="147" s="1"/>
  <c r="B37" i="147"/>
  <c r="K36" i="147"/>
  <c r="N36" i="147" s="1"/>
  <c r="B36" i="147"/>
  <c r="K71" i="148"/>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I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J48" i="135"/>
  <c r="B48" i="135"/>
  <c r="K39" i="135"/>
  <c r="N39" i="135" s="1"/>
  <c r="B39" i="135"/>
  <c r="K38" i="135"/>
  <c r="N38" i="135" s="1"/>
  <c r="B38" i="135"/>
  <c r="K37" i="135"/>
  <c r="N37" i="135" s="1"/>
  <c r="B37" i="135"/>
  <c r="K36" i="135"/>
  <c r="N36" i="135" s="1"/>
  <c r="B36" i="135"/>
  <c r="K70" i="134"/>
  <c r="N70" i="134" s="1"/>
  <c r="B70" i="134"/>
  <c r="K69" i="134"/>
  <c r="N69"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B37" i="131"/>
  <c r="K36" i="131"/>
  <c r="N36" i="131" s="1"/>
  <c r="B36" i="131"/>
  <c r="K70" i="130"/>
  <c r="N70" i="130" s="1"/>
  <c r="N76" i="130" s="1"/>
  <c r="N41" i="130" s="1"/>
  <c r="B70" i="130"/>
  <c r="M48" i="130"/>
  <c r="N48" i="130" s="1"/>
  <c r="N54" i="130" s="1"/>
  <c r="J48" i="130"/>
  <c r="B48" i="130"/>
  <c r="K37" i="130"/>
  <c r="N37" i="130" s="1"/>
  <c r="B37" i="130"/>
  <c r="K36" i="130"/>
  <c r="N36"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L83" i="126" s="1"/>
  <c r="J48" i="126"/>
  <c r="B48" i="126"/>
  <c r="M48" i="125"/>
  <c r="N48" i="125" s="1"/>
  <c r="N54" i="125" s="1"/>
  <c r="N78" i="125" s="1"/>
  <c r="L85" i="125" s="1"/>
  <c r="J48" i="125"/>
  <c r="B48" i="125"/>
  <c r="M48" i="123"/>
  <c r="N48" i="123" s="1"/>
  <c r="N54" i="123" s="1"/>
  <c r="N78" i="123" s="1"/>
  <c r="L85" i="123" s="1"/>
  <c r="J48" i="123"/>
  <c r="B48" i="123"/>
  <c r="M48" i="124"/>
  <c r="N48" i="124" s="1"/>
  <c r="N54" i="124" s="1"/>
  <c r="N78" i="124" s="1"/>
  <c r="J48" i="124"/>
  <c r="B48" i="124"/>
  <c r="M48" i="122"/>
  <c r="N48" i="122" s="1"/>
  <c r="N54" i="122" s="1"/>
  <c r="N78" i="122" s="1"/>
  <c r="L83" i="122" s="1"/>
  <c r="J48" i="122"/>
  <c r="B48" i="122"/>
  <c r="M48" i="121"/>
  <c r="N48" i="121" s="1"/>
  <c r="N54" i="121" s="1"/>
  <c r="N78" i="121" s="1"/>
  <c r="L85" i="121" s="1"/>
  <c r="J48" i="121"/>
  <c r="B48" i="121"/>
  <c r="M48" i="120"/>
  <c r="N48" i="120" s="1"/>
  <c r="N54" i="120" s="1"/>
  <c r="N78" i="120" s="1"/>
  <c r="J48" i="120"/>
  <c r="B48" i="120"/>
  <c r="M48" i="119"/>
  <c r="N48" i="119" s="1"/>
  <c r="N54" i="119" s="1"/>
  <c r="N78" i="119" s="1"/>
  <c r="J48" i="119"/>
  <c r="B48" i="119"/>
  <c r="M48" i="118"/>
  <c r="N48" i="118" s="1"/>
  <c r="N54" i="118" s="1"/>
  <c r="N78" i="118" s="1"/>
  <c r="L85" i="118" s="1"/>
  <c r="J48" i="118"/>
  <c r="B48" i="118"/>
  <c r="M48" i="117"/>
  <c r="N48" i="117" s="1"/>
  <c r="N54" i="117" s="1"/>
  <c r="N78" i="117" s="1"/>
  <c r="L84" i="117" s="1"/>
  <c r="J48" i="117"/>
  <c r="B48" i="117"/>
  <c r="M48" i="115"/>
  <c r="N48" i="115" s="1"/>
  <c r="N54" i="115" s="1"/>
  <c r="N78" i="115" s="1"/>
  <c r="L83" i="115" s="1"/>
  <c r="J48" i="115"/>
  <c r="B48" i="115"/>
  <c r="M48" i="116"/>
  <c r="N48" i="116" s="1"/>
  <c r="N54" i="116" s="1"/>
  <c r="N78" i="116" s="1"/>
  <c r="L84" i="116" s="1"/>
  <c r="J48" i="116"/>
  <c r="B48" i="116"/>
  <c r="M48" i="114"/>
  <c r="N48" i="114" s="1"/>
  <c r="N54" i="114" s="1"/>
  <c r="N78" i="114" s="1"/>
  <c r="L85" i="114" s="1"/>
  <c r="J48" i="114"/>
  <c r="B48" i="114"/>
  <c r="M48" i="113"/>
  <c r="N48" i="113" s="1"/>
  <c r="N54" i="113" s="1"/>
  <c r="N78" i="113" s="1"/>
  <c r="L83" i="113" s="1"/>
  <c r="J48" i="113"/>
  <c r="B48" i="113"/>
  <c r="M48" i="112"/>
  <c r="N48" i="112" s="1"/>
  <c r="N54" i="112" s="1"/>
  <c r="N78" i="112" s="1"/>
  <c r="L84" i="112" s="1"/>
  <c r="J48" i="112"/>
  <c r="B48" i="112"/>
  <c r="M48" i="111"/>
  <c r="N48" i="111" s="1"/>
  <c r="N54" i="111" s="1"/>
  <c r="N78" i="111" s="1"/>
  <c r="J48" i="111"/>
  <c r="B48" i="111"/>
  <c r="M48" i="110"/>
  <c r="N48" i="110" s="1"/>
  <c r="N54" i="110" s="1"/>
  <c r="N78" i="110" s="1"/>
  <c r="L85" i="110" s="1"/>
  <c r="J48" i="110"/>
  <c r="B48" i="110"/>
  <c r="M48" i="109"/>
  <c r="N48" i="109" s="1"/>
  <c r="N54" i="109" s="1"/>
  <c r="N78" i="109" s="1"/>
  <c r="L85"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N71" i="107" s="1"/>
  <c r="B71" i="107"/>
  <c r="K70" i="107"/>
  <c r="N70" i="107" s="1"/>
  <c r="B70" i="107"/>
  <c r="K59" i="107"/>
  <c r="B59" i="107"/>
  <c r="M48" i="107"/>
  <c r="N48" i="107" s="1"/>
  <c r="N54" i="107" s="1"/>
  <c r="J48" i="107"/>
  <c r="B48" i="107"/>
  <c r="K38" i="107"/>
  <c r="N38" i="107" s="1"/>
  <c r="B38" i="107"/>
  <c r="K37" i="107"/>
  <c r="N37" i="107" s="1"/>
  <c r="B37" i="107"/>
  <c r="K36" i="107"/>
  <c r="N36" i="107" s="1"/>
  <c r="B36" i="107"/>
  <c r="K71" i="106"/>
  <c r="I71" i="106" s="1"/>
  <c r="B71" i="106"/>
  <c r="K70" i="106"/>
  <c r="N70" i="106" s="1"/>
  <c r="B70" i="106"/>
  <c r="K59" i="106"/>
  <c r="B59" i="106"/>
  <c r="M49" i="106"/>
  <c r="N49" i="106" s="1"/>
  <c r="J49" i="106"/>
  <c r="B49" i="106"/>
  <c r="M48" i="106"/>
  <c r="N48"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s="1"/>
  <c r="B37" i="105"/>
  <c r="K36" i="105"/>
  <c r="N36" i="105" s="1"/>
  <c r="B36" i="105"/>
  <c r="M48" i="104"/>
  <c r="N48" i="104" s="1"/>
  <c r="N54" i="104" s="1"/>
  <c r="N78" i="104" s="1"/>
  <c r="L85" i="104" s="1"/>
  <c r="J48" i="104"/>
  <c r="B48" i="104"/>
  <c r="K71" i="103"/>
  <c r="I71" i="103" s="1"/>
  <c r="B71" i="103"/>
  <c r="K70" i="103"/>
  <c r="N70"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N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B70" i="97"/>
  <c r="K59" i="97"/>
  <c r="B59" i="97"/>
  <c r="M49" i="97"/>
  <c r="N49" i="97" s="1"/>
  <c r="J49" i="97"/>
  <c r="B49" i="97"/>
  <c r="M48" i="97"/>
  <c r="N48"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s="1"/>
  <c r="B71" i="86"/>
  <c r="K70" i="86"/>
  <c r="I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J49" i="85"/>
  <c r="B49" i="85"/>
  <c r="M48" i="85"/>
  <c r="N48" i="85" s="1"/>
  <c r="J48" i="85"/>
  <c r="B48" i="85"/>
  <c r="K36" i="85"/>
  <c r="N36" i="85" s="1"/>
  <c r="B36" i="85"/>
  <c r="K71" i="84"/>
  <c r="I71" i="84" s="1"/>
  <c r="B71" i="84"/>
  <c r="K70" i="84"/>
  <c r="N70" i="84" s="1"/>
  <c r="B70" i="84"/>
  <c r="K59" i="84"/>
  <c r="B59" i="84"/>
  <c r="M49" i="84"/>
  <c r="N49" i="84" s="1"/>
  <c r="J49" i="84"/>
  <c r="B49" i="84"/>
  <c r="M48" i="84"/>
  <c r="N48" i="84" s="1"/>
  <c r="J48" i="84"/>
  <c r="B48" i="84"/>
  <c r="K36" i="84"/>
  <c r="N36" i="84" s="1"/>
  <c r="B36" i="84"/>
  <c r="K71" i="83"/>
  <c r="I71" i="83" s="1"/>
  <c r="B71" i="83"/>
  <c r="K70" i="83"/>
  <c r="N70" i="83" s="1"/>
  <c r="B70" i="83"/>
  <c r="K59" i="83"/>
  <c r="B59" i="83"/>
  <c r="M49" i="83"/>
  <c r="N49" i="83" s="1"/>
  <c r="J49" i="83"/>
  <c r="B49" i="83"/>
  <c r="M48" i="83"/>
  <c r="N48" i="83" s="1"/>
  <c r="J48" i="83"/>
  <c r="B48" i="83"/>
  <c r="K36" i="83"/>
  <c r="N36" i="83" s="1"/>
  <c r="B36" i="83"/>
  <c r="K71" i="82"/>
  <c r="N71" i="82" s="1"/>
  <c r="B71" i="82"/>
  <c r="K70" i="82"/>
  <c r="I70" i="82" s="1"/>
  <c r="B70" i="82"/>
  <c r="K59" i="82"/>
  <c r="B59" i="82"/>
  <c r="M49" i="82"/>
  <c r="N49" i="82" s="1"/>
  <c r="J49" i="82"/>
  <c r="B49" i="82"/>
  <c r="M48" i="82"/>
  <c r="N48" i="82" s="1"/>
  <c r="J48" i="82"/>
  <c r="B48" i="82"/>
  <c r="K38" i="82"/>
  <c r="N38" i="82" s="1"/>
  <c r="B38" i="82"/>
  <c r="K37" i="82"/>
  <c r="N37" i="82" s="1"/>
  <c r="B37" i="82"/>
  <c r="K36" i="82"/>
  <c r="N36" i="82" s="1"/>
  <c r="B36" i="82"/>
  <c r="K71" i="81"/>
  <c r="N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J49" i="80"/>
  <c r="B49" i="80"/>
  <c r="M48" i="80"/>
  <c r="N48" i="80" s="1"/>
  <c r="J48" i="80"/>
  <c r="B48" i="80"/>
  <c r="K38" i="80"/>
  <c r="N38" i="80" s="1"/>
  <c r="B38" i="80"/>
  <c r="K37" i="80"/>
  <c r="N37" i="80" s="1"/>
  <c r="B37" i="80"/>
  <c r="K36" i="80"/>
  <c r="N36" i="80" s="1"/>
  <c r="B36" i="80"/>
  <c r="K71" i="79"/>
  <c r="I71" i="79" s="1"/>
  <c r="B71" i="79"/>
  <c r="K70" i="79"/>
  <c r="N70" i="79" s="1"/>
  <c r="B70" i="79"/>
  <c r="K59" i="79"/>
  <c r="B59" i="79"/>
  <c r="M49" i="79"/>
  <c r="N49" i="79" s="1"/>
  <c r="J49" i="79"/>
  <c r="B49" i="79"/>
  <c r="M48" i="79"/>
  <c r="N48" i="79" s="1"/>
  <c r="J48" i="79"/>
  <c r="B48" i="79"/>
  <c r="K38" i="79"/>
  <c r="N38" i="79" s="1"/>
  <c r="B38" i="79"/>
  <c r="K37" i="79"/>
  <c r="N37" i="79" s="1"/>
  <c r="B37" i="79"/>
  <c r="K36" i="79"/>
  <c r="N36" i="79" s="1"/>
  <c r="B36" i="79"/>
  <c r="M49" i="78"/>
  <c r="N49" i="78" s="1"/>
  <c r="J49" i="78"/>
  <c r="B49" i="78"/>
  <c r="M48" i="78"/>
  <c r="N48" i="78" s="1"/>
  <c r="J48" i="78"/>
  <c r="B48" i="78"/>
  <c r="M48" i="77"/>
  <c r="N48" i="77" s="1"/>
  <c r="N54" i="77" s="1"/>
  <c r="N78" i="77" s="1"/>
  <c r="L85" i="77" s="1"/>
  <c r="J48" i="77"/>
  <c r="B48" i="77"/>
  <c r="M48" i="76"/>
  <c r="N48" i="76" s="1"/>
  <c r="N54" i="76" s="1"/>
  <c r="N78" i="76" s="1"/>
  <c r="L84" i="76" s="1"/>
  <c r="J48" i="76"/>
  <c r="B48" i="76"/>
  <c r="K70" i="75"/>
  <c r="I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I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I70" i="71" s="1"/>
  <c r="B70" i="71"/>
  <c r="M49" i="71"/>
  <c r="N49" i="71" s="1"/>
  <c r="J49" i="71"/>
  <c r="B49" i="71"/>
  <c r="M48" i="71"/>
  <c r="N48" i="71" s="1"/>
  <c r="J48" i="71"/>
  <c r="B48" i="71"/>
  <c r="K38" i="71"/>
  <c r="N38" i="71" s="1"/>
  <c r="B38" i="71"/>
  <c r="K37" i="71"/>
  <c r="N37" i="71" s="1"/>
  <c r="B37" i="71"/>
  <c r="K36" i="71"/>
  <c r="N36" i="71" s="1"/>
  <c r="B36" i="71"/>
  <c r="N76" i="70"/>
  <c r="M48" i="70"/>
  <c r="N48" i="70" s="1"/>
  <c r="N54" i="70" s="1"/>
  <c r="J48" i="70"/>
  <c r="B48" i="70"/>
  <c r="K71" i="69"/>
  <c r="B71" i="69"/>
  <c r="K70" i="69"/>
  <c r="N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J48" i="68"/>
  <c r="B48" i="68"/>
  <c r="K38" i="68"/>
  <c r="N38" i="68" s="1"/>
  <c r="B38" i="68"/>
  <c r="K37" i="68"/>
  <c r="N37" i="68" s="1"/>
  <c r="B37" i="68"/>
  <c r="K36" i="68"/>
  <c r="N36" i="68" s="1"/>
  <c r="B36" i="68"/>
  <c r="K71" i="67"/>
  <c r="N71" i="67" s="1"/>
  <c r="B71" i="67"/>
  <c r="K70" i="67"/>
  <c r="B70" i="67"/>
  <c r="K37" i="67"/>
  <c r="N37" i="67" s="1"/>
  <c r="B37" i="67"/>
  <c r="K36" i="67"/>
  <c r="N36" i="67" s="1"/>
  <c r="B36" i="67"/>
  <c r="K71" i="66"/>
  <c r="N71" i="66" s="1"/>
  <c r="B71" i="66"/>
  <c r="K70" i="66"/>
  <c r="I70" i="66" s="1"/>
  <c r="B70" i="66"/>
  <c r="M48" i="66"/>
  <c r="N48" i="66" s="1"/>
  <c r="N54" i="66" s="1"/>
  <c r="J48" i="66"/>
  <c r="B48" i="66"/>
  <c r="K71" i="65"/>
  <c r="N71" i="65" s="1"/>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I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s="1"/>
  <c r="B36" i="61"/>
  <c r="K71" i="60"/>
  <c r="N71" i="60" s="1"/>
  <c r="B71" i="60"/>
  <c r="K70" i="60"/>
  <c r="N70" i="60" s="1"/>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N71" i="58" s="1"/>
  <c r="N76" i="58" s="1"/>
  <c r="N42" i="58" s="1"/>
  <c r="N43" i="58" s="1"/>
  <c r="B71" i="58"/>
  <c r="K70" i="58"/>
  <c r="N70" i="58" s="1"/>
  <c r="B70" i="58"/>
  <c r="M48" i="58"/>
  <c r="N48" i="58" s="1"/>
  <c r="N54" i="58" s="1"/>
  <c r="J48" i="58"/>
  <c r="B48" i="58"/>
  <c r="K71" i="56"/>
  <c r="N71" i="56" s="1"/>
  <c r="B71" i="56"/>
  <c r="K70" i="56"/>
  <c r="I70" i="56" s="1"/>
  <c r="B70" i="56"/>
  <c r="K71" i="55"/>
  <c r="N71" i="55" s="1"/>
  <c r="B71" i="55"/>
  <c r="K70" i="55"/>
  <c r="N70" i="55" s="1"/>
  <c r="B70" i="55"/>
  <c r="K36" i="55"/>
  <c r="N36" i="55" s="1"/>
  <c r="N43" i="55" s="1"/>
  <c r="B36" i="55"/>
  <c r="K71" i="54"/>
  <c r="I71" i="54" s="1"/>
  <c r="B71" i="54"/>
  <c r="K70" i="54"/>
  <c r="N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N73" i="48" s="1"/>
  <c r="B73" i="48"/>
  <c r="K72" i="48"/>
  <c r="I72" i="48" s="1"/>
  <c r="B72" i="48"/>
  <c r="M54" i="48"/>
  <c r="N54" i="48" s="1"/>
  <c r="J54" i="48"/>
  <c r="B54"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I70" i="47" s="1"/>
  <c r="B70" i="47"/>
  <c r="K36" i="47"/>
  <c r="N36" i="47" s="1"/>
  <c r="B36" i="47"/>
  <c r="K70" i="46"/>
  <c r="N70" i="46" s="1"/>
  <c r="N76" i="46" s="1"/>
  <c r="N42"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I70"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I70"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s="1"/>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I70" i="32" s="1"/>
  <c r="B70" i="32"/>
  <c r="L59" i="32"/>
  <c r="N59" i="32" s="1"/>
  <c r="N65" i="32" s="1"/>
  <c r="B59" i="32"/>
  <c r="N54" i="32"/>
  <c r="K70" i="31"/>
  <c r="N70" i="31" s="1"/>
  <c r="N76" i="31" s="1"/>
  <c r="N42" i="31" s="1"/>
  <c r="B70" i="31"/>
  <c r="L59" i="31"/>
  <c r="N59" i="31" s="1"/>
  <c r="N65" i="31" s="1"/>
  <c r="K59" i="31"/>
  <c r="B59" i="31"/>
  <c r="N54" i="31"/>
  <c r="K36" i="31"/>
  <c r="N36" i="31" s="1"/>
  <c r="B36" i="31"/>
  <c r="K70" i="30"/>
  <c r="N70" i="30" s="1"/>
  <c r="N76" i="30" s="1"/>
  <c r="N42" i="30" s="1"/>
  <c r="B70" i="30"/>
  <c r="K59" i="30"/>
  <c r="B59" i="30"/>
  <c r="N54" i="30"/>
  <c r="K36" i="30"/>
  <c r="N36" i="30" s="1"/>
  <c r="B36" i="30"/>
  <c r="K70" i="29"/>
  <c r="N70" i="29" s="1"/>
  <c r="N76" i="29" s="1"/>
  <c r="N42" i="29" s="1"/>
  <c r="B70" i="29"/>
  <c r="K59" i="29"/>
  <c r="B59" i="29"/>
  <c r="N54" i="29"/>
  <c r="K36" i="29"/>
  <c r="N36" i="29" s="1"/>
  <c r="B36" i="29"/>
  <c r="K70" i="28"/>
  <c r="N70" i="28" s="1"/>
  <c r="N76" i="28" s="1"/>
  <c r="N42" i="28" s="1"/>
  <c r="N43" i="28" s="1"/>
  <c r="N78" i="28" s="1"/>
  <c r="L83" i="28" s="1"/>
  <c r="B70" i="28"/>
  <c r="K70" i="27"/>
  <c r="N70" i="27" s="1"/>
  <c r="N76" i="27" s="1"/>
  <c r="N42" i="27" s="1"/>
  <c r="B70" i="27"/>
  <c r="H59" i="27"/>
  <c r="B59" i="27"/>
  <c r="N54" i="27"/>
  <c r="K36" i="27"/>
  <c r="N36" i="27" s="1"/>
  <c r="B36" i="27"/>
  <c r="K71" i="26"/>
  <c r="N71" i="26" s="1"/>
  <c r="B71" i="26"/>
  <c r="K70" i="26"/>
  <c r="N70" i="26" s="1"/>
  <c r="B70" i="26"/>
  <c r="K59" i="26"/>
  <c r="H59" i="26"/>
  <c r="B59" i="26"/>
  <c r="N54" i="26"/>
  <c r="K36" i="26"/>
  <c r="N36" i="26" s="1"/>
  <c r="B36" i="26"/>
  <c r="K71" i="25"/>
  <c r="N71" i="25" s="1"/>
  <c r="B71" i="25"/>
  <c r="K70" i="25"/>
  <c r="I70" i="25" s="1"/>
  <c r="B70" i="25"/>
  <c r="K59" i="25"/>
  <c r="H59" i="25"/>
  <c r="B59" i="25"/>
  <c r="N54" i="25"/>
  <c r="K37" i="25"/>
  <c r="N37" i="25" s="1"/>
  <c r="B37" i="25"/>
  <c r="K36" i="25"/>
  <c r="N36" i="25" s="1"/>
  <c r="B36" i="25"/>
  <c r="K71" i="24"/>
  <c r="N71" i="24" s="1"/>
  <c r="B71" i="24"/>
  <c r="K70" i="24"/>
  <c r="N70" i="24" s="1"/>
  <c r="B70" i="24"/>
  <c r="K59" i="24"/>
  <c r="H59" i="24"/>
  <c r="B59" i="24"/>
  <c r="K37" i="24"/>
  <c r="N37" i="24" s="1"/>
  <c r="B37" i="24"/>
  <c r="K36" i="24"/>
  <c r="N36" i="24" s="1"/>
  <c r="B36" i="24"/>
  <c r="K70" i="23"/>
  <c r="N70" i="23" s="1"/>
  <c r="N76" i="23" s="1"/>
  <c r="N42" i="23" s="1"/>
  <c r="B70" i="23"/>
  <c r="K59" i="23"/>
  <c r="H59" i="23"/>
  <c r="B59" i="23"/>
  <c r="K37" i="23"/>
  <c r="N37" i="23" s="1"/>
  <c r="B37" i="23"/>
  <c r="K36" i="23"/>
  <c r="N36" i="23" s="1"/>
  <c r="B36" i="23"/>
  <c r="K70" i="22"/>
  <c r="I70" i="22" s="1"/>
  <c r="B70" i="22"/>
  <c r="L59" i="22"/>
  <c r="K59" i="22"/>
  <c r="H59" i="22"/>
  <c r="B59" i="22"/>
  <c r="K36" i="22"/>
  <c r="N36" i="22" s="1"/>
  <c r="B36" i="22"/>
  <c r="K71" i="21"/>
  <c r="N71" i="21" s="1"/>
  <c r="B71" i="21"/>
  <c r="K70" i="21"/>
  <c r="N70" i="21" s="1"/>
  <c r="B70" i="21"/>
  <c r="L59" i="21"/>
  <c r="K59" i="21"/>
  <c r="H59" i="21"/>
  <c r="B59" i="21"/>
  <c r="K37" i="21"/>
  <c r="N37" i="21" s="1"/>
  <c r="B37" i="21"/>
  <c r="K36" i="21"/>
  <c r="N36" i="21" s="1"/>
  <c r="B36" i="21"/>
  <c r="K71" i="20"/>
  <c r="I71" i="20" s="1"/>
  <c r="B71" i="20"/>
  <c r="K70" i="20"/>
  <c r="I70" i="20" s="1"/>
  <c r="B70" i="20"/>
  <c r="L59" i="20"/>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I71" i="17" s="1"/>
  <c r="B71" i="17"/>
  <c r="K70" i="17"/>
  <c r="N70" i="17" s="1"/>
  <c r="B70" i="17"/>
  <c r="H59" i="17"/>
  <c r="B59" i="17"/>
  <c r="K38" i="17"/>
  <c r="N38" i="17" s="1"/>
  <c r="B38" i="17"/>
  <c r="K37" i="17"/>
  <c r="N37" i="17" s="1"/>
  <c r="B37" i="17"/>
  <c r="K36" i="17"/>
  <c r="N36" i="17" s="1"/>
  <c r="B36" i="17"/>
  <c r="K70" i="16"/>
  <c r="B70" i="16"/>
  <c r="L59" i="16"/>
  <c r="N59" i="16" s="1"/>
  <c r="N65" i="16" s="1"/>
  <c r="H59" i="16"/>
  <c r="B59" i="16"/>
  <c r="K36" i="16"/>
  <c r="N36" i="16" s="1"/>
  <c r="B36" i="16"/>
  <c r="K71" i="15"/>
  <c r="N71" i="15" s="1"/>
  <c r="B71" i="15"/>
  <c r="K70" i="15"/>
  <c r="N70" i="15" s="1"/>
  <c r="B70" i="15"/>
  <c r="L59" i="15"/>
  <c r="N59" i="15" s="1"/>
  <c r="N65" i="15" s="1"/>
  <c r="H59" i="15"/>
  <c r="B59" i="15"/>
  <c r="K37" i="15"/>
  <c r="N37" i="15" s="1"/>
  <c r="B37" i="15"/>
  <c r="K36" i="15"/>
  <c r="N36" i="15" s="1"/>
  <c r="B36" i="15"/>
  <c r="K71" i="14"/>
  <c r="N71" i="14" s="1"/>
  <c r="B71" i="14"/>
  <c r="K70" i="14"/>
  <c r="N70"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s="1"/>
  <c r="N65" i="7" s="1"/>
  <c r="H59" i="7"/>
  <c r="B59" i="7"/>
  <c r="K38" i="7"/>
  <c r="N38" i="7" s="1"/>
  <c r="B38" i="7"/>
  <c r="K37" i="7"/>
  <c r="N37" i="7" s="1"/>
  <c r="B37" i="7"/>
  <c r="K36" i="7"/>
  <c r="N36" i="7" s="1"/>
  <c r="B36" i="7"/>
  <c r="N78" i="273"/>
  <c r="N41" i="273" s="1"/>
  <c r="N75" i="289"/>
  <c r="N41" i="289" s="1"/>
  <c r="N43" i="289" s="1"/>
  <c r="N77" i="289" s="1"/>
  <c r="L84" i="289" s="1"/>
  <c r="N78" i="271"/>
  <c r="N41" i="271" s="1"/>
  <c r="N43" i="271" s="1"/>
  <c r="N77" i="348"/>
  <c r="N41" i="348" s="1"/>
  <c r="N43" i="348" s="1"/>
  <c r="N77" i="354"/>
  <c r="N41" i="354" s="1"/>
  <c r="N43" i="354" s="1"/>
  <c r="N77" i="365"/>
  <c r="N41" i="365" s="1"/>
  <c r="N43" i="236"/>
  <c r="L84" i="11"/>
  <c r="L57" i="227"/>
  <c r="N57" i="227" s="1"/>
  <c r="N62" i="227" s="1"/>
  <c r="L61" i="150"/>
  <c r="N61" i="150" s="1"/>
  <c r="L64" i="188"/>
  <c r="N64" i="188" s="1"/>
  <c r="L58" i="75"/>
  <c r="L65" i="155"/>
  <c r="N65" i="155" s="1"/>
  <c r="L65" i="186"/>
  <c r="N65" i="186" s="1"/>
  <c r="L65" i="187"/>
  <c r="N65" i="187" s="1"/>
  <c r="L65" i="154"/>
  <c r="N65" i="154" s="1"/>
  <c r="L65" i="170"/>
  <c r="N65" i="170" s="1"/>
  <c r="L64" i="160"/>
  <c r="N64" i="160" s="1"/>
  <c r="L65" i="182"/>
  <c r="N65" i="182" s="1"/>
  <c r="L58" i="305"/>
  <c r="N58" i="305" s="1"/>
  <c r="N64" i="305" s="1"/>
  <c r="L60" i="306"/>
  <c r="N60" i="306" s="1"/>
  <c r="N66" i="306" s="1"/>
  <c r="L66" i="268"/>
  <c r="N66" i="268" s="1"/>
  <c r="L64" i="174"/>
  <c r="N64" i="174" s="1"/>
  <c r="L65" i="158"/>
  <c r="N65" i="158" s="1"/>
  <c r="L65" i="185"/>
  <c r="N65" i="185" s="1"/>
  <c r="L64" i="181"/>
  <c r="N64" i="181" s="1"/>
  <c r="L63" i="247"/>
  <c r="N63" i="247" s="1"/>
  <c r="N68" i="247" s="1"/>
  <c r="L59" i="79"/>
  <c r="N75" i="297"/>
  <c r="N41" i="297" s="1"/>
  <c r="N43" i="297" s="1"/>
  <c r="N77" i="265"/>
  <c r="N41" i="265" s="1"/>
  <c r="N75" i="284"/>
  <c r="N41" i="284" s="1"/>
  <c r="N43" i="284" s="1"/>
  <c r="N75" i="301"/>
  <c r="N41" i="301" s="1"/>
  <c r="N43" i="301" s="1"/>
  <c r="I70" i="42"/>
  <c r="I76" i="282"/>
  <c r="I77" i="282"/>
  <c r="N53" i="293"/>
  <c r="I71" i="250"/>
  <c r="I71" i="258"/>
  <c r="I72" i="258"/>
  <c r="I70" i="298"/>
  <c r="I71" i="306"/>
  <c r="I71" i="308"/>
  <c r="I71" i="334"/>
  <c r="I72" i="334"/>
  <c r="I74" i="174"/>
  <c r="N76" i="174"/>
  <c r="I76" i="174"/>
  <c r="I74" i="189"/>
  <c r="I75" i="189"/>
  <c r="I76" i="189"/>
  <c r="I71" i="239"/>
  <c r="I71" i="241"/>
  <c r="N63" i="248"/>
  <c r="I71" i="262"/>
  <c r="I72" i="262"/>
  <c r="I71" i="265"/>
  <c r="I72" i="271"/>
  <c r="I73" i="271"/>
  <c r="N53" i="309"/>
  <c r="I71" i="340"/>
  <c r="I72" i="347"/>
  <c r="I70" i="88"/>
  <c r="I69" i="143"/>
  <c r="I75" i="171"/>
  <c r="I77" i="171"/>
  <c r="I74" i="179"/>
  <c r="I67" i="227"/>
  <c r="I68" i="227"/>
  <c r="I71" i="237"/>
  <c r="I75" i="244"/>
  <c r="N74" i="247"/>
  <c r="I74" i="247"/>
  <c r="N73" i="248"/>
  <c r="I73" i="248"/>
  <c r="I71" i="261"/>
  <c r="I71" i="263"/>
  <c r="I75" i="266"/>
  <c r="I76" i="266"/>
  <c r="I76" i="280"/>
  <c r="I78" i="280"/>
  <c r="I69" i="289"/>
  <c r="I70" i="289"/>
  <c r="I69" i="291"/>
  <c r="I70" i="291"/>
  <c r="I71" i="294"/>
  <c r="I72" i="294"/>
  <c r="I71" i="296"/>
  <c r="I72" i="296"/>
  <c r="I72" i="322"/>
  <c r="I71" i="328"/>
  <c r="I71" i="333"/>
  <c r="I72" i="333"/>
  <c r="I71" i="337"/>
  <c r="I71" i="371"/>
  <c r="I71" i="342"/>
  <c r="I72" i="342"/>
  <c r="I72" i="356"/>
  <c r="N71" i="69"/>
  <c r="I71" i="69"/>
  <c r="I70" i="80"/>
  <c r="I69" i="144"/>
  <c r="I70" i="144"/>
  <c r="I75" i="154"/>
  <c r="I75" i="182"/>
  <c r="I76" i="164"/>
  <c r="I75" i="170"/>
  <c r="I77" i="170"/>
  <c r="I71" i="212"/>
  <c r="I71" i="216"/>
  <c r="I78" i="220"/>
  <c r="I72" i="233"/>
  <c r="I70" i="234"/>
  <c r="I71" i="236"/>
  <c r="N59" i="243"/>
  <c r="N65" i="243" s="1"/>
  <c r="I70" i="243"/>
  <c r="I71" i="243"/>
  <c r="I72" i="243"/>
  <c r="I79" i="252"/>
  <c r="I80" i="252"/>
  <c r="I82" i="252"/>
  <c r="I72" i="253"/>
  <c r="I71" i="259"/>
  <c r="I75" i="267"/>
  <c r="I72" i="273"/>
  <c r="I73" i="273"/>
  <c r="I72" i="274"/>
  <c r="I73" i="275"/>
  <c r="I70" i="284"/>
  <c r="N69" i="285"/>
  <c r="I69" i="285"/>
  <c r="N69" i="287"/>
  <c r="N70" i="287"/>
  <c r="I70" i="287"/>
  <c r="I69" i="293"/>
  <c r="I70" i="293"/>
  <c r="I69" i="297"/>
  <c r="I70" i="297"/>
  <c r="I69" i="299"/>
  <c r="I70" i="299"/>
  <c r="I69" i="301"/>
  <c r="I70" i="301"/>
  <c r="I69" i="302"/>
  <c r="I69" i="305"/>
  <c r="I72" i="312"/>
  <c r="I72" i="321"/>
  <c r="I69" i="325"/>
  <c r="I70" i="325"/>
  <c r="I71" i="327"/>
  <c r="I71" i="329"/>
  <c r="I72" i="329"/>
  <c r="I71" i="332"/>
  <c r="I72" i="332"/>
  <c r="I71" i="348"/>
  <c r="I72" i="348"/>
  <c r="I71" i="354"/>
  <c r="I72" i="354"/>
  <c r="I71" i="362"/>
  <c r="I72" i="362"/>
  <c r="I72" i="363"/>
  <c r="I72" i="364"/>
  <c r="I71" i="365"/>
  <c r="I72" i="365"/>
  <c r="N72" i="150"/>
  <c r="I72" i="150"/>
  <c r="N73" i="150"/>
  <c r="N76" i="155"/>
  <c r="I76" i="155"/>
  <c r="I77" i="155"/>
  <c r="N77" i="162"/>
  <c r="I77" i="162"/>
  <c r="N74" i="172"/>
  <c r="I74" i="172"/>
  <c r="N76" i="172"/>
  <c r="I76" i="172"/>
  <c r="I70" i="33"/>
  <c r="I70" i="58"/>
  <c r="I70" i="85"/>
  <c r="I71" i="85"/>
  <c r="I70" i="91"/>
  <c r="I71" i="99"/>
  <c r="I70" i="102"/>
  <c r="I71" i="105"/>
  <c r="I70" i="128"/>
  <c r="I69" i="133"/>
  <c r="I70" i="133"/>
  <c r="I69" i="134"/>
  <c r="I69" i="139"/>
  <c r="N76" i="158"/>
  <c r="N77" i="168"/>
  <c r="I75" i="176"/>
  <c r="I77" i="176"/>
  <c r="N41" i="239"/>
  <c r="N43" i="239" s="1"/>
  <c r="I75" i="187"/>
  <c r="I70" i="192"/>
  <c r="I71" i="231"/>
  <c r="I72" i="232"/>
  <c r="I70" i="242"/>
  <c r="I71" i="242"/>
  <c r="I79" i="245"/>
  <c r="I80" i="245"/>
  <c r="I70" i="213"/>
  <c r="N76" i="215"/>
  <c r="N42" i="215" s="1"/>
  <c r="I74" i="219"/>
  <c r="I75" i="219"/>
  <c r="I77" i="221"/>
  <c r="I78" i="221"/>
  <c r="I66" i="228"/>
  <c r="I72" i="256"/>
  <c r="I73" i="256"/>
  <c r="I72" i="257"/>
  <c r="N71" i="307"/>
  <c r="I71" i="307"/>
  <c r="N72" i="307"/>
  <c r="I72" i="307"/>
  <c r="N72" i="314"/>
  <c r="I72" i="314"/>
  <c r="N71" i="316"/>
  <c r="N72" i="316"/>
  <c r="I72" i="316"/>
  <c r="N72" i="318"/>
  <c r="I72" i="318"/>
  <c r="N72" i="335"/>
  <c r="I72" i="335"/>
  <c r="N71" i="336"/>
  <c r="N77" i="336" s="1"/>
  <c r="N41" i="336" s="1"/>
  <c r="N43" i="336" s="1"/>
  <c r="I71" i="336"/>
  <c r="N71" i="344"/>
  <c r="I71" i="344"/>
  <c r="N72" i="344"/>
  <c r="I72" i="344"/>
  <c r="N71" i="351"/>
  <c r="I71" i="351"/>
  <c r="N72" i="351"/>
  <c r="I72" i="351"/>
  <c r="N71" i="353"/>
  <c r="I71" i="353"/>
  <c r="N72" i="353"/>
  <c r="I72" i="353"/>
  <c r="N71" i="357"/>
  <c r="I71" i="357"/>
  <c r="N72" i="357"/>
  <c r="I72" i="357"/>
  <c r="I71" i="264"/>
  <c r="I75" i="268"/>
  <c r="I73" i="270"/>
  <c r="I73" i="272"/>
  <c r="I77" i="279"/>
  <c r="I80" i="279"/>
  <c r="I69" i="283"/>
  <c r="I69" i="286"/>
  <c r="I70" i="286"/>
  <c r="I70" i="290"/>
  <c r="I69" i="292"/>
  <c r="I70" i="292"/>
  <c r="I71" i="295"/>
  <c r="I72" i="295"/>
  <c r="N69" i="300"/>
  <c r="I69" i="300"/>
  <c r="N69" i="304"/>
  <c r="N75" i="304" s="1"/>
  <c r="N41" i="304" s="1"/>
  <c r="N43" i="304" s="1"/>
  <c r="N77" i="304" s="1"/>
  <c r="L83" i="304" s="1"/>
  <c r="I69" i="304"/>
  <c r="N69" i="310"/>
  <c r="I70" i="310"/>
  <c r="N71" i="313"/>
  <c r="I71" i="313"/>
  <c r="N71" i="315"/>
  <c r="I71" i="315"/>
  <c r="N71" i="317"/>
  <c r="I71" i="317"/>
  <c r="N71" i="319"/>
  <c r="I71" i="319"/>
  <c r="N71" i="320"/>
  <c r="N72" i="320"/>
  <c r="I72" i="320"/>
  <c r="N71" i="330"/>
  <c r="I71" i="330"/>
  <c r="N72" i="330"/>
  <c r="I72" i="330"/>
  <c r="N71" i="331"/>
  <c r="I71" i="331"/>
  <c r="N71" i="346"/>
  <c r="N77" i="346" s="1"/>
  <c r="N41" i="346" s="1"/>
  <c r="N43" i="346" s="1"/>
  <c r="I71" i="346"/>
  <c r="N55" i="332"/>
  <c r="N71" i="345"/>
  <c r="N77" i="345" s="1"/>
  <c r="N41" i="345" s="1"/>
  <c r="N43" i="345" s="1"/>
  <c r="I71" i="345"/>
  <c r="N71" i="350"/>
  <c r="I71" i="350"/>
  <c r="N71" i="352"/>
  <c r="I71" i="352"/>
  <c r="N72" i="352"/>
  <c r="I72" i="352"/>
  <c r="N71" i="355"/>
  <c r="I71" i="355"/>
  <c r="N72" i="359"/>
  <c r="I72" i="359"/>
  <c r="N71" i="366"/>
  <c r="N77" i="366" s="1"/>
  <c r="N41" i="366" s="1"/>
  <c r="N43" i="366" s="1"/>
  <c r="I71" i="366"/>
  <c r="L83" i="370"/>
  <c r="L85" i="370"/>
  <c r="L85" i="11"/>
  <c r="L59" i="17"/>
  <c r="N59" i="17" s="1"/>
  <c r="N65" i="17" s="1"/>
  <c r="L59" i="19"/>
  <c r="N59" i="19" s="1"/>
  <c r="N65" i="19" s="1"/>
  <c r="L83" i="11"/>
  <c r="L83" i="369"/>
  <c r="I74" i="249"/>
  <c r="I76" i="249"/>
  <c r="I80" i="246"/>
  <c r="I81" i="246"/>
  <c r="I83" i="246"/>
  <c r="N55" i="356"/>
  <c r="I70" i="215"/>
  <c r="N55" i="336"/>
  <c r="N53" i="297"/>
  <c r="I72" i="193"/>
  <c r="I69" i="192"/>
  <c r="N55" i="337"/>
  <c r="N55" i="347"/>
  <c r="N53" i="299"/>
  <c r="N55" i="330"/>
  <c r="N55" i="342"/>
  <c r="L84" i="119"/>
  <c r="L83" i="120"/>
  <c r="L84" i="122"/>
  <c r="N55" i="354"/>
  <c r="N55" i="363"/>
  <c r="L83" i="104"/>
  <c r="I70" i="12"/>
  <c r="L59" i="108"/>
  <c r="L59" i="107"/>
  <c r="L59" i="106"/>
  <c r="N59" i="106" s="1"/>
  <c r="N65" i="106" s="1"/>
  <c r="L59" i="98"/>
  <c r="N59" i="98" s="1"/>
  <c r="N65" i="98" s="1"/>
  <c r="L59" i="96"/>
  <c r="N59" i="96" s="1"/>
  <c r="N65" i="96" s="1"/>
  <c r="L59" i="97"/>
  <c r="N59" i="97" s="1"/>
  <c r="N65" i="97" s="1"/>
  <c r="L59" i="105"/>
  <c r="N59" i="105" s="1"/>
  <c r="N65" i="105" s="1"/>
  <c r="L59" i="103"/>
  <c r="N59" i="103" s="1"/>
  <c r="N65" i="103" s="1"/>
  <c r="L59" i="102"/>
  <c r="L59" i="101"/>
  <c r="L59" i="100"/>
  <c r="N59" i="100" s="1"/>
  <c r="N65" i="100" s="1"/>
  <c r="L59" i="99"/>
  <c r="N59" i="99" s="1"/>
  <c r="N65" i="99" s="1"/>
  <c r="L59" i="95"/>
  <c r="N59" i="95" s="1"/>
  <c r="N65" i="95" s="1"/>
  <c r="L59" i="94"/>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s="1"/>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L63" i="189"/>
  <c r="N63" i="189" s="1"/>
  <c r="L64" i="162"/>
  <c r="N64" i="162" s="1"/>
  <c r="L64" i="154"/>
  <c r="N64" i="154" s="1"/>
  <c r="L64" i="168"/>
  <c r="L63" i="164"/>
  <c r="N63" i="164" s="1"/>
  <c r="L64" i="158"/>
  <c r="N64" i="158" s="1"/>
  <c r="L64" i="155"/>
  <c r="N64" i="155" s="1"/>
  <c r="L66" i="165"/>
  <c r="L63" i="160"/>
  <c r="N63" i="160" s="1"/>
  <c r="L62" i="150"/>
  <c r="N62"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L58" i="144"/>
  <c r="N58" i="144" s="1"/>
  <c r="N64" i="144" s="1"/>
  <c r="L59" i="148"/>
  <c r="N59" i="148" s="1"/>
  <c r="N65" i="148" s="1"/>
  <c r="L61" i="294"/>
  <c r="N61" i="294" s="1"/>
  <c r="L64" i="267"/>
  <c r="N64" i="267" s="1"/>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s="1"/>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s="1"/>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s="1"/>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s="1"/>
  <c r="N64" i="145" s="1"/>
  <c r="L58" i="149"/>
  <c r="N58" i="149" s="1"/>
  <c r="N64" i="149" s="1"/>
  <c r="L59" i="214"/>
  <c r="N59" i="214" s="1"/>
  <c r="N65" i="214" s="1"/>
  <c r="L59" i="212"/>
  <c r="N59" i="212" s="1"/>
  <c r="N65" i="212" s="1"/>
  <c r="L64" i="179"/>
  <c r="N64" i="179" s="1"/>
  <c r="L64" i="172"/>
  <c r="N64" i="172" s="1"/>
  <c r="L67" i="165"/>
  <c r="N67" i="165" s="1"/>
  <c r="L58" i="143"/>
  <c r="N58" i="143" s="1"/>
  <c r="N64" i="143" s="1"/>
  <c r="L58" i="147"/>
  <c r="N58" i="147" s="1"/>
  <c r="N64" i="147" s="1"/>
  <c r="L59" i="90"/>
  <c r="N59" i="90" s="1"/>
  <c r="N65" i="90" s="1"/>
  <c r="L59" i="88"/>
  <c r="N59" i="88" s="1"/>
  <c r="N65" i="88" s="1"/>
  <c r="L59" i="86"/>
  <c r="N59" i="86" s="1"/>
  <c r="N65" i="86" s="1"/>
  <c r="L59" i="84"/>
  <c r="L59" i="82"/>
  <c r="L59" i="80"/>
  <c r="N59" i="80" s="1"/>
  <c r="N65" i="80" s="1"/>
  <c r="L59" i="89"/>
  <c r="L59" i="85"/>
  <c r="L59" i="81"/>
  <c r="N59" i="81" s="1"/>
  <c r="N65" i="81" s="1"/>
  <c r="L59" i="91"/>
  <c r="N59" i="91" s="1"/>
  <c r="N65" i="91" s="1"/>
  <c r="L59" i="87"/>
  <c r="L59" i="83"/>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L59" i="60"/>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s="1"/>
  <c r="N64" i="325" s="1"/>
  <c r="L60" i="311"/>
  <c r="N60" i="311" s="1"/>
  <c r="N66" i="311" s="1"/>
  <c r="L60" i="241"/>
  <c r="N60" i="241" s="1"/>
  <c r="N66" i="241" s="1"/>
  <c r="L60" i="239"/>
  <c r="N60" i="239" s="1"/>
  <c r="N66" i="239" s="1"/>
  <c r="L59" i="59"/>
  <c r="N59" i="59" s="1"/>
  <c r="N65" i="59" s="1"/>
  <c r="L64" i="184"/>
  <c r="N64" i="184" s="1"/>
  <c r="L64" i="183"/>
  <c r="N64" i="183" s="1"/>
  <c r="L56" i="228"/>
  <c r="N56" i="228" s="1"/>
  <c r="L57" i="228"/>
  <c r="N57" i="228" s="1"/>
  <c r="L67" i="220"/>
  <c r="N67" i="220" s="1"/>
  <c r="N73" i="220" s="1"/>
  <c r="L58" i="141"/>
  <c r="N58" i="141" s="1"/>
  <c r="N64" i="141" s="1"/>
  <c r="L58" i="140"/>
  <c r="L85" i="116"/>
  <c r="N75" i="174" l="1"/>
  <c r="I71" i="318"/>
  <c r="N71" i="314"/>
  <c r="I71" i="256"/>
  <c r="I72" i="323"/>
  <c r="I71" i="71"/>
  <c r="I75" i="179"/>
  <c r="N72" i="313"/>
  <c r="N77" i="313" s="1"/>
  <c r="N41" i="313" s="1"/>
  <c r="N43" i="313" s="1"/>
  <c r="I70" i="283"/>
  <c r="I76" i="168"/>
  <c r="I76" i="186"/>
  <c r="I70" i="145"/>
  <c r="I70" i="147"/>
  <c r="I73" i="247"/>
  <c r="N76" i="182"/>
  <c r="I70" i="141"/>
  <c r="I71" i="235"/>
  <c r="I71" i="66"/>
  <c r="I76" i="185"/>
  <c r="I71" i="321"/>
  <c r="I72" i="263"/>
  <c r="I75" i="184"/>
  <c r="N70" i="71"/>
  <c r="I75" i="180"/>
  <c r="I75" i="172"/>
  <c r="I71" i="68"/>
  <c r="I72" i="317"/>
  <c r="I71" i="102"/>
  <c r="I75" i="188"/>
  <c r="I76" i="171"/>
  <c r="I74" i="160"/>
  <c r="I73" i="274"/>
  <c r="I76" i="248"/>
  <c r="N70" i="25"/>
  <c r="N76" i="25" s="1"/>
  <c r="N42" i="25" s="1"/>
  <c r="N43" i="25" s="1"/>
  <c r="N77" i="247"/>
  <c r="N43" i="247" s="1"/>
  <c r="I69" i="290"/>
  <c r="I76" i="176"/>
  <c r="I79" i="220"/>
  <c r="I75" i="164"/>
  <c r="I77" i="280"/>
  <c r="I72" i="270"/>
  <c r="I70" i="131"/>
  <c r="I75" i="177"/>
  <c r="N74" i="150"/>
  <c r="I78" i="282"/>
  <c r="N76" i="216"/>
  <c r="N42" i="216" s="1"/>
  <c r="N44" i="216" s="1"/>
  <c r="N72" i="227"/>
  <c r="N41" i="227" s="1"/>
  <c r="N43" i="227" s="1"/>
  <c r="N74" i="227" s="1"/>
  <c r="L80" i="227" s="1"/>
  <c r="I72" i="254"/>
  <c r="I70" i="130"/>
  <c r="I86" i="260"/>
  <c r="I71" i="80"/>
  <c r="I72" i="350"/>
  <c r="I77" i="245"/>
  <c r="I70" i="63"/>
  <c r="I70" i="302"/>
  <c r="I72" i="277"/>
  <c r="I71" i="347"/>
  <c r="I70" i="149"/>
  <c r="I72" i="328"/>
  <c r="I71" i="359"/>
  <c r="I71" i="335"/>
  <c r="I71" i="238"/>
  <c r="I77" i="154"/>
  <c r="I69" i="309"/>
  <c r="I69" i="298"/>
  <c r="I70" i="40"/>
  <c r="I72" i="337"/>
  <c r="I70" i="143"/>
  <c r="I70" i="92"/>
  <c r="N75" i="155"/>
  <c r="I70" i="54"/>
  <c r="N76" i="64"/>
  <c r="N41" i="64" s="1"/>
  <c r="N43" i="64" s="1"/>
  <c r="N78" i="64" s="1"/>
  <c r="N76" i="212"/>
  <c r="N42" i="212" s="1"/>
  <c r="N71" i="214"/>
  <c r="N76" i="214" s="1"/>
  <c r="N42" i="214" s="1"/>
  <c r="N44" i="214" s="1"/>
  <c r="N78" i="214" s="1"/>
  <c r="I69" i="191"/>
  <c r="I70" i="216"/>
  <c r="N72" i="48"/>
  <c r="I70" i="24"/>
  <c r="I70" i="53"/>
  <c r="N72" i="228"/>
  <c r="N38" i="228" s="1"/>
  <c r="N40" i="228" s="1"/>
  <c r="N77" i="250"/>
  <c r="N41" i="250" s="1"/>
  <c r="N77" i="342"/>
  <c r="N41" i="342" s="1"/>
  <c r="N43" i="342" s="1"/>
  <c r="N79" i="342" s="1"/>
  <c r="N61" i="272"/>
  <c r="N67" i="272" s="1"/>
  <c r="I70" i="74"/>
  <c r="N59" i="22"/>
  <c r="N65" i="22" s="1"/>
  <c r="N70" i="178"/>
  <c r="N59" i="61"/>
  <c r="N65" i="61" s="1"/>
  <c r="N59" i="83"/>
  <c r="N65" i="83" s="1"/>
  <c r="I70" i="134"/>
  <c r="I69" i="72"/>
  <c r="I71" i="65"/>
  <c r="N76" i="65"/>
  <c r="N41" i="65" s="1"/>
  <c r="N43" i="65" s="1"/>
  <c r="N77" i="332"/>
  <c r="N41" i="332" s="1"/>
  <c r="N53" i="149"/>
  <c r="N53" i="310"/>
  <c r="N55" i="315"/>
  <c r="N55" i="319"/>
  <c r="N86" i="252"/>
  <c r="N45" i="252" s="1"/>
  <c r="N47" i="252" s="1"/>
  <c r="I76" i="244"/>
  <c r="N71" i="79"/>
  <c r="N77" i="317"/>
  <c r="N41" i="317" s="1"/>
  <c r="N43" i="317" s="1"/>
  <c r="N77" i="353"/>
  <c r="N41" i="353" s="1"/>
  <c r="N43" i="353" s="1"/>
  <c r="N79" i="353" s="1"/>
  <c r="N77" i="351"/>
  <c r="N41" i="351" s="1"/>
  <c r="N43" i="351" s="1"/>
  <c r="N79" i="351" s="1"/>
  <c r="L85" i="351" s="1"/>
  <c r="N77" i="344"/>
  <c r="N41" i="344" s="1"/>
  <c r="N43" i="344" s="1"/>
  <c r="N79" i="344" s="1"/>
  <c r="N77" i="307"/>
  <c r="N41" i="307" s="1"/>
  <c r="N43" i="307" s="1"/>
  <c r="I70" i="108"/>
  <c r="N75" i="293"/>
  <c r="N41" i="293" s="1"/>
  <c r="N43" i="293" s="1"/>
  <c r="N77" i="293" s="1"/>
  <c r="L83" i="293" s="1"/>
  <c r="N77" i="352"/>
  <c r="N41" i="352" s="1"/>
  <c r="N43" i="352" s="1"/>
  <c r="I70" i="105"/>
  <c r="I70" i="59"/>
  <c r="I70" i="84"/>
  <c r="N77" i="294"/>
  <c r="N41" i="294" s="1"/>
  <c r="N43" i="294" s="1"/>
  <c r="N75" i="299"/>
  <c r="N41" i="299" s="1"/>
  <c r="N43" i="299" s="1"/>
  <c r="N77" i="321"/>
  <c r="N79" i="321" s="1"/>
  <c r="L85" i="321" s="1"/>
  <c r="I77" i="186"/>
  <c r="I75" i="158"/>
  <c r="N77" i="334"/>
  <c r="N41" i="334" s="1"/>
  <c r="N43" i="334" s="1"/>
  <c r="N79" i="340"/>
  <c r="N77" i="364"/>
  <c r="N41" i="364" s="1"/>
  <c r="N43" i="364" s="1"/>
  <c r="I74" i="183"/>
  <c r="I76" i="162"/>
  <c r="N77" i="182"/>
  <c r="I71" i="108"/>
  <c r="I74" i="217"/>
  <c r="I76" i="181"/>
  <c r="I77" i="158"/>
  <c r="I70" i="103"/>
  <c r="I70" i="55"/>
  <c r="I77" i="157"/>
  <c r="I70" i="138"/>
  <c r="N76" i="53"/>
  <c r="N76" i="61"/>
  <c r="N42" i="61" s="1"/>
  <c r="N81" i="157"/>
  <c r="N47" i="157" s="1"/>
  <c r="N78" i="232"/>
  <c r="N41" i="232" s="1"/>
  <c r="N43" i="232" s="1"/>
  <c r="N76" i="243"/>
  <c r="N40" i="243" s="1"/>
  <c r="N42" i="243" s="1"/>
  <c r="N77" i="337"/>
  <c r="N41" i="337" s="1"/>
  <c r="N43" i="337" s="1"/>
  <c r="N79" i="337" s="1"/>
  <c r="I77" i="185"/>
  <c r="I71" i="18"/>
  <c r="I76" i="170"/>
  <c r="I70" i="231"/>
  <c r="I70" i="95"/>
  <c r="N75" i="287"/>
  <c r="N41" i="287" s="1"/>
  <c r="N43" i="287" s="1"/>
  <c r="N76" i="71"/>
  <c r="N41" i="71" s="1"/>
  <c r="N43" i="71" s="1"/>
  <c r="I67" i="228"/>
  <c r="I70" i="212"/>
  <c r="I71" i="215"/>
  <c r="I73" i="232"/>
  <c r="I75" i="186"/>
  <c r="I76" i="184"/>
  <c r="I70" i="129"/>
  <c r="I71" i="61"/>
  <c r="I74" i="188"/>
  <c r="I71" i="107"/>
  <c r="I70" i="49"/>
  <c r="I78" i="165"/>
  <c r="I76" i="160"/>
  <c r="I75" i="157"/>
  <c r="N70" i="9"/>
  <c r="N76" i="9" s="1"/>
  <c r="N42" i="9" s="1"/>
  <c r="N76" i="91"/>
  <c r="N41" i="91" s="1"/>
  <c r="N43" i="91" s="1"/>
  <c r="N76" i="136"/>
  <c r="N41" i="136" s="1"/>
  <c r="N43" i="136" s="1"/>
  <c r="N76" i="141"/>
  <c r="N41" i="141" s="1"/>
  <c r="N80" i="189"/>
  <c r="N46" i="189" s="1"/>
  <c r="N48" i="189" s="1"/>
  <c r="N43" i="238"/>
  <c r="N59" i="29"/>
  <c r="N65" i="29" s="1"/>
  <c r="N58" i="140"/>
  <c r="N64" i="140" s="1"/>
  <c r="N59" i="85"/>
  <c r="N65" i="85" s="1"/>
  <c r="N59" i="84"/>
  <c r="N65" i="84" s="1"/>
  <c r="N59" i="30"/>
  <c r="N65" i="30" s="1"/>
  <c r="N66" i="165"/>
  <c r="N64" i="168"/>
  <c r="N64" i="170"/>
  <c r="N59" i="94"/>
  <c r="N65" i="94" s="1"/>
  <c r="N59" i="101"/>
  <c r="N65" i="101" s="1"/>
  <c r="N59" i="107"/>
  <c r="N65" i="107" s="1"/>
  <c r="N77" i="316"/>
  <c r="N41" i="316" s="1"/>
  <c r="N43" i="316" s="1"/>
  <c r="I75" i="181"/>
  <c r="N75" i="168"/>
  <c r="N81" i="168" s="1"/>
  <c r="N47" i="168" s="1"/>
  <c r="N49" i="168" s="1"/>
  <c r="I70" i="100"/>
  <c r="I70" i="81"/>
  <c r="I70" i="31"/>
  <c r="I71" i="96"/>
  <c r="I73" i="48"/>
  <c r="I79" i="165"/>
  <c r="I71" i="64"/>
  <c r="I76" i="157"/>
  <c r="N59" i="9"/>
  <c r="N65" i="9" s="1"/>
  <c r="N76" i="18"/>
  <c r="N42" i="18" s="1"/>
  <c r="N70" i="22"/>
  <c r="N76" i="22" s="1"/>
  <c r="N42" i="22" s="1"/>
  <c r="N70" i="32"/>
  <c r="N76" i="32" s="1"/>
  <c r="N42" i="32" s="1"/>
  <c r="N43" i="32" s="1"/>
  <c r="N78" i="70"/>
  <c r="L83" i="70" s="1"/>
  <c r="N71" i="83"/>
  <c r="N76" i="83" s="1"/>
  <c r="N41" i="83" s="1"/>
  <c r="N43" i="83" s="1"/>
  <c r="N76" i="85"/>
  <c r="N41" i="85" s="1"/>
  <c r="N64" i="244"/>
  <c r="N70" i="244" s="1"/>
  <c r="N65" i="245"/>
  <c r="N69" i="246"/>
  <c r="N64" i="249"/>
  <c r="N60" i="261"/>
  <c r="N66" i="261" s="1"/>
  <c r="N81" i="282"/>
  <c r="N44" i="282" s="1"/>
  <c r="N46" i="282" s="1"/>
  <c r="N75" i="285"/>
  <c r="N41" i="285" s="1"/>
  <c r="N43" i="285" s="1"/>
  <c r="I70" i="18"/>
  <c r="N64" i="297"/>
  <c r="N77" i="297" s="1"/>
  <c r="L82" i="297" s="1"/>
  <c r="N59" i="87"/>
  <c r="N65" i="87" s="1"/>
  <c r="N59" i="89"/>
  <c r="N65" i="89" s="1"/>
  <c r="N59" i="102"/>
  <c r="N65" i="102" s="1"/>
  <c r="N59" i="108"/>
  <c r="N65" i="108" s="1"/>
  <c r="I71" i="89"/>
  <c r="I71" i="57"/>
  <c r="I70" i="30"/>
  <c r="N77" i="150"/>
  <c r="N46" i="150" s="1"/>
  <c r="N48" i="150" s="1"/>
  <c r="I70" i="90"/>
  <c r="N70" i="66"/>
  <c r="N76" i="66" s="1"/>
  <c r="N41" i="66" s="1"/>
  <c r="N43" i="66" s="1"/>
  <c r="I71" i="25"/>
  <c r="I71" i="82"/>
  <c r="N76" i="15"/>
  <c r="N42" i="15" s="1"/>
  <c r="N43" i="15" s="1"/>
  <c r="N78" i="15" s="1"/>
  <c r="L85" i="15" s="1"/>
  <c r="N70" i="36"/>
  <c r="N76" i="36" s="1"/>
  <c r="N42" i="36" s="1"/>
  <c r="N76" i="79"/>
  <c r="N41" i="79" s="1"/>
  <c r="N76" i="107"/>
  <c r="N41" i="107" s="1"/>
  <c r="N43" i="107" s="1"/>
  <c r="N78" i="107" s="1"/>
  <c r="L84" i="107" s="1"/>
  <c r="N80" i="217"/>
  <c r="N46" i="217" s="1"/>
  <c r="N48" i="217" s="1"/>
  <c r="N82" i="217" s="1"/>
  <c r="N76" i="242"/>
  <c r="N40" i="242" s="1"/>
  <c r="N81" i="249"/>
  <c r="N43" i="249" s="1"/>
  <c r="N77" i="257"/>
  <c r="N41" i="257" s="1"/>
  <c r="N43" i="257" s="1"/>
  <c r="N77" i="264"/>
  <c r="N41" i="264" s="1"/>
  <c r="N43" i="264" s="1"/>
  <c r="N81" i="266"/>
  <c r="N41" i="266" s="1"/>
  <c r="N43" i="266" s="1"/>
  <c r="N81" i="268"/>
  <c r="N41" i="268" s="1"/>
  <c r="N78" i="272"/>
  <c r="N41" i="272" s="1"/>
  <c r="N43" i="272" s="1"/>
  <c r="N81" i="280"/>
  <c r="N44" i="280" s="1"/>
  <c r="N46" i="280" s="1"/>
  <c r="N77" i="363"/>
  <c r="N41" i="363" s="1"/>
  <c r="N43" i="363" s="1"/>
  <c r="N61" i="273"/>
  <c r="N67" i="273" s="1"/>
  <c r="N78" i="274"/>
  <c r="N41" i="274" s="1"/>
  <c r="N43" i="274" s="1"/>
  <c r="N77" i="315"/>
  <c r="N41" i="315" s="1"/>
  <c r="N43" i="315" s="1"/>
  <c r="N79" i="315" s="1"/>
  <c r="L85" i="315" s="1"/>
  <c r="N77" i="319"/>
  <c r="N41" i="319" s="1"/>
  <c r="N43" i="319" s="1"/>
  <c r="N77" i="322"/>
  <c r="N79" i="322" s="1"/>
  <c r="N55" i="355"/>
  <c r="N70" i="158"/>
  <c r="N79" i="371"/>
  <c r="N53" i="192"/>
  <c r="N59" i="282"/>
  <c r="N55" i="365"/>
  <c r="N54" i="243"/>
  <c r="N55" i="362"/>
  <c r="N43" i="237"/>
  <c r="N43" i="235"/>
  <c r="N43" i="306"/>
  <c r="N77" i="347"/>
  <c r="N41" i="347" s="1"/>
  <c r="N43" i="347" s="1"/>
  <c r="N79" i="347" s="1"/>
  <c r="L84" i="347" s="1"/>
  <c r="I71" i="94"/>
  <c r="I70" i="60"/>
  <c r="N81" i="155"/>
  <c r="N47" i="155" s="1"/>
  <c r="N49" i="155" s="1"/>
  <c r="N75" i="310"/>
  <c r="N41" i="310" s="1"/>
  <c r="N43" i="310" s="1"/>
  <c r="N77" i="310" s="1"/>
  <c r="I70" i="35"/>
  <c r="I72" i="259"/>
  <c r="N76" i="55"/>
  <c r="N78" i="55" s="1"/>
  <c r="L83" i="55" s="1"/>
  <c r="N76" i="63"/>
  <c r="N41" i="63" s="1"/>
  <c r="N43" i="63" s="1"/>
  <c r="N78" i="63" s="1"/>
  <c r="N76" i="88"/>
  <c r="N41" i="88" s="1"/>
  <c r="N43" i="88" s="1"/>
  <c r="N76" i="102"/>
  <c r="N41" i="102" s="1"/>
  <c r="N43" i="102" s="1"/>
  <c r="N78" i="102" s="1"/>
  <c r="N76" i="137"/>
  <c r="N41" i="137" s="1"/>
  <c r="N76" i="149"/>
  <c r="N41" i="149" s="1"/>
  <c r="N43" i="149" s="1"/>
  <c r="N78" i="149" s="1"/>
  <c r="L83" i="149" s="1"/>
  <c r="N77" i="312"/>
  <c r="N41" i="312" s="1"/>
  <c r="N43" i="312" s="1"/>
  <c r="I76" i="268"/>
  <c r="I69" i="137"/>
  <c r="I71" i="363"/>
  <c r="I85" i="260"/>
  <c r="N81" i="162"/>
  <c r="N47" i="162" s="1"/>
  <c r="N49" i="162" s="1"/>
  <c r="N77" i="350"/>
  <c r="N41" i="350" s="1"/>
  <c r="N43" i="350" s="1"/>
  <c r="N79" i="350" s="1"/>
  <c r="N77" i="330"/>
  <c r="N41" i="330" s="1"/>
  <c r="N43" i="330" s="1"/>
  <c r="N79" i="330" s="1"/>
  <c r="I69" i="136"/>
  <c r="I70" i="94"/>
  <c r="I71" i="63"/>
  <c r="I70" i="29"/>
  <c r="I70" i="107"/>
  <c r="I70" i="68"/>
  <c r="N79" i="50"/>
  <c r="N42" i="50" s="1"/>
  <c r="I70" i="38"/>
  <c r="I73" i="249"/>
  <c r="I72" i="331"/>
  <c r="I74" i="181"/>
  <c r="I70" i="135"/>
  <c r="I70" i="208"/>
  <c r="I71" i="101"/>
  <c r="I71" i="92"/>
  <c r="I70" i="83"/>
  <c r="I70" i="45"/>
  <c r="I70" i="23"/>
  <c r="I71" i="312"/>
  <c r="I70" i="285"/>
  <c r="I69" i="145"/>
  <c r="I70" i="106"/>
  <c r="N71" i="54"/>
  <c r="N76" i="54" s="1"/>
  <c r="I69" i="141"/>
  <c r="I70" i="21"/>
  <c r="I75" i="160"/>
  <c r="I71" i="24"/>
  <c r="I71" i="53"/>
  <c r="N70" i="75"/>
  <c r="N75" i="75" s="1"/>
  <c r="N41" i="75" s="1"/>
  <c r="N43" i="75" s="1"/>
  <c r="N76" i="80"/>
  <c r="N41" i="80" s="1"/>
  <c r="N43" i="80" s="1"/>
  <c r="N76" i="98"/>
  <c r="N41" i="98" s="1"/>
  <c r="N76" i="101"/>
  <c r="N41" i="101" s="1"/>
  <c r="N43" i="101" s="1"/>
  <c r="N78" i="101" s="1"/>
  <c r="L84" i="101" s="1"/>
  <c r="N71" i="103"/>
  <c r="N76" i="103" s="1"/>
  <c r="N41" i="103" s="1"/>
  <c r="N43" i="103" s="1"/>
  <c r="N78" i="103" s="1"/>
  <c r="L85" i="103" s="1"/>
  <c r="N71" i="106"/>
  <c r="N76" i="106" s="1"/>
  <c r="N41" i="106" s="1"/>
  <c r="N43" i="106" s="1"/>
  <c r="N76" i="135"/>
  <c r="N41" i="135" s="1"/>
  <c r="N43" i="135" s="1"/>
  <c r="N75" i="178"/>
  <c r="N81" i="178" s="1"/>
  <c r="N47" i="178" s="1"/>
  <c r="N49" i="178" s="1"/>
  <c r="N80" i="219"/>
  <c r="N46" i="219" s="1"/>
  <c r="N48" i="219" s="1"/>
  <c r="N82" i="219" s="1"/>
  <c r="L89" i="219" s="1"/>
  <c r="N83" i="221"/>
  <c r="N46" i="221" s="1"/>
  <c r="N48" i="221" s="1"/>
  <c r="N77" i="256"/>
  <c r="N41" i="256" s="1"/>
  <c r="N78" i="275"/>
  <c r="N41" i="275" s="1"/>
  <c r="N43" i="275" s="1"/>
  <c r="N77" i="295"/>
  <c r="N41" i="295" s="1"/>
  <c r="N43" i="295" s="1"/>
  <c r="N77" i="296"/>
  <c r="N41" i="296" s="1"/>
  <c r="N43" i="296" s="1"/>
  <c r="N77" i="335"/>
  <c r="N41" i="335" s="1"/>
  <c r="N43" i="335" s="1"/>
  <c r="I78" i="279"/>
  <c r="I70" i="148"/>
  <c r="I69" i="303"/>
  <c r="N80" i="184"/>
  <c r="N46" i="184" s="1"/>
  <c r="N48" i="184" s="1"/>
  <c r="N83" i="245"/>
  <c r="N45" i="245" s="1"/>
  <c r="N47" i="245" s="1"/>
  <c r="N87" i="246"/>
  <c r="N45" i="246" s="1"/>
  <c r="N47" i="246" s="1"/>
  <c r="N81" i="248"/>
  <c r="N43" i="248" s="1"/>
  <c r="N45" i="248" s="1"/>
  <c r="N43" i="298"/>
  <c r="I71" i="19"/>
  <c r="N76" i="92"/>
  <c r="N41" i="92" s="1"/>
  <c r="N43" i="92" s="1"/>
  <c r="N78" i="92" s="1"/>
  <c r="L85" i="92" s="1"/>
  <c r="N77" i="320"/>
  <c r="N79" i="320" s="1"/>
  <c r="L85" i="320" s="1"/>
  <c r="I72" i="315"/>
  <c r="I72" i="242"/>
  <c r="N81" i="158"/>
  <c r="N47" i="158" s="1"/>
  <c r="I71" i="14"/>
  <c r="I76" i="267"/>
  <c r="I69" i="149"/>
  <c r="I76" i="179"/>
  <c r="I69" i="75"/>
  <c r="I69" i="142"/>
  <c r="N75" i="309"/>
  <c r="N41" i="309" s="1"/>
  <c r="N43" i="309" s="1"/>
  <c r="N77" i="309" s="1"/>
  <c r="L84" i="309" s="1"/>
  <c r="I84" i="246"/>
  <c r="I76" i="180"/>
  <c r="I71" i="81"/>
  <c r="N80" i="172"/>
  <c r="N46" i="172" s="1"/>
  <c r="N48" i="172" s="1"/>
  <c r="I75" i="218"/>
  <c r="I70" i="39"/>
  <c r="I71" i="90"/>
  <c r="N78" i="48"/>
  <c r="N42" i="48" s="1"/>
  <c r="N43" i="48" s="1"/>
  <c r="I69" i="146"/>
  <c r="I75" i="282"/>
  <c r="I70" i="214"/>
  <c r="N77" i="331"/>
  <c r="N41" i="331" s="1"/>
  <c r="N43" i="331" s="1"/>
  <c r="N79" i="331" s="1"/>
  <c r="L86" i="331" s="1"/>
  <c r="I72" i="319"/>
  <c r="I72" i="311"/>
  <c r="I75" i="217"/>
  <c r="I76" i="187"/>
  <c r="I77" i="178"/>
  <c r="I70" i="99"/>
  <c r="I75" i="280"/>
  <c r="I77" i="165"/>
  <c r="N76" i="19"/>
  <c r="N42" i="19" s="1"/>
  <c r="N43" i="19" s="1"/>
  <c r="N78" i="19" s="1"/>
  <c r="I71" i="254"/>
  <c r="I70" i="139"/>
  <c r="I70" i="97"/>
  <c r="I70" i="89"/>
  <c r="I70" i="79"/>
  <c r="I71" i="58"/>
  <c r="I71" i="364"/>
  <c r="I76" i="188"/>
  <c r="I71" i="86"/>
  <c r="I71" i="356"/>
  <c r="I71" i="67"/>
  <c r="I71" i="339"/>
  <c r="I69" i="209"/>
  <c r="I72" i="308"/>
  <c r="I71" i="98"/>
  <c r="N76" i="134"/>
  <c r="N41" i="134" s="1"/>
  <c r="N43" i="134" s="1"/>
  <c r="N76" i="209"/>
  <c r="N41" i="209" s="1"/>
  <c r="N43" i="209" s="1"/>
  <c r="N77" i="193"/>
  <c r="N43" i="193" s="1"/>
  <c r="N76" i="213"/>
  <c r="N42" i="213" s="1"/>
  <c r="N76" i="234"/>
  <c r="N40" i="234" s="1"/>
  <c r="N42" i="234" s="1"/>
  <c r="N78" i="234" s="1"/>
  <c r="L84" i="234" s="1"/>
  <c r="N77" i="359"/>
  <c r="N41" i="359" s="1"/>
  <c r="N43" i="359" s="1"/>
  <c r="N72" i="276"/>
  <c r="N78" i="276" s="1"/>
  <c r="N41" i="276" s="1"/>
  <c r="N43" i="276" s="1"/>
  <c r="N80" i="276" s="1"/>
  <c r="N77" i="244"/>
  <c r="N79" i="244" s="1"/>
  <c r="N45" i="244" s="1"/>
  <c r="N47" i="244" s="1"/>
  <c r="N58" i="283"/>
  <c r="N64" i="283" s="1"/>
  <c r="N64" i="248"/>
  <c r="N65" i="248"/>
  <c r="N43" i="250"/>
  <c r="N79" i="250" s="1"/>
  <c r="N58" i="164"/>
  <c r="N58" i="180"/>
  <c r="N58" i="181"/>
  <c r="N55" i="251"/>
  <c r="N79" i="251" s="1"/>
  <c r="L85" i="251" s="1"/>
  <c r="N79" i="327"/>
  <c r="L86" i="327" s="1"/>
  <c r="N78" i="216"/>
  <c r="L84" i="216" s="1"/>
  <c r="N55" i="345"/>
  <c r="N79" i="345" s="1"/>
  <c r="N55" i="359"/>
  <c r="N58" i="184"/>
  <c r="N58" i="248"/>
  <c r="N55" i="258"/>
  <c r="N55" i="265"/>
  <c r="N56" i="275"/>
  <c r="N59" i="280"/>
  <c r="N55" i="296"/>
  <c r="N53" i="298"/>
  <c r="N55" i="312"/>
  <c r="N55" i="313"/>
  <c r="N55" i="317"/>
  <c r="N79" i="317" s="1"/>
  <c r="N55" i="329"/>
  <c r="N55" i="333"/>
  <c r="N55" i="335"/>
  <c r="L83" i="116"/>
  <c r="L83" i="109"/>
  <c r="N79" i="352"/>
  <c r="L84" i="352" s="1"/>
  <c r="N70" i="266"/>
  <c r="N70" i="170"/>
  <c r="L85" i="112"/>
  <c r="N59" i="187"/>
  <c r="L83" i="112"/>
  <c r="N54" i="106"/>
  <c r="L84" i="104"/>
  <c r="N79" i="339"/>
  <c r="L85" i="339" s="1"/>
  <c r="L84" i="369"/>
  <c r="N86" i="369" s="1"/>
  <c r="N88" i="369" s="1"/>
  <c r="D318" i="5" s="1"/>
  <c r="N45" i="247"/>
  <c r="N43" i="332"/>
  <c r="N79" i="332" s="1"/>
  <c r="N43" i="190"/>
  <c r="N77" i="190" s="1"/>
  <c r="N80" i="218"/>
  <c r="N46" i="218" s="1"/>
  <c r="N80" i="164"/>
  <c r="N46" i="164" s="1"/>
  <c r="N48" i="164" s="1"/>
  <c r="N77" i="356"/>
  <c r="N41" i="356" s="1"/>
  <c r="N43" i="356" s="1"/>
  <c r="N79" i="356" s="1"/>
  <c r="N76" i="140"/>
  <c r="N41" i="140" s="1"/>
  <c r="N43" i="140" s="1"/>
  <c r="I70" i="367"/>
  <c r="I75" i="185"/>
  <c r="I70" i="140"/>
  <c r="I71" i="234"/>
  <c r="I70" i="146"/>
  <c r="I70" i="19"/>
  <c r="I71" i="193"/>
  <c r="I72" i="272"/>
  <c r="I69" i="140"/>
  <c r="I69" i="135"/>
  <c r="I71" i="97"/>
  <c r="I71" i="91"/>
  <c r="I71" i="55"/>
  <c r="I71" i="323"/>
  <c r="I70" i="7"/>
  <c r="N76" i="14"/>
  <c r="N42" i="14" s="1"/>
  <c r="N43" i="14" s="1"/>
  <c r="N78" i="14" s="1"/>
  <c r="N71" i="20"/>
  <c r="N70" i="44"/>
  <c r="N76" i="44" s="1"/>
  <c r="N42" i="44" s="1"/>
  <c r="N43" i="44" s="1"/>
  <c r="N70" i="57"/>
  <c r="N76" i="57" s="1"/>
  <c r="N41" i="57" s="1"/>
  <c r="N43" i="57" s="1"/>
  <c r="N78" i="57" s="1"/>
  <c r="L83" i="57" s="1"/>
  <c r="N69" i="74"/>
  <c r="N75" i="74" s="1"/>
  <c r="N41" i="74" s="1"/>
  <c r="N43" i="74" s="1"/>
  <c r="N77" i="74" s="1"/>
  <c r="N70" i="82"/>
  <c r="N76" i="82" s="1"/>
  <c r="N41" i="82" s="1"/>
  <c r="N43" i="82" s="1"/>
  <c r="N76" i="183"/>
  <c r="N80" i="183" s="1"/>
  <c r="N46" i="183" s="1"/>
  <c r="N48" i="183" s="1"/>
  <c r="N80" i="188"/>
  <c r="N46" i="188" s="1"/>
  <c r="N48" i="188" s="1"/>
  <c r="N78" i="207"/>
  <c r="N83" i="207" s="1"/>
  <c r="N46" i="207" s="1"/>
  <c r="N48" i="207" s="1"/>
  <c r="N84" i="220"/>
  <c r="N46" i="220" s="1"/>
  <c r="N48" i="220" s="1"/>
  <c r="N77" i="355"/>
  <c r="N41" i="355" s="1"/>
  <c r="N43" i="355" s="1"/>
  <c r="N79" i="355" s="1"/>
  <c r="L84" i="355" s="1"/>
  <c r="I70" i="300"/>
  <c r="N71" i="311"/>
  <c r="N77" i="311" s="1"/>
  <c r="N41" i="311" s="1"/>
  <c r="N43" i="311" s="1"/>
  <c r="N77" i="357"/>
  <c r="N41" i="357" s="1"/>
  <c r="N43" i="357" s="1"/>
  <c r="I71" i="257"/>
  <c r="I74" i="184"/>
  <c r="I71" i="95"/>
  <c r="I74" i="50"/>
  <c r="I70" i="37"/>
  <c r="I71" i="26"/>
  <c r="I69" i="284"/>
  <c r="I71" i="233"/>
  <c r="I74" i="164"/>
  <c r="I71" i="60"/>
  <c r="I70" i="17"/>
  <c r="I71" i="322"/>
  <c r="I70" i="65"/>
  <c r="I68" i="229"/>
  <c r="N80" i="174"/>
  <c r="N46" i="174" s="1"/>
  <c r="N48" i="174" s="1"/>
  <c r="I70" i="209"/>
  <c r="I72" i="250"/>
  <c r="N75" i="72"/>
  <c r="N41" i="72" s="1"/>
  <c r="N75" i="133"/>
  <c r="N41" i="133" s="1"/>
  <c r="N43" i="133" s="1"/>
  <c r="N80" i="181"/>
  <c r="N46" i="181" s="1"/>
  <c r="N48" i="181" s="1"/>
  <c r="N77" i="259"/>
  <c r="N41" i="259" s="1"/>
  <c r="N43" i="259" s="1"/>
  <c r="N91" i="260"/>
  <c r="N47" i="260" s="1"/>
  <c r="N79" i="240"/>
  <c r="L84" i="240" s="1"/>
  <c r="I69" i="190"/>
  <c r="I72" i="355"/>
  <c r="I79" i="279"/>
  <c r="N77" i="318"/>
  <c r="N41" i="318" s="1"/>
  <c r="N43" i="318" s="1"/>
  <c r="N77" i="314"/>
  <c r="N41" i="314" s="1"/>
  <c r="N43" i="314" s="1"/>
  <c r="I74" i="180"/>
  <c r="I70" i="137"/>
  <c r="I70" i="127"/>
  <c r="I70" i="101"/>
  <c r="I73" i="50"/>
  <c r="I70" i="26"/>
  <c r="I70" i="96"/>
  <c r="N76" i="69"/>
  <c r="N41" i="69" s="1"/>
  <c r="I70" i="34"/>
  <c r="I70" i="309"/>
  <c r="I74" i="248"/>
  <c r="I76" i="177"/>
  <c r="I72" i="265"/>
  <c r="N70" i="56"/>
  <c r="N76" i="56" s="1"/>
  <c r="N42" i="56" s="1"/>
  <c r="N43" i="56" s="1"/>
  <c r="N78" i="56" s="1"/>
  <c r="L83" i="56" s="1"/>
  <c r="N76" i="87"/>
  <c r="N41" i="87" s="1"/>
  <c r="N43" i="87" s="1"/>
  <c r="N76" i="105"/>
  <c r="N41" i="105" s="1"/>
  <c r="N70" i="142"/>
  <c r="N76" i="142" s="1"/>
  <c r="N41" i="142" s="1"/>
  <c r="N43" i="142" s="1"/>
  <c r="N76" i="96"/>
  <c r="N41" i="96" s="1"/>
  <c r="N43" i="96" s="1"/>
  <c r="N75" i="300"/>
  <c r="N41" i="300" s="1"/>
  <c r="N43" i="300" s="1"/>
  <c r="I77" i="207"/>
  <c r="I76" i="245"/>
  <c r="I75" i="183"/>
  <c r="I71" i="100"/>
  <c r="I70" i="61"/>
  <c r="I70" i="46"/>
  <c r="I75" i="162"/>
  <c r="I71" i="240"/>
  <c r="I76" i="154"/>
  <c r="I70" i="69"/>
  <c r="I71" i="360"/>
  <c r="I71" i="88"/>
  <c r="I70" i="64"/>
  <c r="N76" i="24"/>
  <c r="N42" i="24" s="1"/>
  <c r="N43" i="24" s="1"/>
  <c r="N76" i="108"/>
  <c r="N41" i="108" s="1"/>
  <c r="N43" i="108" s="1"/>
  <c r="N78" i="108" s="1"/>
  <c r="L85" i="108" s="1"/>
  <c r="N76" i="145"/>
  <c r="N41" i="145" s="1"/>
  <c r="N43" i="145" s="1"/>
  <c r="I70" i="14"/>
  <c r="I74" i="218"/>
  <c r="I72" i="264"/>
  <c r="I71" i="213"/>
  <c r="I77" i="187"/>
  <c r="I76" i="178"/>
  <c r="I70" i="136"/>
  <c r="I70" i="132"/>
  <c r="I72" i="275"/>
  <c r="N76" i="60"/>
  <c r="N42" i="60" s="1"/>
  <c r="N43" i="60" s="1"/>
  <c r="I74" i="177"/>
  <c r="I70" i="52"/>
  <c r="I71" i="343"/>
  <c r="I70" i="98"/>
  <c r="N76" i="100"/>
  <c r="N41" i="100" s="1"/>
  <c r="N43" i="100" s="1"/>
  <c r="N78" i="100" s="1"/>
  <c r="L85" i="100" s="1"/>
  <c r="N75" i="192"/>
  <c r="N41" i="192" s="1"/>
  <c r="N43" i="192" s="1"/>
  <c r="N77" i="258"/>
  <c r="N41" i="258" s="1"/>
  <c r="N43" i="258" s="1"/>
  <c r="N79" i="258" s="1"/>
  <c r="N75" i="302"/>
  <c r="N41" i="302" s="1"/>
  <c r="N43" i="302" s="1"/>
  <c r="N80" i="160"/>
  <c r="N46" i="160" s="1"/>
  <c r="N48" i="160" s="1"/>
  <c r="N76" i="89"/>
  <c r="N41" i="89" s="1"/>
  <c r="N43" i="89" s="1"/>
  <c r="N76" i="59"/>
  <c r="N42" i="59" s="1"/>
  <c r="N43" i="59" s="1"/>
  <c r="N78" i="59" s="1"/>
  <c r="N76" i="95"/>
  <c r="N41" i="95" s="1"/>
  <c r="N43" i="95" s="1"/>
  <c r="N78" i="95" s="1"/>
  <c r="L83" i="95" s="1"/>
  <c r="L84" i="28"/>
  <c r="N78" i="65"/>
  <c r="L84" i="65" s="1"/>
  <c r="N69" i="147"/>
  <c r="N76" i="147" s="1"/>
  <c r="N41" i="147" s="1"/>
  <c r="N43" i="147" s="1"/>
  <c r="I69" i="147"/>
  <c r="N76" i="146"/>
  <c r="N41" i="146" s="1"/>
  <c r="N80" i="180"/>
  <c r="N46" i="180" s="1"/>
  <c r="N48" i="180" s="1"/>
  <c r="N79" i="253"/>
  <c r="L84" i="253" s="1"/>
  <c r="N70" i="168"/>
  <c r="N43" i="51"/>
  <c r="N78" i="51" s="1"/>
  <c r="L83" i="51" s="1"/>
  <c r="N69" i="138"/>
  <c r="N76" i="138" s="1"/>
  <c r="N41" i="138" s="1"/>
  <c r="N43" i="138" s="1"/>
  <c r="I69" i="138"/>
  <c r="N76" i="139"/>
  <c r="N41" i="139" s="1"/>
  <c r="N43" i="139" s="1"/>
  <c r="N78" i="139" s="1"/>
  <c r="N81" i="185"/>
  <c r="N47" i="185" s="1"/>
  <c r="N49" i="185" s="1"/>
  <c r="N59" i="24"/>
  <c r="N65" i="24" s="1"/>
  <c r="I70" i="72"/>
  <c r="I71" i="59"/>
  <c r="I70" i="27"/>
  <c r="I71" i="15"/>
  <c r="I71" i="21"/>
  <c r="N71" i="17"/>
  <c r="N76" i="17" s="1"/>
  <c r="N42" i="17" s="1"/>
  <c r="N43" i="17" s="1"/>
  <c r="N78" i="17" s="1"/>
  <c r="N70" i="20"/>
  <c r="N70" i="41"/>
  <c r="N76" i="41" s="1"/>
  <c r="N42" i="41" s="1"/>
  <c r="N43" i="41" s="1"/>
  <c r="I70" i="41"/>
  <c r="N76" i="81"/>
  <c r="N41" i="81" s="1"/>
  <c r="N43" i="81" s="1"/>
  <c r="N70" i="86"/>
  <c r="N76" i="86" s="1"/>
  <c r="N41" i="86" s="1"/>
  <c r="N43" i="86" s="1"/>
  <c r="N71" i="148"/>
  <c r="N76" i="148" s="1"/>
  <c r="N41" i="148" s="1"/>
  <c r="N43" i="148" s="1"/>
  <c r="I71" i="148"/>
  <c r="N81" i="154"/>
  <c r="N47" i="154" s="1"/>
  <c r="N49" i="154" s="1"/>
  <c r="N81" i="176"/>
  <c r="N47" i="176" s="1"/>
  <c r="N49" i="176" s="1"/>
  <c r="N70" i="47"/>
  <c r="N76" i="47" s="1"/>
  <c r="N42" i="47" s="1"/>
  <c r="N43" i="47" s="1"/>
  <c r="N78" i="47" s="1"/>
  <c r="L83" i="47" s="1"/>
  <c r="N71" i="84"/>
  <c r="N76" i="84" s="1"/>
  <c r="N41" i="84" s="1"/>
  <c r="N43" i="84" s="1"/>
  <c r="N70" i="67"/>
  <c r="N76" i="67" s="1"/>
  <c r="N41" i="67" s="1"/>
  <c r="N43" i="67" s="1"/>
  <c r="N78" i="67" s="1"/>
  <c r="I70" i="67"/>
  <c r="I70" i="15"/>
  <c r="N67" i="150"/>
  <c r="N76" i="68"/>
  <c r="N41" i="68" s="1"/>
  <c r="N43" i="68" s="1"/>
  <c r="N83" i="165"/>
  <c r="N49" i="165" s="1"/>
  <c r="N51" i="165" s="1"/>
  <c r="N67" i="229"/>
  <c r="N73" i="229" s="1"/>
  <c r="N40" i="229" s="1"/>
  <c r="N42" i="229" s="1"/>
  <c r="N75" i="229" s="1"/>
  <c r="L80" i="229" s="1"/>
  <c r="I67" i="229"/>
  <c r="N79" i="241"/>
  <c r="L86" i="241" s="1"/>
  <c r="N79" i="312"/>
  <c r="L84" i="312" s="1"/>
  <c r="N79" i="354"/>
  <c r="L84" i="354" s="1"/>
  <c r="N70" i="16"/>
  <c r="N76" i="16" s="1"/>
  <c r="N42" i="16" s="1"/>
  <c r="N43" i="16" s="1"/>
  <c r="N78" i="16" s="1"/>
  <c r="I70" i="16"/>
  <c r="I71" i="56"/>
  <c r="N43" i="85"/>
  <c r="N81" i="171"/>
  <c r="N47" i="171" s="1"/>
  <c r="N49" i="171" s="1"/>
  <c r="N78" i="32"/>
  <c r="L85" i="32" s="1"/>
  <c r="L85" i="28"/>
  <c r="I71" i="87"/>
  <c r="I70" i="51"/>
  <c r="N59" i="21"/>
  <c r="N65" i="21" s="1"/>
  <c r="N59" i="33"/>
  <c r="N65" i="33" s="1"/>
  <c r="N59" i="60"/>
  <c r="N65" i="60" s="1"/>
  <c r="N59" i="82"/>
  <c r="N65" i="82" s="1"/>
  <c r="I70" i="87"/>
  <c r="I70" i="43"/>
  <c r="I70" i="28"/>
  <c r="N76" i="26"/>
  <c r="N42" i="26" s="1"/>
  <c r="N43" i="26" s="1"/>
  <c r="N78" i="26" s="1"/>
  <c r="N76" i="94"/>
  <c r="N41" i="94" s="1"/>
  <c r="N43" i="94" s="1"/>
  <c r="N78" i="94" s="1"/>
  <c r="L83" i="94" s="1"/>
  <c r="N37" i="137"/>
  <c r="N81" i="170"/>
  <c r="N47" i="170" s="1"/>
  <c r="N49" i="170" s="1"/>
  <c r="N80" i="179"/>
  <c r="N46" i="179" s="1"/>
  <c r="N48" i="179" s="1"/>
  <c r="N55" i="228"/>
  <c r="N61" i="228" s="1"/>
  <c r="N83" i="279"/>
  <c r="N46" i="279" s="1"/>
  <c r="N48" i="279" s="1"/>
  <c r="N65" i="249"/>
  <c r="N68" i="249" s="1"/>
  <c r="N61" i="281"/>
  <c r="N67" i="281" s="1"/>
  <c r="N80" i="281" s="1"/>
  <c r="N75" i="325"/>
  <c r="N41" i="325" s="1"/>
  <c r="N43" i="325" s="1"/>
  <c r="N77" i="333"/>
  <c r="N41" i="333" s="1"/>
  <c r="N43" i="333" s="1"/>
  <c r="N79" i="333" s="1"/>
  <c r="L84" i="333" s="1"/>
  <c r="N58" i="287"/>
  <c r="N64" i="287" s="1"/>
  <c r="N74" i="252"/>
  <c r="N77" i="328"/>
  <c r="N41" i="328" s="1"/>
  <c r="N43" i="328" s="1"/>
  <c r="N43" i="254"/>
  <c r="N43" i="261"/>
  <c r="N79" i="261" s="1"/>
  <c r="L85" i="261" s="1"/>
  <c r="N43" i="270"/>
  <c r="N43" i="273"/>
  <c r="N80" i="177"/>
  <c r="N46" i="177" s="1"/>
  <c r="N48" i="177" s="1"/>
  <c r="N58" i="285"/>
  <c r="N64" i="285" s="1"/>
  <c r="N59" i="23"/>
  <c r="N65" i="23" s="1"/>
  <c r="N75" i="286"/>
  <c r="N41" i="286" s="1"/>
  <c r="N43" i="286" s="1"/>
  <c r="N58" i="286"/>
  <c r="N64" i="286" s="1"/>
  <c r="N59" i="25"/>
  <c r="N65" i="25" s="1"/>
  <c r="N59" i="79"/>
  <c r="N65" i="79" s="1"/>
  <c r="N77" i="305"/>
  <c r="L83" i="305" s="1"/>
  <c r="N58" i="75"/>
  <c r="N64" i="75" s="1"/>
  <c r="N59" i="20"/>
  <c r="N65" i="20" s="1"/>
  <c r="N76" i="21"/>
  <c r="N42" i="21" s="1"/>
  <c r="N43" i="21" s="1"/>
  <c r="N54" i="88"/>
  <c r="N42" i="242"/>
  <c r="N75" i="292"/>
  <c r="N41" i="292" s="1"/>
  <c r="N43" i="292" s="1"/>
  <c r="N77" i="308"/>
  <c r="N41" i="308" s="1"/>
  <c r="N43" i="308" s="1"/>
  <c r="N79" i="308" s="1"/>
  <c r="N71" i="12"/>
  <c r="N76" i="12" s="1"/>
  <c r="N42" i="12" s="1"/>
  <c r="N43" i="12" s="1"/>
  <c r="N78" i="12" s="1"/>
  <c r="L83" i="12" s="1"/>
  <c r="N75" i="291"/>
  <c r="N41" i="291" s="1"/>
  <c r="N43" i="291" s="1"/>
  <c r="N70" i="162"/>
  <c r="N69" i="188"/>
  <c r="N70" i="187"/>
  <c r="N70" i="185"/>
  <c r="N70" i="267"/>
  <c r="N69" i="189"/>
  <c r="N70" i="186"/>
  <c r="N70" i="155"/>
  <c r="N70" i="171"/>
  <c r="N70" i="182"/>
  <c r="N66" i="294"/>
  <c r="N70" i="268"/>
  <c r="N70" i="154"/>
  <c r="N74" i="246"/>
  <c r="N70" i="176"/>
  <c r="N69" i="164"/>
  <c r="N69" i="174"/>
  <c r="N69" i="179"/>
  <c r="N69" i="181"/>
  <c r="N53" i="75"/>
  <c r="N54" i="82"/>
  <c r="N54" i="98"/>
  <c r="N53" i="136"/>
  <c r="N59" i="158"/>
  <c r="L84" i="109"/>
  <c r="N86" i="109" s="1"/>
  <c r="N88" i="109" s="1"/>
  <c r="D99" i="5" s="1"/>
  <c r="L85" i="113"/>
  <c r="L85" i="117"/>
  <c r="N55" i="348"/>
  <c r="N78" i="66"/>
  <c r="L84" i="66" s="1"/>
  <c r="L84" i="113"/>
  <c r="L83" i="117"/>
  <c r="L83" i="76"/>
  <c r="N54" i="80"/>
  <c r="N59" i="171"/>
  <c r="N54" i="148"/>
  <c r="N54" i="35"/>
  <c r="N54" i="71"/>
  <c r="N53" i="133"/>
  <c r="N53" i="146"/>
  <c r="N59" i="154"/>
  <c r="N55" i="331"/>
  <c r="N79" i="307"/>
  <c r="L85" i="307" s="1"/>
  <c r="N53" i="137"/>
  <c r="N61" i="165"/>
  <c r="N54" i="68"/>
  <c r="N54" i="105"/>
  <c r="N53" i="135"/>
  <c r="N58" i="160"/>
  <c r="N58" i="174"/>
  <c r="N59" i="176"/>
  <c r="N59" i="245"/>
  <c r="N53" i="283"/>
  <c r="N53" i="284"/>
  <c r="N77" i="284" s="1"/>
  <c r="L83" i="284" s="1"/>
  <c r="N53" i="286"/>
  <c r="L84" i="111"/>
  <c r="L85" i="111"/>
  <c r="L83" i="111"/>
  <c r="N53" i="139"/>
  <c r="N53" i="209"/>
  <c r="N59" i="178"/>
  <c r="N54" i="84"/>
  <c r="N59" i="157"/>
  <c r="N53" i="292"/>
  <c r="N55" i="294"/>
  <c r="N55" i="295"/>
  <c r="N79" i="295" s="1"/>
  <c r="N53" i="302"/>
  <c r="N77" i="302" s="1"/>
  <c r="N55" i="328"/>
  <c r="L84" i="121"/>
  <c r="N86" i="116"/>
  <c r="N88" i="116" s="1"/>
  <c r="D105" i="5" s="1"/>
  <c r="L85" i="76"/>
  <c r="L83" i="289"/>
  <c r="N79" i="366"/>
  <c r="L85" i="366" s="1"/>
  <c r="N54" i="43"/>
  <c r="N54" i="83"/>
  <c r="N54" i="86"/>
  <c r="N54" i="90"/>
  <c r="N54" i="91"/>
  <c r="N54" i="99"/>
  <c r="N53" i="143"/>
  <c r="N55" i="236"/>
  <c r="N58" i="249"/>
  <c r="N55" i="256"/>
  <c r="N55" i="259"/>
  <c r="N55" i="262"/>
  <c r="N55" i="263"/>
  <c r="N79" i="263" s="1"/>
  <c r="N55" i="264"/>
  <c r="N59" i="266"/>
  <c r="N59" i="267"/>
  <c r="N59" i="268"/>
  <c r="N56" i="270"/>
  <c r="N56" i="271"/>
  <c r="N80" i="271" s="1"/>
  <c r="N56" i="272"/>
  <c r="N56" i="273"/>
  <c r="N56" i="274"/>
  <c r="N61" i="279"/>
  <c r="N43" i="144"/>
  <c r="N45" i="249"/>
  <c r="N43" i="268"/>
  <c r="N83" i="268" s="1"/>
  <c r="L89" i="268" s="1"/>
  <c r="N43" i="127"/>
  <c r="N77" i="127" s="1"/>
  <c r="N43" i="208"/>
  <c r="N78" i="208" s="1"/>
  <c r="L84" i="208" s="1"/>
  <c r="N43" i="256"/>
  <c r="N43" i="128"/>
  <c r="N78" i="128" s="1"/>
  <c r="N43" i="132"/>
  <c r="N78" i="132" s="1"/>
  <c r="N43" i="191"/>
  <c r="N77" i="191" s="1"/>
  <c r="L83" i="191" s="1"/>
  <c r="N43" i="131"/>
  <c r="N78" i="131" s="1"/>
  <c r="L85" i="131" s="1"/>
  <c r="N49" i="260"/>
  <c r="N43" i="365"/>
  <c r="N79" i="365" s="1"/>
  <c r="N43" i="129"/>
  <c r="N78" i="129" s="1"/>
  <c r="N43" i="146"/>
  <c r="N69" i="172"/>
  <c r="N69" i="180"/>
  <c r="N69" i="177"/>
  <c r="N69" i="184"/>
  <c r="N70" i="157"/>
  <c r="N69" i="160"/>
  <c r="N70" i="245"/>
  <c r="N72" i="165"/>
  <c r="N69" i="183"/>
  <c r="N68" i="248"/>
  <c r="N58" i="183"/>
  <c r="N58" i="188"/>
  <c r="N53" i="290"/>
  <c r="N77" i="290" s="1"/>
  <c r="L84" i="290" s="1"/>
  <c r="N53" i="142"/>
  <c r="L83" i="226"/>
  <c r="L85" i="226"/>
  <c r="N55" i="314"/>
  <c r="N55" i="316"/>
  <c r="N55" i="318"/>
  <c r="L85" i="122"/>
  <c r="N86" i="122" s="1"/>
  <c r="N88" i="122" s="1"/>
  <c r="D112" i="5" s="1"/>
  <c r="N53" i="141"/>
  <c r="N59" i="244"/>
  <c r="L83" i="121"/>
  <c r="N54" i="96"/>
  <c r="N54" i="97"/>
  <c r="N58" i="172"/>
  <c r="N58" i="177"/>
  <c r="N54" i="231"/>
  <c r="N55" i="50"/>
  <c r="N86" i="104"/>
  <c r="N88" i="104" s="1"/>
  <c r="D94" i="5" s="1"/>
  <c r="N53" i="78"/>
  <c r="N77" i="78" s="1"/>
  <c r="L84" i="78" s="1"/>
  <c r="N54" i="85"/>
  <c r="N53" i="134"/>
  <c r="N61" i="207"/>
  <c r="N49" i="157"/>
  <c r="N43" i="130"/>
  <c r="N78" i="130" s="1"/>
  <c r="N49" i="158"/>
  <c r="N43" i="141"/>
  <c r="N43" i="265"/>
  <c r="N43" i="143"/>
  <c r="N79" i="319"/>
  <c r="L84" i="319" s="1"/>
  <c r="N79" i="262"/>
  <c r="L86" i="262" s="1"/>
  <c r="N77" i="299"/>
  <c r="N79" i="306"/>
  <c r="L85" i="306" s="1"/>
  <c r="N79" i="239"/>
  <c r="L86" i="239" s="1"/>
  <c r="N53" i="140"/>
  <c r="N53" i="144"/>
  <c r="N59" i="185"/>
  <c r="N53" i="285"/>
  <c r="N53" i="287"/>
  <c r="N55" i="311"/>
  <c r="N63" i="246"/>
  <c r="N53" i="291"/>
  <c r="N53" i="301"/>
  <c r="N77" i="301" s="1"/>
  <c r="N61" i="221"/>
  <c r="N77" i="300"/>
  <c r="L84" i="300" s="1"/>
  <c r="N59" i="155"/>
  <c r="N59" i="168"/>
  <c r="N56" i="232"/>
  <c r="N55" i="334"/>
  <c r="N79" i="334" s="1"/>
  <c r="L84" i="334" s="1"/>
  <c r="L84" i="226"/>
  <c r="L84" i="125"/>
  <c r="N79" i="336"/>
  <c r="L85" i="336" s="1"/>
  <c r="N54" i="36"/>
  <c r="N59" i="162"/>
  <c r="N55" i="238"/>
  <c r="N79" i="238" s="1"/>
  <c r="N55" i="257"/>
  <c r="L82" i="289"/>
  <c r="L83" i="125"/>
  <c r="L85" i="224"/>
  <c r="L84" i="224"/>
  <c r="N54" i="87"/>
  <c r="N59" i="186"/>
  <c r="N62" i="220"/>
  <c r="N55" i="235"/>
  <c r="N79" i="235" s="1"/>
  <c r="L85" i="235" s="1"/>
  <c r="N54" i="242"/>
  <c r="N55" i="254"/>
  <c r="N69" i="260"/>
  <c r="N53" i="325"/>
  <c r="N79" i="363"/>
  <c r="L85" i="363" s="1"/>
  <c r="N43" i="54"/>
  <c r="N45" i="193"/>
  <c r="N79" i="193" s="1"/>
  <c r="L86" i="193" s="1"/>
  <c r="N43" i="42"/>
  <c r="N43" i="105"/>
  <c r="N44" i="212"/>
  <c r="N78" i="212" s="1"/>
  <c r="L84" i="212" s="1"/>
  <c r="N86" i="11"/>
  <c r="N88" i="11" s="1"/>
  <c r="D319" i="5" s="1"/>
  <c r="N48" i="218"/>
  <c r="N82" i="218" s="1"/>
  <c r="L88" i="218" s="1"/>
  <c r="N44" i="215"/>
  <c r="N78" i="215" s="1"/>
  <c r="L85" i="215" s="1"/>
  <c r="N43" i="61"/>
  <c r="N78" i="61" s="1"/>
  <c r="N43" i="29"/>
  <c r="N78" i="29" s="1"/>
  <c r="L83" i="29" s="1"/>
  <c r="N43" i="30"/>
  <c r="N78" i="30" s="1"/>
  <c r="L84" i="30" s="1"/>
  <c r="N43" i="38"/>
  <c r="N43" i="35"/>
  <c r="N43" i="22"/>
  <c r="N78" i="22" s="1"/>
  <c r="L84" i="22" s="1"/>
  <c r="N43" i="52"/>
  <c r="N78" i="52" s="1"/>
  <c r="N43" i="98"/>
  <c r="N43" i="34"/>
  <c r="N43" i="36"/>
  <c r="N43" i="50"/>
  <c r="N81" i="50" s="1"/>
  <c r="L86" i="50" s="1"/>
  <c r="N43" i="72"/>
  <c r="N77" i="72" s="1"/>
  <c r="L82" i="72" s="1"/>
  <c r="N43" i="79"/>
  <c r="N43" i="9"/>
  <c r="N78" i="9" s="1"/>
  <c r="N43" i="7"/>
  <c r="N78" i="7" s="1"/>
  <c r="N43" i="33"/>
  <c r="N43" i="39"/>
  <c r="N43" i="46"/>
  <c r="N78" i="46" s="1"/>
  <c r="L85" i="46" s="1"/>
  <c r="N43" i="53"/>
  <c r="N78" i="53" s="1"/>
  <c r="N43" i="49"/>
  <c r="N78" i="49" s="1"/>
  <c r="L83" i="49" s="1"/>
  <c r="N43" i="23"/>
  <c r="N43" i="69"/>
  <c r="N78" i="69" s="1"/>
  <c r="L83" i="69" s="1"/>
  <c r="N86" i="370"/>
  <c r="N88" i="370" s="1"/>
  <c r="D320" i="5" s="1"/>
  <c r="N43" i="37"/>
  <c r="N43" i="40"/>
  <c r="N43" i="43"/>
  <c r="N79" i="236"/>
  <c r="L85" i="236" s="1"/>
  <c r="N43" i="18"/>
  <c r="N78" i="18" s="1"/>
  <c r="N44" i="213"/>
  <c r="N78" i="213" s="1"/>
  <c r="N43" i="27"/>
  <c r="N78" i="27" s="1"/>
  <c r="N43" i="31"/>
  <c r="N78" i="31" s="1"/>
  <c r="N43" i="45"/>
  <c r="L86" i="351"/>
  <c r="L84" i="307"/>
  <c r="L86" i="353"/>
  <c r="L84" i="353"/>
  <c r="L85" i="353"/>
  <c r="L85" i="350"/>
  <c r="L86" i="350"/>
  <c r="L86" i="352"/>
  <c r="L85" i="352"/>
  <c r="N79" i="346"/>
  <c r="L86" i="346" s="1"/>
  <c r="N76" i="90"/>
  <c r="N41" i="90" s="1"/>
  <c r="N43" i="90" s="1"/>
  <c r="N76" i="99"/>
  <c r="N41" i="99" s="1"/>
  <c r="N43" i="99" s="1"/>
  <c r="N76" i="97"/>
  <c r="N41" i="97" s="1"/>
  <c r="N43" i="97" s="1"/>
  <c r="N81" i="186"/>
  <c r="N47" i="186" s="1"/>
  <c r="N49" i="186" s="1"/>
  <c r="N79" i="348"/>
  <c r="N78" i="367"/>
  <c r="N78" i="58"/>
  <c r="N81" i="267"/>
  <c r="N41" i="267" s="1"/>
  <c r="N43" i="267" s="1"/>
  <c r="N75" i="283"/>
  <c r="N41" i="283" s="1"/>
  <c r="N43" i="283" s="1"/>
  <c r="N77" i="323"/>
  <c r="N79" i="323" s="1"/>
  <c r="N77" i="329"/>
  <c r="N41" i="329" s="1"/>
  <c r="N43" i="329" s="1"/>
  <c r="N79" i="329" s="1"/>
  <c r="N81" i="187"/>
  <c r="N47" i="187" s="1"/>
  <c r="N49" i="187" s="1"/>
  <c r="N77" i="362"/>
  <c r="N41" i="362" s="1"/>
  <c r="N43" i="362" s="1"/>
  <c r="N76" i="231"/>
  <c r="N40" i="231" s="1"/>
  <c r="N42" i="231" s="1"/>
  <c r="N78" i="231" s="1"/>
  <c r="N77" i="233"/>
  <c r="N41" i="233" s="1"/>
  <c r="N43" i="233" s="1"/>
  <c r="N79" i="233" s="1"/>
  <c r="L86" i="233" s="1"/>
  <c r="N79" i="343"/>
  <c r="L84" i="343" s="1"/>
  <c r="N77" i="303"/>
  <c r="L83" i="303" s="1"/>
  <c r="L85" i="73"/>
  <c r="L83" i="73"/>
  <c r="L84" i="73"/>
  <c r="L85" i="120"/>
  <c r="L84" i="120"/>
  <c r="L83" i="114"/>
  <c r="L84" i="114"/>
  <c r="N55" i="364"/>
  <c r="L84" i="126"/>
  <c r="L85" i="126"/>
  <c r="N53" i="145"/>
  <c r="N56" i="150"/>
  <c r="N58" i="179"/>
  <c r="N59" i="182"/>
  <c r="N50" i="228"/>
  <c r="L85" i="119"/>
  <c r="L83" i="119"/>
  <c r="N53" i="147"/>
  <c r="N55" i="237"/>
  <c r="N63" i="252"/>
  <c r="N54" i="89"/>
  <c r="N53" i="138"/>
  <c r="N55" i="360"/>
  <c r="N79" i="360" s="1"/>
  <c r="N59" i="170"/>
  <c r="N58" i="247"/>
  <c r="L83" i="123"/>
  <c r="L86" i="371"/>
  <c r="L85" i="371"/>
  <c r="L84" i="123"/>
  <c r="L84" i="110"/>
  <c r="L83" i="110"/>
  <c r="L85" i="340"/>
  <c r="L86" i="340"/>
  <c r="L84" i="340"/>
  <c r="L87" i="277"/>
  <c r="L85" i="277"/>
  <c r="L86" i="277"/>
  <c r="L84" i="350"/>
  <c r="L84" i="327"/>
  <c r="L84" i="115"/>
  <c r="L85" i="115"/>
  <c r="L83" i="124"/>
  <c r="L85" i="124"/>
  <c r="L84" i="124"/>
  <c r="L84" i="225"/>
  <c r="L85" i="225"/>
  <c r="L83" i="225"/>
  <c r="L84" i="371"/>
  <c r="L84" i="304"/>
  <c r="L82" i="304"/>
  <c r="N54" i="37"/>
  <c r="N54" i="41"/>
  <c r="N54" i="38"/>
  <c r="N54" i="39"/>
  <c r="N54" i="42"/>
  <c r="N86" i="117"/>
  <c r="N88" i="117" s="1"/>
  <c r="D107" i="5" s="1"/>
  <c r="N54" i="79"/>
  <c r="N54" i="40"/>
  <c r="N54" i="44"/>
  <c r="N54" i="45"/>
  <c r="N55" i="357"/>
  <c r="N54" i="81"/>
  <c r="N56" i="48"/>
  <c r="N54" i="34"/>
  <c r="L83" i="77"/>
  <c r="L84" i="77"/>
  <c r="L84" i="118"/>
  <c r="L83" i="118"/>
  <c r="G25" i="8"/>
  <c r="L83" i="64" l="1"/>
  <c r="L84" i="64"/>
  <c r="L85" i="64"/>
  <c r="N79" i="316"/>
  <c r="L85" i="316" s="1"/>
  <c r="L85" i="65"/>
  <c r="N79" i="335"/>
  <c r="L84" i="335" s="1"/>
  <c r="N81" i="182"/>
  <c r="N47" i="182" s="1"/>
  <c r="N49" i="182" s="1"/>
  <c r="N83" i="182" s="1"/>
  <c r="N79" i="247"/>
  <c r="L86" i="247" s="1"/>
  <c r="L86" i="307"/>
  <c r="L85" i="66"/>
  <c r="L85" i="327"/>
  <c r="L86" i="321"/>
  <c r="L84" i="321"/>
  <c r="N76" i="20"/>
  <c r="N42" i="20" s="1"/>
  <c r="N43" i="20" s="1"/>
  <c r="N78" i="20" s="1"/>
  <c r="N82" i="164"/>
  <c r="L88" i="164" s="1"/>
  <c r="L84" i="363"/>
  <c r="N83" i="248"/>
  <c r="L89" i="248" s="1"/>
  <c r="N79" i="296"/>
  <c r="L86" i="296" s="1"/>
  <c r="N80" i="274"/>
  <c r="L86" i="274" s="1"/>
  <c r="N83" i="282"/>
  <c r="L90" i="282" s="1"/>
  <c r="N79" i="313"/>
  <c r="L85" i="313" s="1"/>
  <c r="N78" i="243"/>
  <c r="L85" i="243" s="1"/>
  <c r="N83" i="186"/>
  <c r="L88" i="186" s="1"/>
  <c r="N78" i="99"/>
  <c r="N78" i="105"/>
  <c r="L85" i="105" s="1"/>
  <c r="N79" i="294"/>
  <c r="L84" i="294" s="1"/>
  <c r="N79" i="314"/>
  <c r="L83" i="78"/>
  <c r="N86" i="112"/>
  <c r="N88" i="112" s="1"/>
  <c r="D102" i="5" s="1"/>
  <c r="N82" i="184"/>
  <c r="L88" i="184" s="1"/>
  <c r="N77" i="133"/>
  <c r="L82" i="133" s="1"/>
  <c r="L85" i="276"/>
  <c r="L86" i="276"/>
  <c r="N78" i="91"/>
  <c r="L83" i="91" s="1"/>
  <c r="L84" i="351"/>
  <c r="N78" i="54"/>
  <c r="L84" i="54" s="1"/>
  <c r="N77" i="298"/>
  <c r="L82" i="298" s="1"/>
  <c r="N79" i="359"/>
  <c r="L86" i="359" s="1"/>
  <c r="L86" i="366"/>
  <c r="L83" i="65"/>
  <c r="N78" i="42"/>
  <c r="L85" i="42" s="1"/>
  <c r="L86" i="337"/>
  <c r="L84" i="337"/>
  <c r="L85" i="345"/>
  <c r="L84" i="345"/>
  <c r="L86" i="345"/>
  <c r="L85" i="322"/>
  <c r="L86" i="322"/>
  <c r="L82" i="78"/>
  <c r="N82" i="179"/>
  <c r="L88" i="179" s="1"/>
  <c r="N78" i="24"/>
  <c r="L84" i="24" s="1"/>
  <c r="L84" i="70"/>
  <c r="N83" i="267"/>
  <c r="L90" i="267" s="1"/>
  <c r="L83" i="208"/>
  <c r="N78" i="23"/>
  <c r="L85" i="23" s="1"/>
  <c r="L84" i="339"/>
  <c r="N79" i="318"/>
  <c r="L85" i="318" s="1"/>
  <c r="N86" i="111"/>
  <c r="N88" i="111" s="1"/>
  <c r="D101" i="5" s="1"/>
  <c r="N83" i="280"/>
  <c r="L89" i="280" s="1"/>
  <c r="L86" i="363"/>
  <c r="N87" i="363" s="1"/>
  <c r="N89" i="363" s="1"/>
  <c r="D313" i="5" s="1"/>
  <c r="L85" i="70"/>
  <c r="N86" i="70" s="1"/>
  <c r="N88" i="70" s="1"/>
  <c r="D61" i="5" s="1"/>
  <c r="N79" i="237"/>
  <c r="L84" i="237" s="1"/>
  <c r="L86" i="339"/>
  <c r="L84" i="366"/>
  <c r="N77" i="192"/>
  <c r="L83" i="192" s="1"/>
  <c r="N79" i="257"/>
  <c r="L84" i="257" s="1"/>
  <c r="N43" i="137"/>
  <c r="N78" i="137" s="1"/>
  <c r="N78" i="135"/>
  <c r="L85" i="135" s="1"/>
  <c r="L83" i="212"/>
  <c r="N85" i="289"/>
  <c r="N87" i="289" s="1"/>
  <c r="D245" i="5" s="1"/>
  <c r="N78" i="146"/>
  <c r="L85" i="146" s="1"/>
  <c r="N78" i="106"/>
  <c r="L83" i="106" s="1"/>
  <c r="L85" i="216"/>
  <c r="L86" i="354"/>
  <c r="N80" i="275"/>
  <c r="L86" i="275" s="1"/>
  <c r="L83" i="216"/>
  <c r="N86" i="113"/>
  <c r="N88" i="113" s="1"/>
  <c r="D103" i="5" s="1"/>
  <c r="N78" i="148"/>
  <c r="L85" i="148" s="1"/>
  <c r="N79" i="362"/>
  <c r="L86" i="362" s="1"/>
  <c r="N78" i="143"/>
  <c r="L83" i="143" s="1"/>
  <c r="N86" i="226"/>
  <c r="N88" i="226" s="1"/>
  <c r="D187" i="5" s="1"/>
  <c r="N78" i="82"/>
  <c r="L85" i="82" s="1"/>
  <c r="N80" i="232"/>
  <c r="L86" i="232" s="1"/>
  <c r="N79" i="264"/>
  <c r="L84" i="264" s="1"/>
  <c r="N80" i="270"/>
  <c r="L86" i="270" s="1"/>
  <c r="N78" i="81"/>
  <c r="L85" i="81" s="1"/>
  <c r="L84" i="128"/>
  <c r="L85" i="128"/>
  <c r="L86" i="356"/>
  <c r="L84" i="356"/>
  <c r="L85" i="356"/>
  <c r="N78" i="37"/>
  <c r="L85" i="37" s="1"/>
  <c r="N78" i="134"/>
  <c r="L85" i="134" s="1"/>
  <c r="N78" i="39"/>
  <c r="L84" i="39" s="1"/>
  <c r="N79" i="357"/>
  <c r="L84" i="357" s="1"/>
  <c r="L84" i="320"/>
  <c r="N86" i="28"/>
  <c r="N88" i="28" s="1"/>
  <c r="D20" i="5" s="1"/>
  <c r="N85" i="221"/>
  <c r="L90" i="221" s="1"/>
  <c r="N78" i="83"/>
  <c r="L85" i="83" s="1"/>
  <c r="N79" i="328"/>
  <c r="L85" i="328" s="1"/>
  <c r="N77" i="291"/>
  <c r="L84" i="291" s="1"/>
  <c r="N78" i="89"/>
  <c r="L84" i="89" s="1"/>
  <c r="N80" i="48"/>
  <c r="L85" i="48" s="1"/>
  <c r="L87" i="219"/>
  <c r="N78" i="41"/>
  <c r="L83" i="41" s="1"/>
  <c r="L86" i="320"/>
  <c r="L86" i="347"/>
  <c r="L87" i="218"/>
  <c r="L83" i="32"/>
  <c r="L86" i="240"/>
  <c r="N87" i="240" s="1"/>
  <c r="N89" i="240" s="1"/>
  <c r="D200" i="5" s="1"/>
  <c r="L85" i="240"/>
  <c r="L84" i="306"/>
  <c r="L86" i="306"/>
  <c r="N82" i="181"/>
  <c r="L88" i="181" s="1"/>
  <c r="L84" i="236"/>
  <c r="N83" i="187"/>
  <c r="L89" i="187" s="1"/>
  <c r="L85" i="233"/>
  <c r="N74" i="228"/>
  <c r="L81" i="228" s="1"/>
  <c r="N78" i="33"/>
  <c r="L84" i="33" s="1"/>
  <c r="N83" i="266"/>
  <c r="L90" i="266" s="1"/>
  <c r="N82" i="160"/>
  <c r="L87" i="160" s="1"/>
  <c r="N83" i="158"/>
  <c r="L90" i="158" s="1"/>
  <c r="L85" i="49"/>
  <c r="L84" i="49"/>
  <c r="L85" i="55"/>
  <c r="N83" i="171"/>
  <c r="L88" i="171" s="1"/>
  <c r="L84" i="55"/>
  <c r="L86" i="336"/>
  <c r="L84" i="297"/>
  <c r="N78" i="36"/>
  <c r="L83" i="36" s="1"/>
  <c r="N79" i="259"/>
  <c r="L84" i="259" s="1"/>
  <c r="N83" i="178"/>
  <c r="L90" i="178" s="1"/>
  <c r="N78" i="98"/>
  <c r="L83" i="98" s="1"/>
  <c r="N88" i="252"/>
  <c r="L93" i="252" s="1"/>
  <c r="N78" i="40"/>
  <c r="L83" i="40" s="1"/>
  <c r="N79" i="364"/>
  <c r="L85" i="364" s="1"/>
  <c r="N83" i="168"/>
  <c r="L90" i="168" s="1"/>
  <c r="L87" i="271"/>
  <c r="L86" i="271"/>
  <c r="L84" i="359"/>
  <c r="L84" i="56"/>
  <c r="L83" i="128"/>
  <c r="L84" i="296"/>
  <c r="N86" i="125"/>
  <c r="N88" i="125" s="1"/>
  <c r="D115" i="5" s="1"/>
  <c r="N79" i="265"/>
  <c r="L86" i="265" s="1"/>
  <c r="N89" i="246"/>
  <c r="L95" i="246" s="1"/>
  <c r="N78" i="144"/>
  <c r="L84" i="144" s="1"/>
  <c r="N77" i="286"/>
  <c r="L83" i="286" s="1"/>
  <c r="L85" i="56"/>
  <c r="L85" i="312"/>
  <c r="L86" i="312"/>
  <c r="N82" i="183"/>
  <c r="L89" i="183" s="1"/>
  <c r="N78" i="141"/>
  <c r="L84" i="141" s="1"/>
  <c r="N77" i="287"/>
  <c r="L84" i="287" s="1"/>
  <c r="L85" i="355"/>
  <c r="L84" i="322"/>
  <c r="L83" i="66"/>
  <c r="N86" i="66" s="1"/>
  <c r="N88" i="66" s="1"/>
  <c r="D57" i="5" s="1"/>
  <c r="L86" i="355"/>
  <c r="N78" i="88"/>
  <c r="L83" i="88" s="1"/>
  <c r="N78" i="80"/>
  <c r="L84" i="80" s="1"/>
  <c r="N86" i="76"/>
  <c r="N88" i="76" s="1"/>
  <c r="D67" i="5" s="1"/>
  <c r="N77" i="292"/>
  <c r="L83" i="292" s="1"/>
  <c r="N80" i="272"/>
  <c r="L86" i="272" s="1"/>
  <c r="N85" i="279"/>
  <c r="L90" i="279" s="1"/>
  <c r="N86" i="121"/>
  <c r="N88" i="121" s="1"/>
  <c r="D111" i="5" s="1"/>
  <c r="N83" i="162"/>
  <c r="L89" i="162" s="1"/>
  <c r="L84" i="29"/>
  <c r="L82" i="191"/>
  <c r="N82" i="189"/>
  <c r="L87" i="189" s="1"/>
  <c r="N82" i="180"/>
  <c r="L87" i="180" s="1"/>
  <c r="N78" i="60"/>
  <c r="L83" i="60" s="1"/>
  <c r="L85" i="241"/>
  <c r="L84" i="191"/>
  <c r="L84" i="241"/>
  <c r="N78" i="25"/>
  <c r="L83" i="25" s="1"/>
  <c r="L84" i="32"/>
  <c r="N83" i="176"/>
  <c r="L90" i="176" s="1"/>
  <c r="N77" i="75"/>
  <c r="L84" i="75" s="1"/>
  <c r="L84" i="263"/>
  <c r="L85" i="263"/>
  <c r="L86" i="263"/>
  <c r="L86" i="295"/>
  <c r="L84" i="295"/>
  <c r="L85" i="295"/>
  <c r="N78" i="242"/>
  <c r="L83" i="242" s="1"/>
  <c r="N79" i="311"/>
  <c r="L84" i="311" s="1"/>
  <c r="L88" i="219"/>
  <c r="L84" i="293"/>
  <c r="L84" i="193"/>
  <c r="N83" i="155"/>
  <c r="L89" i="155" s="1"/>
  <c r="N80" i="273"/>
  <c r="L85" i="273" s="1"/>
  <c r="L82" i="293"/>
  <c r="N79" i="256"/>
  <c r="L84" i="256" s="1"/>
  <c r="L85" i="354"/>
  <c r="L85" i="347"/>
  <c r="N83" i="157"/>
  <c r="L90" i="157" s="1"/>
  <c r="L84" i="262"/>
  <c r="N78" i="90"/>
  <c r="L83" i="90" s="1"/>
  <c r="L83" i="297"/>
  <c r="N78" i="85"/>
  <c r="L85" i="85" s="1"/>
  <c r="N78" i="84"/>
  <c r="L83" i="84" s="1"/>
  <c r="N78" i="86"/>
  <c r="L85" i="86" s="1"/>
  <c r="L87" i="276"/>
  <c r="L85" i="262"/>
  <c r="L84" i="258"/>
  <c r="L86" i="258"/>
  <c r="L85" i="258"/>
  <c r="L84" i="342"/>
  <c r="L86" i="342"/>
  <c r="L85" i="342"/>
  <c r="L84" i="332"/>
  <c r="L85" i="332"/>
  <c r="L86" i="330"/>
  <c r="L85" i="330"/>
  <c r="L84" i="330"/>
  <c r="L85" i="365"/>
  <c r="L84" i="365"/>
  <c r="L83" i="190"/>
  <c r="L84" i="190"/>
  <c r="L85" i="212"/>
  <c r="L85" i="271"/>
  <c r="L85" i="193"/>
  <c r="L85" i="51"/>
  <c r="N93" i="260"/>
  <c r="L100" i="260" s="1"/>
  <c r="N79" i="150"/>
  <c r="L85" i="150" s="1"/>
  <c r="N78" i="44"/>
  <c r="L83" i="44" s="1"/>
  <c r="L86" i="235"/>
  <c r="L85" i="208"/>
  <c r="N86" i="208" s="1"/>
  <c r="N88" i="208" s="1"/>
  <c r="D119" i="5" s="1"/>
  <c r="L84" i="51"/>
  <c r="N86" i="51" s="1"/>
  <c r="N88" i="51" s="1"/>
  <c r="D43" i="5" s="1"/>
  <c r="L84" i="235"/>
  <c r="N86" i="220"/>
  <c r="L93" i="220" s="1"/>
  <c r="L85" i="102"/>
  <c r="L84" i="102"/>
  <c r="N78" i="147"/>
  <c r="L84" i="147" s="1"/>
  <c r="L82" i="190"/>
  <c r="L85" i="12"/>
  <c r="L85" i="57"/>
  <c r="L85" i="29"/>
  <c r="N78" i="209"/>
  <c r="L84" i="209" s="1"/>
  <c r="L84" i="12"/>
  <c r="L84" i="57"/>
  <c r="N77" i="325"/>
  <c r="L83" i="325" s="1"/>
  <c r="L86" i="319"/>
  <c r="L83" i="131"/>
  <c r="L84" i="331"/>
  <c r="L84" i="131"/>
  <c r="L85" i="331"/>
  <c r="N78" i="138"/>
  <c r="L85" i="138" s="1"/>
  <c r="N82" i="188"/>
  <c r="L87" i="188" s="1"/>
  <c r="N78" i="145"/>
  <c r="L85" i="145" s="1"/>
  <c r="L82" i="305"/>
  <c r="L84" i="305"/>
  <c r="L85" i="319"/>
  <c r="N83" i="249"/>
  <c r="L89" i="249" s="1"/>
  <c r="L84" i="323"/>
  <c r="L85" i="323"/>
  <c r="L86" i="323"/>
  <c r="L83" i="67"/>
  <c r="L85" i="67"/>
  <c r="L84" i="67"/>
  <c r="L85" i="214"/>
  <c r="L84" i="214"/>
  <c r="L83" i="214"/>
  <c r="L88" i="217"/>
  <c r="L89" i="217"/>
  <c r="L85" i="270"/>
  <c r="L87" i="270"/>
  <c r="L87" i="183"/>
  <c r="L88" i="183"/>
  <c r="L83" i="302"/>
  <c r="L84" i="302"/>
  <c r="L83" i="129"/>
  <c r="L85" i="129"/>
  <c r="L84" i="129"/>
  <c r="N78" i="71"/>
  <c r="L85" i="71" s="1"/>
  <c r="N78" i="68"/>
  <c r="L84" i="68" s="1"/>
  <c r="N78" i="43"/>
  <c r="L85" i="43" s="1"/>
  <c r="L85" i="22"/>
  <c r="L88" i="280"/>
  <c r="L86" i="334"/>
  <c r="N79" i="254"/>
  <c r="L85" i="254" s="1"/>
  <c r="L86" i="236"/>
  <c r="L85" i="253"/>
  <c r="N83" i="154"/>
  <c r="L90" i="154" s="1"/>
  <c r="N78" i="38"/>
  <c r="L85" i="38" s="1"/>
  <c r="L84" i="251"/>
  <c r="N78" i="45"/>
  <c r="L84" i="45" s="1"/>
  <c r="L83" i="22"/>
  <c r="N77" i="285"/>
  <c r="L83" i="285" s="1"/>
  <c r="L85" i="281"/>
  <c r="L86" i="281"/>
  <c r="L87" i="281"/>
  <c r="N78" i="21"/>
  <c r="L84" i="21" s="1"/>
  <c r="L82" i="303"/>
  <c r="L83" i="108"/>
  <c r="L82" i="290"/>
  <c r="L83" i="80"/>
  <c r="L83" i="100"/>
  <c r="L84" i="261"/>
  <c r="N83" i="185"/>
  <c r="L89" i="185" s="1"/>
  <c r="N86" i="64"/>
  <c r="N88" i="64" s="1"/>
  <c r="D55" i="5" s="1"/>
  <c r="L84" i="108"/>
  <c r="L83" i="290"/>
  <c r="L88" i="268"/>
  <c r="L84" i="100"/>
  <c r="L86" i="261"/>
  <c r="L86" i="253"/>
  <c r="N78" i="79"/>
  <c r="L83" i="79" s="1"/>
  <c r="L90" i="268"/>
  <c r="L86" i="294"/>
  <c r="L90" i="280"/>
  <c r="N77" i="283"/>
  <c r="L84" i="283" s="1"/>
  <c r="N78" i="97"/>
  <c r="L83" i="97" s="1"/>
  <c r="L83" i="24"/>
  <c r="N78" i="35"/>
  <c r="L85" i="35" s="1"/>
  <c r="N78" i="136"/>
  <c r="L84" i="136" s="1"/>
  <c r="N82" i="172"/>
  <c r="L87" i="172" s="1"/>
  <c r="N82" i="177"/>
  <c r="L89" i="177" s="1"/>
  <c r="N81" i="244"/>
  <c r="L86" i="244" s="1"/>
  <c r="N78" i="142"/>
  <c r="L84" i="142" s="1"/>
  <c r="N82" i="174"/>
  <c r="L88" i="174" s="1"/>
  <c r="L79" i="227"/>
  <c r="N85" i="245"/>
  <c r="L92" i="245" s="1"/>
  <c r="N85" i="165"/>
  <c r="L92" i="165" s="1"/>
  <c r="L84" i="103"/>
  <c r="L91" i="221"/>
  <c r="N86" i="126"/>
  <c r="N88" i="126" s="1"/>
  <c r="D116" i="5" s="1"/>
  <c r="N86" i="224"/>
  <c r="N88" i="224" s="1"/>
  <c r="D185" i="5" s="1"/>
  <c r="N78" i="96"/>
  <c r="L83" i="96" s="1"/>
  <c r="N78" i="140"/>
  <c r="L83" i="140" s="1"/>
  <c r="N87" i="307"/>
  <c r="N89" i="307" s="1"/>
  <c r="D263" i="5" s="1"/>
  <c r="L85" i="17"/>
  <c r="L84" i="17"/>
  <c r="L83" i="17"/>
  <c r="L84" i="130"/>
  <c r="L83" i="130"/>
  <c r="L85" i="130"/>
  <c r="L83" i="74"/>
  <c r="L82" i="74"/>
  <c r="L84" i="74"/>
  <c r="L83" i="148"/>
  <c r="L89" i="218"/>
  <c r="N90" i="218" s="1"/>
  <c r="N92" i="218" s="1"/>
  <c r="D180" i="5" s="1"/>
  <c r="L83" i="103"/>
  <c r="N78" i="34"/>
  <c r="L84" i="34" s="1"/>
  <c r="L84" i="82"/>
  <c r="L86" i="332"/>
  <c r="L86" i="251"/>
  <c r="N83" i="170"/>
  <c r="L88" i="170" s="1"/>
  <c r="L82" i="284"/>
  <c r="L83" i="102"/>
  <c r="L83" i="234"/>
  <c r="L85" i="107"/>
  <c r="L83" i="107"/>
  <c r="L85" i="231"/>
  <c r="L84" i="231"/>
  <c r="N85" i="207"/>
  <c r="L91" i="207" s="1"/>
  <c r="L85" i="30"/>
  <c r="L87" i="274"/>
  <c r="L81" i="229"/>
  <c r="L84" i="94"/>
  <c r="L84" i="247"/>
  <c r="L83" i="309"/>
  <c r="L84" i="239"/>
  <c r="L85" i="149"/>
  <c r="L85" i="334"/>
  <c r="L84" i="284"/>
  <c r="L86" i="343"/>
  <c r="L84" i="134"/>
  <c r="L86" i="333"/>
  <c r="L83" i="231"/>
  <c r="L85" i="274"/>
  <c r="L82" i="229"/>
  <c r="L85" i="94"/>
  <c r="L86" i="365"/>
  <c r="L82" i="309"/>
  <c r="L84" i="60"/>
  <c r="L85" i="69"/>
  <c r="N87" i="352"/>
  <c r="N89" i="352" s="1"/>
  <c r="D304" i="5" s="1"/>
  <c r="L87" i="217"/>
  <c r="L81" i="227"/>
  <c r="L85" i="343"/>
  <c r="L87" i="181"/>
  <c r="L85" i="333"/>
  <c r="N86" i="124"/>
  <c r="N88" i="124" s="1"/>
  <c r="D113" i="5" s="1"/>
  <c r="L82" i="302"/>
  <c r="N86" i="110"/>
  <c r="N88" i="110" s="1"/>
  <c r="D100" i="5" s="1"/>
  <c r="N86" i="120"/>
  <c r="N88" i="120" s="1"/>
  <c r="D110" i="5" s="1"/>
  <c r="L84" i="69"/>
  <c r="L85" i="239"/>
  <c r="L85" i="99"/>
  <c r="L84" i="99"/>
  <c r="L83" i="99"/>
  <c r="L83" i="72"/>
  <c r="L84" i="143"/>
  <c r="L83" i="92"/>
  <c r="L83" i="30"/>
  <c r="L83" i="299"/>
  <c r="L82" i="299"/>
  <c r="L84" i="299"/>
  <c r="L86" i="238"/>
  <c r="L85" i="238"/>
  <c r="L84" i="303"/>
  <c r="L88" i="50"/>
  <c r="L84" i="233"/>
  <c r="N87" i="321"/>
  <c r="N89" i="321" s="1"/>
  <c r="D277" i="5" s="1"/>
  <c r="L85" i="84"/>
  <c r="N86" i="115"/>
  <c r="N88" i="115" s="1"/>
  <c r="D106" i="5" s="1"/>
  <c r="L85" i="337"/>
  <c r="N87" i="350"/>
  <c r="N89" i="350" s="1"/>
  <c r="D302" i="5" s="1"/>
  <c r="L85" i="294"/>
  <c r="L85" i="234"/>
  <c r="L86" i="315"/>
  <c r="L83" i="300"/>
  <c r="L84" i="149"/>
  <c r="L85" i="95"/>
  <c r="L84" i="72"/>
  <c r="N78" i="87"/>
  <c r="L87" i="50"/>
  <c r="L84" i="215"/>
  <c r="L84" i="336"/>
  <c r="L84" i="315"/>
  <c r="L82" i="300"/>
  <c r="L84" i="92"/>
  <c r="L85" i="101"/>
  <c r="L83" i="101"/>
  <c r="L83" i="215"/>
  <c r="N87" i="351"/>
  <c r="N89" i="351" s="1"/>
  <c r="D303" i="5" s="1"/>
  <c r="L84" i="95"/>
  <c r="L82" i="301"/>
  <c r="L84" i="301"/>
  <c r="L83" i="301"/>
  <c r="L83" i="139"/>
  <c r="L84" i="139"/>
  <c r="L85" i="139"/>
  <c r="L84" i="47"/>
  <c r="L85" i="47"/>
  <c r="L84" i="15"/>
  <c r="L83" i="15"/>
  <c r="L85" i="257"/>
  <c r="L84" i="238"/>
  <c r="L86" i="257"/>
  <c r="L85" i="247"/>
  <c r="L88" i="176"/>
  <c r="L83" i="31"/>
  <c r="L84" i="31"/>
  <c r="L85" i="31"/>
  <c r="L83" i="213"/>
  <c r="L85" i="213"/>
  <c r="L84" i="213"/>
  <c r="L84" i="7"/>
  <c r="L85" i="7"/>
  <c r="L83" i="7"/>
  <c r="L83" i="27"/>
  <c r="L84" i="27"/>
  <c r="L85" i="27"/>
  <c r="L84" i="18"/>
  <c r="L83" i="18"/>
  <c r="L85" i="18"/>
  <c r="L84" i="16"/>
  <c r="L83" i="16"/>
  <c r="L85" i="16"/>
  <c r="L85" i="19"/>
  <c r="L83" i="19"/>
  <c r="L84" i="19"/>
  <c r="L84" i="14"/>
  <c r="L85" i="14"/>
  <c r="L83" i="14"/>
  <c r="L85" i="91"/>
  <c r="L85" i="53"/>
  <c r="L84" i="53"/>
  <c r="L83" i="53"/>
  <c r="L85" i="26"/>
  <c r="L83" i="26"/>
  <c r="L84" i="26"/>
  <c r="L85" i="9"/>
  <c r="L84" i="9"/>
  <c r="L83" i="9"/>
  <c r="L85" i="329"/>
  <c r="L84" i="329"/>
  <c r="L86" i="329"/>
  <c r="L90" i="186"/>
  <c r="L82" i="127"/>
  <c r="L83" i="127"/>
  <c r="L84" i="127"/>
  <c r="L83" i="132"/>
  <c r="L84" i="132"/>
  <c r="L85" i="132"/>
  <c r="L84" i="52"/>
  <c r="L85" i="52"/>
  <c r="L83" i="52"/>
  <c r="L86" i="348"/>
  <c r="L85" i="348"/>
  <c r="L84" i="348"/>
  <c r="L83" i="85"/>
  <c r="L86" i="335"/>
  <c r="L85" i="335"/>
  <c r="L99" i="260"/>
  <c r="L85" i="61"/>
  <c r="L83" i="61"/>
  <c r="L84" i="61"/>
  <c r="L85" i="250"/>
  <c r="L84" i="250"/>
  <c r="L86" i="250"/>
  <c r="L86" i="344"/>
  <c r="L85" i="344"/>
  <c r="L84" i="344"/>
  <c r="L86" i="316"/>
  <c r="L84" i="316"/>
  <c r="L84" i="59"/>
  <c r="L85" i="59"/>
  <c r="L83" i="59"/>
  <c r="L84" i="46"/>
  <c r="L83" i="46"/>
  <c r="L84" i="63"/>
  <c r="L83" i="63"/>
  <c r="L85" i="63"/>
  <c r="N87" i="353"/>
  <c r="N89" i="353" s="1"/>
  <c r="D305" i="5" s="1"/>
  <c r="L86" i="308"/>
  <c r="L85" i="308"/>
  <c r="L84" i="308"/>
  <c r="L83" i="58"/>
  <c r="L85" i="58"/>
  <c r="L84" i="58"/>
  <c r="L85" i="367"/>
  <c r="L83" i="367"/>
  <c r="L84" i="367"/>
  <c r="L84" i="346"/>
  <c r="L85" i="346"/>
  <c r="L84" i="310"/>
  <c r="L83" i="310"/>
  <c r="L82" i="310"/>
  <c r="L86" i="317"/>
  <c r="L85" i="317"/>
  <c r="L84" i="317"/>
  <c r="L85" i="314"/>
  <c r="L86" i="314"/>
  <c r="L84" i="314"/>
  <c r="L84" i="360"/>
  <c r="L86" i="360"/>
  <c r="L85" i="360"/>
  <c r="L85" i="237"/>
  <c r="L86" i="237"/>
  <c r="N86" i="73"/>
  <c r="N88" i="73" s="1"/>
  <c r="D64" i="5" s="1"/>
  <c r="L89" i="170"/>
  <c r="L87" i="179"/>
  <c r="L89" i="179"/>
  <c r="N86" i="114"/>
  <c r="N88" i="114" s="1"/>
  <c r="D104" i="5" s="1"/>
  <c r="N85" i="304"/>
  <c r="N87" i="304" s="1"/>
  <c r="D260" i="5" s="1"/>
  <c r="N86" i="119"/>
  <c r="N88" i="119" s="1"/>
  <c r="D109" i="5" s="1"/>
  <c r="N86" i="77"/>
  <c r="N88" i="77" s="1"/>
  <c r="D68" i="5" s="1"/>
  <c r="L84" i="40"/>
  <c r="L84" i="38"/>
  <c r="N87" i="371"/>
  <c r="N89" i="371" s="1"/>
  <c r="D293" i="5" s="1"/>
  <c r="N87" i="327"/>
  <c r="N89" i="327" s="1"/>
  <c r="D281" i="5" s="1"/>
  <c r="N86" i="225"/>
  <c r="N88" i="225" s="1"/>
  <c r="D186" i="5" s="1"/>
  <c r="N88" i="277"/>
  <c r="N90" i="277" s="1"/>
  <c r="D235" i="5" s="1"/>
  <c r="N87" i="340"/>
  <c r="N89" i="340" s="1"/>
  <c r="D294" i="5" s="1"/>
  <c r="N86" i="123"/>
  <c r="N88" i="123" s="1"/>
  <c r="D114" i="5" s="1"/>
  <c r="N85" i="78"/>
  <c r="N87" i="78" s="1"/>
  <c r="D69" i="5" s="1"/>
  <c r="N86" i="65"/>
  <c r="N88" i="65" s="1"/>
  <c r="D56" i="5" s="1"/>
  <c r="N86" i="118"/>
  <c r="N88" i="118" s="1"/>
  <c r="D108" i="5" s="1"/>
  <c r="L86" i="48" l="1"/>
  <c r="L87" i="48"/>
  <c r="L83" i="20"/>
  <c r="L85" i="20"/>
  <c r="L89" i="182"/>
  <c r="L88" i="182"/>
  <c r="L90" i="182"/>
  <c r="L89" i="186"/>
  <c r="L89" i="164"/>
  <c r="L83" i="81"/>
  <c r="L84" i="23"/>
  <c r="L87" i="184"/>
  <c r="L83" i="133"/>
  <c r="L84" i="243"/>
  <c r="L84" i="133"/>
  <c r="L83" i="243"/>
  <c r="L83" i="23"/>
  <c r="N87" i="233"/>
  <c r="N89" i="233" s="1"/>
  <c r="D193" i="5" s="1"/>
  <c r="L84" i="148"/>
  <c r="L79" i="228"/>
  <c r="L90" i="171"/>
  <c r="L87" i="164"/>
  <c r="L89" i="184"/>
  <c r="L83" i="45"/>
  <c r="L85" i="359"/>
  <c r="N90" i="219"/>
  <c r="N92" i="219" s="1"/>
  <c r="D181" i="5" s="1"/>
  <c r="N88" i="276"/>
  <c r="N90" i="276" s="1"/>
  <c r="D234" i="5" s="1"/>
  <c r="L84" i="192"/>
  <c r="L84" i="25"/>
  <c r="L83" i="105"/>
  <c r="L85" i="25"/>
  <c r="L90" i="248"/>
  <c r="L82" i="192"/>
  <c r="L84" i="105"/>
  <c r="L88" i="248"/>
  <c r="L86" i="259"/>
  <c r="L85" i="54"/>
  <c r="L88" i="282"/>
  <c r="L84" i="20"/>
  <c r="L89" i="282"/>
  <c r="L84" i="242"/>
  <c r="L85" i="232"/>
  <c r="N88" i="232" s="1"/>
  <c r="N90" i="232" s="1"/>
  <c r="D192" i="5" s="1"/>
  <c r="L87" i="232"/>
  <c r="L87" i="275"/>
  <c r="L83" i="54"/>
  <c r="L84" i="265"/>
  <c r="L84" i="36"/>
  <c r="L89" i="158"/>
  <c r="N87" i="347"/>
  <c r="N89" i="347" s="1"/>
  <c r="D300" i="5" s="1"/>
  <c r="N87" i="306"/>
  <c r="N89" i="306" s="1"/>
  <c r="D262" i="5" s="1"/>
  <c r="N85" i="305"/>
  <c r="N87" i="305" s="1"/>
  <c r="D261" i="5" s="1"/>
  <c r="N87" i="262"/>
  <c r="N89" i="262" s="1"/>
  <c r="D221" i="5" s="1"/>
  <c r="N87" i="366"/>
  <c r="N89" i="366" s="1"/>
  <c r="D316" i="5" s="1"/>
  <c r="L83" i="37"/>
  <c r="N86" i="49"/>
  <c r="N88" i="49" s="1"/>
  <c r="D41" i="5" s="1"/>
  <c r="L84" i="135"/>
  <c r="L83" i="298"/>
  <c r="L84" i="37"/>
  <c r="N86" i="37" s="1"/>
  <c r="N88" i="37" s="1"/>
  <c r="D28" i="5" s="1"/>
  <c r="L85" i="264"/>
  <c r="L84" i="83"/>
  <c r="L86" i="264"/>
  <c r="L84" i="298"/>
  <c r="N86" i="212"/>
  <c r="N88" i="212" s="1"/>
  <c r="D174" i="5" s="1"/>
  <c r="L90" i="155"/>
  <c r="L84" i="254"/>
  <c r="N87" i="359"/>
  <c r="N89" i="359" s="1"/>
  <c r="D310" i="5" s="1"/>
  <c r="N86" i="55"/>
  <c r="N88" i="55" s="1"/>
  <c r="D47" i="5" s="1"/>
  <c r="N87" i="354"/>
  <c r="N89" i="354" s="1"/>
  <c r="D306" i="5" s="1"/>
  <c r="L86" i="313"/>
  <c r="L83" i="38"/>
  <c r="L85" i="242"/>
  <c r="L84" i="85"/>
  <c r="L88" i="158"/>
  <c r="L89" i="188"/>
  <c r="L83" i="83"/>
  <c r="L85" i="296"/>
  <c r="N87" i="296" s="1"/>
  <c r="N89" i="296" s="1"/>
  <c r="D252" i="5" s="1"/>
  <c r="L85" i="40"/>
  <c r="L85" i="36"/>
  <c r="L89" i="176"/>
  <c r="N87" i="337"/>
  <c r="N89" i="337" s="1"/>
  <c r="D291" i="5" s="1"/>
  <c r="L85" i="24"/>
  <c r="L83" i="82"/>
  <c r="N86" i="82" s="1"/>
  <c r="N88" i="82" s="1"/>
  <c r="D73" i="5" s="1"/>
  <c r="L89" i="181"/>
  <c r="L84" i="313"/>
  <c r="N86" i="216"/>
  <c r="N88" i="216" s="1"/>
  <c r="D178" i="5" s="1"/>
  <c r="L95" i="252"/>
  <c r="N87" i="356"/>
  <c r="N89" i="356" s="1"/>
  <c r="D308" i="5" s="1"/>
  <c r="L86" i="256"/>
  <c r="L85" i="143"/>
  <c r="L85" i="98"/>
  <c r="N86" i="128"/>
  <c r="N88" i="128" s="1"/>
  <c r="D120" i="5" s="1"/>
  <c r="L84" i="41"/>
  <c r="L83" i="42"/>
  <c r="L85" i="357"/>
  <c r="L83" i="138"/>
  <c r="L98" i="260"/>
  <c r="L84" i="362"/>
  <c r="L84" i="91"/>
  <c r="N86" i="91" s="1"/>
  <c r="N88" i="91" s="1"/>
  <c r="D82" i="5" s="1"/>
  <c r="L89" i="180"/>
  <c r="L89" i="160"/>
  <c r="L89" i="267"/>
  <c r="L88" i="157"/>
  <c r="L82" i="292"/>
  <c r="L82" i="287"/>
  <c r="N86" i="29"/>
  <c r="N88" i="29" s="1"/>
  <c r="D21" i="5" s="1"/>
  <c r="N87" i="295"/>
  <c r="N89" i="295" s="1"/>
  <c r="D251" i="5" s="1"/>
  <c r="N86" i="32"/>
  <c r="N88" i="32" s="1"/>
  <c r="D24" i="5" s="1"/>
  <c r="L84" i="318"/>
  <c r="L84" i="42"/>
  <c r="L86" i="357"/>
  <c r="L84" i="138"/>
  <c r="L88" i="155"/>
  <c r="L88" i="162"/>
  <c r="L88" i="180"/>
  <c r="N90" i="180" s="1"/>
  <c r="N92" i="180" s="1"/>
  <c r="D159" i="5" s="1"/>
  <c r="L84" i="98"/>
  <c r="L85" i="89"/>
  <c r="L88" i="160"/>
  <c r="L92" i="221"/>
  <c r="L83" i="35"/>
  <c r="L86" i="254"/>
  <c r="L84" i="146"/>
  <c r="L83" i="89"/>
  <c r="N86" i="89" s="1"/>
  <c r="N88" i="89" s="1"/>
  <c r="D80" i="5" s="1"/>
  <c r="L85" i="256"/>
  <c r="N87" i="256" s="1"/>
  <c r="N89" i="256" s="1"/>
  <c r="D215" i="5" s="1"/>
  <c r="L83" i="144"/>
  <c r="N87" i="322"/>
  <c r="N89" i="322" s="1"/>
  <c r="D278" i="5" s="1"/>
  <c r="N87" i="339"/>
  <c r="N89" i="339" s="1"/>
  <c r="D292" i="5" s="1"/>
  <c r="L91" i="245"/>
  <c r="N86" i="56"/>
  <c r="N88" i="56" s="1"/>
  <c r="D48" i="5" s="1"/>
  <c r="N87" i="342"/>
  <c r="N89" i="342" s="1"/>
  <c r="D295" i="5" s="1"/>
  <c r="L84" i="292"/>
  <c r="N85" i="292" s="1"/>
  <c r="N87" i="292" s="1"/>
  <c r="D248" i="5" s="1"/>
  <c r="L83" i="287"/>
  <c r="N85" i="287" s="1"/>
  <c r="N87" i="287" s="1"/>
  <c r="D244" i="5" s="1"/>
  <c r="N87" i="345"/>
  <c r="N89" i="345" s="1"/>
  <c r="D298" i="5" s="1"/>
  <c r="L84" i="137"/>
  <c r="L83" i="137"/>
  <c r="L85" i="137"/>
  <c r="L85" i="39"/>
  <c r="N87" i="336"/>
  <c r="N89" i="336" s="1"/>
  <c r="D290" i="5" s="1"/>
  <c r="L84" i="106"/>
  <c r="N86" i="148"/>
  <c r="N88" i="148" s="1"/>
  <c r="D136" i="5" s="1"/>
  <c r="N86" i="54"/>
  <c r="N88" i="54" s="1"/>
  <c r="D46" i="5" s="1"/>
  <c r="L85" i="41"/>
  <c r="L84" i="44"/>
  <c r="L84" i="81"/>
  <c r="L85" i="362"/>
  <c r="L88" i="267"/>
  <c r="N91" i="267" s="1"/>
  <c r="N93" i="267" s="1"/>
  <c r="D226" i="5" s="1"/>
  <c r="L83" i="146"/>
  <c r="L86" i="318"/>
  <c r="N87" i="318" s="1"/>
  <c r="N89" i="318" s="1"/>
  <c r="D274" i="5" s="1"/>
  <c r="L86" i="328"/>
  <c r="L85" i="80"/>
  <c r="L88" i="266"/>
  <c r="L85" i="275"/>
  <c r="N88" i="275" s="1"/>
  <c r="N90" i="275" s="1"/>
  <c r="D233" i="5" s="1"/>
  <c r="N87" i="236"/>
  <c r="N89" i="236" s="1"/>
  <c r="D196" i="5" s="1"/>
  <c r="L91" i="279"/>
  <c r="L85" i="265"/>
  <c r="L89" i="266"/>
  <c r="N91" i="266" s="1"/>
  <c r="N93" i="266" s="1"/>
  <c r="D225" i="5" s="1"/>
  <c r="L85" i="106"/>
  <c r="L85" i="44"/>
  <c r="L83" i="145"/>
  <c r="L83" i="39"/>
  <c r="L90" i="187"/>
  <c r="L84" i="325"/>
  <c r="L83" i="134"/>
  <c r="N86" i="134" s="1"/>
  <c r="N88" i="134" s="1"/>
  <c r="D125" i="5" s="1"/>
  <c r="L83" i="135"/>
  <c r="N86" i="135" s="1"/>
  <c r="N88" i="135" s="1"/>
  <c r="D126" i="5" s="1"/>
  <c r="L85" i="259"/>
  <c r="N87" i="259" s="1"/>
  <c r="N89" i="259" s="1"/>
  <c r="D218" i="5" s="1"/>
  <c r="N86" i="22"/>
  <c r="N88" i="22" s="1"/>
  <c r="D14" i="5" s="1"/>
  <c r="L84" i="328"/>
  <c r="L85" i="144"/>
  <c r="N86" i="144" s="1"/>
  <c r="N88" i="144" s="1"/>
  <c r="D140" i="5" s="1"/>
  <c r="N90" i="164"/>
  <c r="N92" i="164" s="1"/>
  <c r="D149" i="5" s="1"/>
  <c r="L89" i="172"/>
  <c r="N87" i="365"/>
  <c r="N89" i="365" s="1"/>
  <c r="D315" i="5" s="1"/>
  <c r="L92" i="279"/>
  <c r="L84" i="35"/>
  <c r="N87" i="320"/>
  <c r="N89" i="320" s="1"/>
  <c r="D276" i="5" s="1"/>
  <c r="N85" i="72"/>
  <c r="N87" i="72" s="1"/>
  <c r="D63" i="5" s="1"/>
  <c r="N90" i="184"/>
  <c r="N92" i="184" s="1"/>
  <c r="D164" i="5" s="1"/>
  <c r="N82" i="227"/>
  <c r="N84" i="227" s="1"/>
  <c r="D188" i="5" s="1"/>
  <c r="N85" i="309"/>
  <c r="N87" i="309" s="1"/>
  <c r="D265" i="5" s="1"/>
  <c r="L88" i="172"/>
  <c r="N90" i="172" s="1"/>
  <c r="N92" i="172" s="1"/>
  <c r="D153" i="5" s="1"/>
  <c r="N87" i="251"/>
  <c r="N89" i="251" s="1"/>
  <c r="D211" i="5" s="1"/>
  <c r="N90" i="181"/>
  <c r="N92" i="181" s="1"/>
  <c r="D161" i="5" s="1"/>
  <c r="L82" i="291"/>
  <c r="L88" i="185"/>
  <c r="L85" i="141"/>
  <c r="N91" i="268"/>
  <c r="N93" i="268" s="1"/>
  <c r="D227" i="5" s="1"/>
  <c r="N86" i="12"/>
  <c r="N88" i="12" s="1"/>
  <c r="D5" i="5" s="1"/>
  <c r="N87" i="312"/>
  <c r="N89" i="312" s="1"/>
  <c r="D268" i="5" s="1"/>
  <c r="N87" i="193"/>
  <c r="N89" i="193" s="1"/>
  <c r="D173" i="5" s="1"/>
  <c r="L83" i="21"/>
  <c r="N87" i="333"/>
  <c r="N89" i="333" s="1"/>
  <c r="D287" i="5" s="1"/>
  <c r="N86" i="67"/>
  <c r="N88" i="67" s="1"/>
  <c r="D58" i="5" s="1"/>
  <c r="L83" i="34"/>
  <c r="N87" i="253"/>
  <c r="N89" i="253" s="1"/>
  <c r="D213" i="5" s="1"/>
  <c r="N87" i="355"/>
  <c r="N89" i="355" s="1"/>
  <c r="D307" i="5" s="1"/>
  <c r="L85" i="21"/>
  <c r="L83" i="291"/>
  <c r="N87" i="343"/>
  <c r="N89" i="343" s="1"/>
  <c r="D296" i="5" s="1"/>
  <c r="L88" i="189"/>
  <c r="N88" i="271"/>
  <c r="N90" i="271" s="1"/>
  <c r="D229" i="5" s="1"/>
  <c r="L89" i="178"/>
  <c r="L96" i="246"/>
  <c r="L88" i="178"/>
  <c r="N85" i="191"/>
  <c r="N87" i="191" s="1"/>
  <c r="D171" i="5" s="1"/>
  <c r="L94" i="246"/>
  <c r="N86" i="243"/>
  <c r="N88" i="243" s="1"/>
  <c r="D203" i="5" s="1"/>
  <c r="L83" i="141"/>
  <c r="N86" i="24"/>
  <c r="N88" i="24" s="1"/>
  <c r="D16" i="5" s="1"/>
  <c r="N86" i="108"/>
  <c r="N88" i="108" s="1"/>
  <c r="D98" i="5" s="1"/>
  <c r="L90" i="185"/>
  <c r="L88" i="187"/>
  <c r="N91" i="187" s="1"/>
  <c r="N93" i="187" s="1"/>
  <c r="D168" i="5" s="1"/>
  <c r="N85" i="284"/>
  <c r="N87" i="284" s="1"/>
  <c r="D241" i="5" s="1"/>
  <c r="N86" i="80"/>
  <c r="N88" i="80" s="1"/>
  <c r="D71" i="5" s="1"/>
  <c r="L94" i="252"/>
  <c r="N96" i="252" s="1"/>
  <c r="N98" i="252" s="1"/>
  <c r="D212" i="5" s="1"/>
  <c r="L84" i="286"/>
  <c r="L84" i="84"/>
  <c r="N86" i="84" s="1"/>
  <c r="N88" i="84" s="1"/>
  <c r="D75" i="5" s="1"/>
  <c r="L85" i="60"/>
  <c r="N86" i="60" s="1"/>
  <c r="N88" i="60" s="1"/>
  <c r="D51" i="5" s="1"/>
  <c r="L83" i="33"/>
  <c r="N87" i="239"/>
  <c r="N89" i="239" s="1"/>
  <c r="D199" i="5" s="1"/>
  <c r="L88" i="177"/>
  <c r="N85" i="290"/>
  <c r="N87" i="290" s="1"/>
  <c r="D246" i="5" s="1"/>
  <c r="L85" i="33"/>
  <c r="L89" i="171"/>
  <c r="L86" i="311"/>
  <c r="N86" i="137"/>
  <c r="N88" i="137" s="1"/>
  <c r="D128" i="5" s="1"/>
  <c r="L83" i="75"/>
  <c r="N87" i="241"/>
  <c r="N89" i="241" s="1"/>
  <c r="D201" i="5" s="1"/>
  <c r="L85" i="311"/>
  <c r="N87" i="311" s="1"/>
  <c r="N89" i="311" s="1"/>
  <c r="D267" i="5" s="1"/>
  <c r="N87" i="263"/>
  <c r="N89" i="263" s="1"/>
  <c r="D222" i="5" s="1"/>
  <c r="N85" i="297"/>
  <c r="N87" i="297" s="1"/>
  <c r="D253" i="5" s="1"/>
  <c r="L80" i="228"/>
  <c r="N82" i="228" s="1"/>
  <c r="N84" i="228" s="1"/>
  <c r="D189" i="5" s="1"/>
  <c r="L82" i="286"/>
  <c r="L82" i="75"/>
  <c r="N85" i="75" s="1"/>
  <c r="N87" i="75" s="1"/>
  <c r="D66" i="5" s="1"/>
  <c r="L90" i="249"/>
  <c r="L82" i="325"/>
  <c r="N85" i="190"/>
  <c r="N87" i="190" s="1"/>
  <c r="D170" i="5" s="1"/>
  <c r="L86" i="364"/>
  <c r="L84" i="364"/>
  <c r="L88" i="168"/>
  <c r="L83" i="147"/>
  <c r="L85" i="147"/>
  <c r="L89" i="168"/>
  <c r="N83" i="229"/>
  <c r="N85" i="229" s="1"/>
  <c r="D190" i="5" s="1"/>
  <c r="L88" i="188"/>
  <c r="N90" i="188" s="1"/>
  <c r="N92" i="188" s="1"/>
  <c r="D167" i="5" s="1"/>
  <c r="L92" i="220"/>
  <c r="L85" i="97"/>
  <c r="L90" i="162"/>
  <c r="L84" i="97"/>
  <c r="N86" i="57"/>
  <c r="N88" i="57" s="1"/>
  <c r="D53" i="5" s="1"/>
  <c r="L88" i="249"/>
  <c r="N86" i="105"/>
  <c r="N88" i="105" s="1"/>
  <c r="D95" i="5" s="1"/>
  <c r="L84" i="79"/>
  <c r="L85" i="272"/>
  <c r="N85" i="293"/>
  <c r="N87" i="293" s="1"/>
  <c r="D249" i="5" s="1"/>
  <c r="L85" i="79"/>
  <c r="L85" i="45"/>
  <c r="N86" i="45" s="1"/>
  <c r="N88" i="45" s="1"/>
  <c r="D36" i="5" s="1"/>
  <c r="N86" i="92"/>
  <c r="N88" i="92" s="1"/>
  <c r="D83" i="5" s="1"/>
  <c r="L85" i="88"/>
  <c r="N86" i="129"/>
  <c r="N88" i="129" s="1"/>
  <c r="D118" i="5" s="1"/>
  <c r="L87" i="272"/>
  <c r="L89" i="157"/>
  <c r="L84" i="145"/>
  <c r="N86" i="145" s="1"/>
  <c r="N88" i="145" s="1"/>
  <c r="D139" i="5" s="1"/>
  <c r="N87" i="330"/>
  <c r="N89" i="330" s="1"/>
  <c r="D284" i="5" s="1"/>
  <c r="N86" i="234"/>
  <c r="N88" i="234" s="1"/>
  <c r="D194" i="5" s="1"/>
  <c r="N86" i="83"/>
  <c r="N88" i="83" s="1"/>
  <c r="D74" i="5" s="1"/>
  <c r="L91" i="220"/>
  <c r="N86" i="35"/>
  <c r="N88" i="35" s="1"/>
  <c r="D37" i="5" s="1"/>
  <c r="L84" i="88"/>
  <c r="N87" i="331"/>
  <c r="N89" i="331" s="1"/>
  <c r="D285" i="5" s="1"/>
  <c r="L83" i="142"/>
  <c r="L89" i="189"/>
  <c r="N86" i="100"/>
  <c r="N88" i="100" s="1"/>
  <c r="D90" i="5" s="1"/>
  <c r="N87" i="261"/>
  <c r="N89" i="261" s="1"/>
  <c r="D220" i="5" s="1"/>
  <c r="N90" i="183"/>
  <c r="N92" i="183" s="1"/>
  <c r="D163" i="5" s="1"/>
  <c r="N88" i="270"/>
  <c r="N90" i="270" s="1"/>
  <c r="D228" i="5" s="1"/>
  <c r="L85" i="142"/>
  <c r="N91" i="248"/>
  <c r="N93" i="248" s="1"/>
  <c r="D208" i="5" s="1"/>
  <c r="N86" i="215"/>
  <c r="N88" i="215" s="1"/>
  <c r="D177" i="5" s="1"/>
  <c r="L83" i="86"/>
  <c r="N87" i="258"/>
  <c r="N89" i="258" s="1"/>
  <c r="D217" i="5" s="1"/>
  <c r="L89" i="154"/>
  <c r="L84" i="86"/>
  <c r="L82" i="283"/>
  <c r="N86" i="103"/>
  <c r="N88" i="103" s="1"/>
  <c r="D93" i="5" s="1"/>
  <c r="L88" i="154"/>
  <c r="N85" i="298"/>
  <c r="N87" i="298" s="1"/>
  <c r="D254" i="5" s="1"/>
  <c r="N85" i="302"/>
  <c r="N87" i="302" s="1"/>
  <c r="N87" i="319"/>
  <c r="N89" i="319" s="1"/>
  <c r="D275" i="5" s="1"/>
  <c r="L90" i="165"/>
  <c r="N87" i="247"/>
  <c r="N89" i="247" s="1"/>
  <c r="D207" i="5" s="1"/>
  <c r="L84" i="90"/>
  <c r="L90" i="245"/>
  <c r="N93" i="245" s="1"/>
  <c r="N95" i="245" s="1"/>
  <c r="D205" i="5" s="1"/>
  <c r="N86" i="102"/>
  <c r="N88" i="102" s="1"/>
  <c r="D92" i="5" s="1"/>
  <c r="N87" i="332"/>
  <c r="N89" i="332" s="1"/>
  <c r="D286" i="5" s="1"/>
  <c r="N91" i="280"/>
  <c r="N93" i="280" s="1"/>
  <c r="D237" i="5" s="1"/>
  <c r="N85" i="303"/>
  <c r="N87" i="303" s="1"/>
  <c r="D259" i="5" s="1"/>
  <c r="N87" i="265"/>
  <c r="N89" i="265" s="1"/>
  <c r="D224" i="5" s="1"/>
  <c r="N87" i="235"/>
  <c r="N89" i="235" s="1"/>
  <c r="D195" i="5" s="1"/>
  <c r="L87" i="273"/>
  <c r="L84" i="285"/>
  <c r="L86" i="273"/>
  <c r="L85" i="90"/>
  <c r="N93" i="221"/>
  <c r="N95" i="221" s="1"/>
  <c r="D184" i="5" s="1"/>
  <c r="N86" i="30"/>
  <c r="N88" i="30" s="1"/>
  <c r="D22" i="5" s="1"/>
  <c r="L84" i="150"/>
  <c r="N87" i="294"/>
  <c r="N89" i="294" s="1"/>
  <c r="D250" i="5" s="1"/>
  <c r="L86" i="150"/>
  <c r="L89" i="174"/>
  <c r="N86" i="143"/>
  <c r="N88" i="143" s="1"/>
  <c r="D141" i="5" s="1"/>
  <c r="L87" i="177"/>
  <c r="N86" i="214"/>
  <c r="N88" i="214" s="1"/>
  <c r="D176" i="5" s="1"/>
  <c r="N86" i="131"/>
  <c r="N88" i="131" s="1"/>
  <c r="D122" i="5" s="1"/>
  <c r="N88" i="274"/>
  <c r="N90" i="274" s="1"/>
  <c r="D232" i="5" s="1"/>
  <c r="L83" i="136"/>
  <c r="N85" i="300"/>
  <c r="N87" i="300" s="1"/>
  <c r="D256" i="5" s="1"/>
  <c r="N91" i="282"/>
  <c r="N93" i="282" s="1"/>
  <c r="D239" i="5" s="1"/>
  <c r="N87" i="315"/>
  <c r="N89" i="315" s="1"/>
  <c r="D271" i="5" s="1"/>
  <c r="N89" i="50"/>
  <c r="N91" i="50" s="1"/>
  <c r="D42" i="5" s="1"/>
  <c r="L85" i="209"/>
  <c r="N87" i="323"/>
  <c r="N89" i="323" s="1"/>
  <c r="D279" i="5" s="1"/>
  <c r="L87" i="174"/>
  <c r="N87" i="334"/>
  <c r="N89" i="334" s="1"/>
  <c r="D288" i="5" s="1"/>
  <c r="N91" i="155"/>
  <c r="N93" i="155" s="1"/>
  <c r="D144" i="5" s="1"/>
  <c r="L83" i="209"/>
  <c r="N86" i="94"/>
  <c r="N88" i="94" s="1"/>
  <c r="D84" i="5" s="1"/>
  <c r="N86" i="39"/>
  <c r="N88" i="39" s="1"/>
  <c r="D30" i="5" s="1"/>
  <c r="L85" i="136"/>
  <c r="N86" i="139"/>
  <c r="N88" i="139" s="1"/>
  <c r="D130" i="5" s="1"/>
  <c r="N86" i="99"/>
  <c r="N88" i="99" s="1"/>
  <c r="D89" i="5" s="1"/>
  <c r="N86" i="107"/>
  <c r="N88" i="107" s="1"/>
  <c r="D97" i="5" s="1"/>
  <c r="L91" i="165"/>
  <c r="L87" i="244"/>
  <c r="N86" i="17"/>
  <c r="N88" i="17" s="1"/>
  <c r="D9" i="5" s="1"/>
  <c r="L83" i="283"/>
  <c r="N85" i="283" s="1"/>
  <c r="N87" i="283" s="1"/>
  <c r="D240" i="5" s="1"/>
  <c r="L83" i="68"/>
  <c r="L85" i="68"/>
  <c r="L83" i="43"/>
  <c r="N90" i="217"/>
  <c r="N92" i="217" s="1"/>
  <c r="D179" i="5" s="1"/>
  <c r="L85" i="96"/>
  <c r="L84" i="71"/>
  <c r="L83" i="71"/>
  <c r="L90" i="170"/>
  <c r="N91" i="170" s="1"/>
  <c r="N93" i="170" s="1"/>
  <c r="D152" i="5" s="1"/>
  <c r="L84" i="43"/>
  <c r="L88" i="244"/>
  <c r="L82" i="285"/>
  <c r="N88" i="281"/>
  <c r="N90" i="281" s="1"/>
  <c r="D238" i="5" s="1"/>
  <c r="N86" i="231"/>
  <c r="N88" i="231" s="1"/>
  <c r="D191" i="5" s="1"/>
  <c r="L84" i="96"/>
  <c r="N85" i="133"/>
  <c r="N87" i="133" s="1"/>
  <c r="D124" i="5" s="1"/>
  <c r="L85" i="140"/>
  <c r="L84" i="140"/>
  <c r="N87" i="316"/>
  <c r="N89" i="316" s="1"/>
  <c r="D272" i="5" s="1"/>
  <c r="N85" i="74"/>
  <c r="N87" i="74" s="1"/>
  <c r="D65" i="5" s="1"/>
  <c r="N86" i="130"/>
  <c r="N88" i="130" s="1"/>
  <c r="D121" i="5" s="1"/>
  <c r="N87" i="257"/>
  <c r="N89" i="257" s="1"/>
  <c r="D216" i="5" s="1"/>
  <c r="N86" i="47"/>
  <c r="N88" i="47" s="1"/>
  <c r="D39" i="5" s="1"/>
  <c r="L90" i="207"/>
  <c r="N91" i="171"/>
  <c r="N93" i="171" s="1"/>
  <c r="D156" i="5" s="1"/>
  <c r="N87" i="238"/>
  <c r="N89" i="238" s="1"/>
  <c r="D198" i="5" s="1"/>
  <c r="L85" i="34"/>
  <c r="N86" i="34" s="1"/>
  <c r="N88" i="34" s="1"/>
  <c r="D26" i="5" s="1"/>
  <c r="L92" i="207"/>
  <c r="N86" i="149"/>
  <c r="N88" i="149" s="1"/>
  <c r="D135" i="5" s="1"/>
  <c r="N86" i="69"/>
  <c r="N88" i="69" s="1"/>
  <c r="D60" i="5" s="1"/>
  <c r="N86" i="15"/>
  <c r="N88" i="15" s="1"/>
  <c r="D7" i="5" s="1"/>
  <c r="N86" i="101"/>
  <c r="N88" i="101" s="1"/>
  <c r="D91" i="5" s="1"/>
  <c r="N85" i="192"/>
  <c r="N87" i="192" s="1"/>
  <c r="D172" i="5" s="1"/>
  <c r="N91" i="158"/>
  <c r="N93" i="158" s="1"/>
  <c r="D146" i="5" s="1"/>
  <c r="N86" i="16"/>
  <c r="N88" i="16" s="1"/>
  <c r="D8" i="5" s="1"/>
  <c r="N86" i="63"/>
  <c r="N88" i="63" s="1"/>
  <c r="D54" i="5" s="1"/>
  <c r="N85" i="310"/>
  <c r="N87" i="310" s="1"/>
  <c r="D266" i="5" s="1"/>
  <c r="N87" i="346"/>
  <c r="N89" i="346" s="1"/>
  <c r="D299" i="5" s="1"/>
  <c r="N85" i="299"/>
  <c r="N87" i="299" s="1"/>
  <c r="D255" i="5" s="1"/>
  <c r="N87" i="254"/>
  <c r="N89" i="254" s="1"/>
  <c r="D214" i="5" s="1"/>
  <c r="N86" i="95"/>
  <c r="N88" i="95" s="1"/>
  <c r="D85" i="5" s="1"/>
  <c r="L84" i="87"/>
  <c r="L83" i="87"/>
  <c r="L85" i="87"/>
  <c r="N85" i="301"/>
  <c r="N87" i="301" s="1"/>
  <c r="N86" i="242"/>
  <c r="N88" i="242" s="1"/>
  <c r="D202" i="5" s="1"/>
  <c r="N87" i="264"/>
  <c r="N89" i="264" s="1"/>
  <c r="D223" i="5" s="1"/>
  <c r="N86" i="9"/>
  <c r="N88" i="9" s="1"/>
  <c r="D4" i="5" s="1"/>
  <c r="N86" i="7"/>
  <c r="N88" i="7" s="1"/>
  <c r="D3" i="5" s="1"/>
  <c r="N91" i="176"/>
  <c r="N93" i="176" s="1"/>
  <c r="D155" i="5" s="1"/>
  <c r="N86" i="25"/>
  <c r="N88" i="25" s="1"/>
  <c r="D17" i="5" s="1"/>
  <c r="N90" i="179"/>
  <c r="N92" i="179" s="1"/>
  <c r="D158" i="5" s="1"/>
  <c r="N86" i="138"/>
  <c r="N88" i="138" s="1"/>
  <c r="D129" i="5" s="1"/>
  <c r="N87" i="237"/>
  <c r="N89" i="237" s="1"/>
  <c r="D197" i="5" s="1"/>
  <c r="N86" i="46"/>
  <c r="N88" i="46" s="1"/>
  <c r="D38" i="5" s="1"/>
  <c r="N87" i="335"/>
  <c r="N89" i="335" s="1"/>
  <c r="D289" i="5" s="1"/>
  <c r="N86" i="26"/>
  <c r="N88" i="26" s="1"/>
  <c r="D18" i="5" s="1"/>
  <c r="N86" i="53"/>
  <c r="N88" i="53" s="1"/>
  <c r="D45" i="5" s="1"/>
  <c r="N86" i="14"/>
  <c r="N88" i="14" s="1"/>
  <c r="D6" i="5" s="1"/>
  <c r="N86" i="23"/>
  <c r="N88" i="23" s="1"/>
  <c r="D15" i="5" s="1"/>
  <c r="N86" i="20"/>
  <c r="N88" i="20" s="1"/>
  <c r="D12" i="5" s="1"/>
  <c r="N86" i="19"/>
  <c r="N88" i="19" s="1"/>
  <c r="D11" i="5" s="1"/>
  <c r="N86" i="213"/>
  <c r="N88" i="213" s="1"/>
  <c r="D175" i="5" s="1"/>
  <c r="N86" i="36"/>
  <c r="N88" i="36" s="1"/>
  <c r="D27" i="5" s="1"/>
  <c r="N86" i="61"/>
  <c r="N88" i="61" s="1"/>
  <c r="D52" i="5" s="1"/>
  <c r="N86" i="52"/>
  <c r="N88" i="52" s="1"/>
  <c r="D44" i="5" s="1"/>
  <c r="N85" i="127"/>
  <c r="N87" i="127" s="1"/>
  <c r="D117" i="5" s="1"/>
  <c r="N87" i="362"/>
  <c r="N89" i="362" s="1"/>
  <c r="D312" i="5" s="1"/>
  <c r="N87" i="329"/>
  <c r="N89" i="329" s="1"/>
  <c r="D283" i="5" s="1"/>
  <c r="N86" i="18"/>
  <c r="N88" i="18" s="1"/>
  <c r="D10" i="5" s="1"/>
  <c r="N86" i="27"/>
  <c r="N88" i="27" s="1"/>
  <c r="D19" i="5" s="1"/>
  <c r="N86" i="31"/>
  <c r="N88" i="31" s="1"/>
  <c r="D23" i="5" s="1"/>
  <c r="N87" i="317"/>
  <c r="N89" i="317" s="1"/>
  <c r="D273" i="5" s="1"/>
  <c r="N86" i="367"/>
  <c r="N88" i="367" s="1"/>
  <c r="D317" i="5" s="1"/>
  <c r="N87" i="344"/>
  <c r="N89" i="344" s="1"/>
  <c r="D297" i="5" s="1"/>
  <c r="N87" i="250"/>
  <c r="N89" i="250" s="1"/>
  <c r="D210" i="5" s="1"/>
  <c r="N87" i="348"/>
  <c r="N89" i="348" s="1"/>
  <c r="D301" i="5" s="1"/>
  <c r="N86" i="132"/>
  <c r="N88" i="132" s="1"/>
  <c r="D123" i="5" s="1"/>
  <c r="N91" i="186"/>
  <c r="N93" i="186" s="1"/>
  <c r="D166" i="5" s="1"/>
  <c r="N87" i="314"/>
  <c r="N89" i="314" s="1"/>
  <c r="D270" i="5" s="1"/>
  <c r="N87" i="308"/>
  <c r="N89" i="308" s="1"/>
  <c r="D264" i="5" s="1"/>
  <c r="N86" i="59"/>
  <c r="N88" i="59" s="1"/>
  <c r="D50" i="5" s="1"/>
  <c r="N86" i="85"/>
  <c r="N88" i="85" s="1"/>
  <c r="D76" i="5" s="1"/>
  <c r="N86" i="58"/>
  <c r="N88" i="58" s="1"/>
  <c r="D49" i="5" s="1"/>
  <c r="N101" i="260"/>
  <c r="N103" i="260" s="1"/>
  <c r="D219" i="5" s="1"/>
  <c r="N91" i="182"/>
  <c r="N93" i="182" s="1"/>
  <c r="D162" i="5" s="1"/>
  <c r="N87" i="360"/>
  <c r="N89" i="360" s="1"/>
  <c r="D311" i="5" s="1"/>
  <c r="N86" i="42"/>
  <c r="N88" i="42" s="1"/>
  <c r="D33" i="5" s="1"/>
  <c r="N88" i="48"/>
  <c r="N90" i="48" s="1"/>
  <c r="D40" i="5" s="1"/>
  <c r="N87" i="357"/>
  <c r="N89" i="357" s="1"/>
  <c r="D309" i="5" s="1"/>
  <c r="N86" i="38"/>
  <c r="N88" i="38" s="1"/>
  <c r="D29" i="5" s="1"/>
  <c r="N86" i="40"/>
  <c r="N88" i="40" s="1"/>
  <c r="D31" i="5" s="1"/>
  <c r="N90" i="177" l="1"/>
  <c r="N92" i="177" s="1"/>
  <c r="N86" i="81"/>
  <c r="N88" i="81" s="1"/>
  <c r="D72" i="5" s="1"/>
  <c r="N86" i="106"/>
  <c r="N88" i="106" s="1"/>
  <c r="D96" i="5" s="1"/>
  <c r="N87" i="313"/>
  <c r="N89" i="313" s="1"/>
  <c r="D269" i="5" s="1"/>
  <c r="N86" i="147"/>
  <c r="N88" i="147" s="1"/>
  <c r="D137" i="5" s="1"/>
  <c r="N86" i="21"/>
  <c r="N88" i="21" s="1"/>
  <c r="D13" i="5" s="1"/>
  <c r="N85" i="325"/>
  <c r="N87" i="325" s="1"/>
  <c r="D280" i="5" s="1"/>
  <c r="N86" i="146"/>
  <c r="N88" i="146" s="1"/>
  <c r="D138" i="5" s="1"/>
  <c r="N86" i="98"/>
  <c r="N88" i="98" s="1"/>
  <c r="D88" i="5" s="1"/>
  <c r="N85" i="291"/>
  <c r="N87" i="291" s="1"/>
  <c r="D247" i="5" s="1"/>
  <c r="N86" i="44"/>
  <c r="N88" i="44" s="1"/>
  <c r="D35" i="5" s="1"/>
  <c r="N86" i="41"/>
  <c r="N88" i="41" s="1"/>
  <c r="D32" i="5" s="1"/>
  <c r="N90" i="160"/>
  <c r="N92" i="160" s="1"/>
  <c r="D147" i="5" s="1"/>
  <c r="N91" i="162"/>
  <c r="N93" i="162" s="1"/>
  <c r="D148" i="5" s="1"/>
  <c r="N86" i="141"/>
  <c r="N88" i="141" s="1"/>
  <c r="D133" i="5" s="1"/>
  <c r="N93" i="279"/>
  <c r="N95" i="279" s="1"/>
  <c r="D236" i="5" s="1"/>
  <c r="N91" i="157"/>
  <c r="N93" i="157" s="1"/>
  <c r="D145" i="5" s="1"/>
  <c r="N97" i="246"/>
  <c r="N99" i="246" s="1"/>
  <c r="D206" i="5" s="1"/>
  <c r="N88" i="272"/>
  <c r="N90" i="272" s="1"/>
  <c r="D230" i="5" s="1"/>
  <c r="N87" i="364"/>
  <c r="N89" i="364" s="1"/>
  <c r="D314" i="5" s="1"/>
  <c r="N91" i="185"/>
  <c r="N93" i="185" s="1"/>
  <c r="D165" i="5" s="1"/>
  <c r="N87" i="328"/>
  <c r="N89" i="328" s="1"/>
  <c r="D282" i="5" s="1"/>
  <c r="N91" i="249"/>
  <c r="N93" i="249" s="1"/>
  <c r="D209" i="5" s="1"/>
  <c r="N91" i="168"/>
  <c r="N93" i="168" s="1"/>
  <c r="D151" i="5" s="1"/>
  <c r="N86" i="88"/>
  <c r="N88" i="88" s="1"/>
  <c r="D79" i="5" s="1"/>
  <c r="N86" i="33"/>
  <c r="N88" i="33" s="1"/>
  <c r="D25" i="5" s="1"/>
  <c r="N87" i="150"/>
  <c r="N89" i="150" s="1"/>
  <c r="D142" i="5" s="1"/>
  <c r="N90" i="189"/>
  <c r="N92" i="189" s="1"/>
  <c r="D169" i="5" s="1"/>
  <c r="N86" i="209"/>
  <c r="N88" i="209" s="1"/>
  <c r="D131" i="5" s="1"/>
  <c r="N85" i="286"/>
  <c r="N87" i="286" s="1"/>
  <c r="D243" i="5" s="1"/>
  <c r="N91" i="154"/>
  <c r="N93" i="154" s="1"/>
  <c r="D143" i="5" s="1"/>
  <c r="N86" i="43"/>
  <c r="N88" i="43" s="1"/>
  <c r="D34" i="5" s="1"/>
  <c r="N91" i="178"/>
  <c r="N93" i="178" s="1"/>
  <c r="D157" i="5" s="1"/>
  <c r="N94" i="220"/>
  <c r="N96" i="220" s="1"/>
  <c r="D182" i="5" s="1"/>
  <c r="N86" i="79"/>
  <c r="N88" i="79" s="1"/>
  <c r="D70" i="5" s="1"/>
  <c r="N86" i="97"/>
  <c r="N88" i="97" s="1"/>
  <c r="D87" i="5" s="1"/>
  <c r="N89" i="244"/>
  <c r="N91" i="244" s="1"/>
  <c r="D204" i="5" s="1"/>
  <c r="N86" i="86"/>
  <c r="N88" i="86" s="1"/>
  <c r="D77" i="5" s="1"/>
  <c r="N88" i="273"/>
  <c r="N90" i="273" s="1"/>
  <c r="D231" i="5" s="1"/>
  <c r="N86" i="142"/>
  <c r="N88" i="142" s="1"/>
  <c r="D134" i="5" s="1"/>
  <c r="N90" i="174"/>
  <c r="N92" i="174" s="1"/>
  <c r="D154" i="5" s="1"/>
  <c r="N85" i="285"/>
  <c r="N87" i="285" s="1"/>
  <c r="D242" i="5" s="1"/>
  <c r="N93" i="165"/>
  <c r="N95" i="165" s="1"/>
  <c r="D150" i="5" s="1"/>
  <c r="N86" i="136"/>
  <c r="N88" i="136" s="1"/>
  <c r="D127" i="5" s="1"/>
  <c r="N86" i="71"/>
  <c r="N88" i="71" s="1"/>
  <c r="D62" i="5" s="1"/>
  <c r="N86" i="90"/>
  <c r="N88" i="90" s="1"/>
  <c r="D81" i="5" s="1"/>
  <c r="N86" i="96"/>
  <c r="N88" i="96" s="1"/>
  <c r="D86" i="5" s="1"/>
  <c r="N93" i="207"/>
  <c r="N95" i="207" s="1"/>
  <c r="D183" i="5" s="1"/>
  <c r="N86" i="68"/>
  <c r="N88" i="68" s="1"/>
  <c r="D59" i="5" s="1"/>
  <c r="N86" i="140"/>
  <c r="N88" i="140" s="1"/>
  <c r="D132" i="5" s="1"/>
  <c r="D160" i="5"/>
  <c r="D258" i="5"/>
  <c r="D257" i="5"/>
  <c r="N86" i="87"/>
  <c r="N88" i="87" s="1"/>
  <c r="D78" i="5" l="1"/>
</calcChain>
</file>

<file path=xl/sharedStrings.xml><?xml version="1.0" encoding="utf-8"?>
<sst xmlns="http://schemas.openxmlformats.org/spreadsheetml/2006/main" count="38544" uniqueCount="2349">
  <si>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</si>
  <si>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</si>
  <si>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</si>
  <si>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</si>
  <si>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</si>
  <si>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</si>
  <si>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</si>
  <si>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</si>
  <si>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</si>
  <si>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</si>
  <si>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</si>
  <si>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</si>
  <si>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</si>
  <si>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</si>
  <si>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</si>
  <si>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</si>
  <si>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</si>
  <si>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</si>
  <si>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</si>
  <si>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</si>
  <si>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</si>
  <si>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</si>
  <si>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</si>
  <si>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</si>
  <si>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</si>
  <si>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</si>
  <si>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</si>
  <si>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</si>
  <si>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</si>
  <si>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</si>
  <si>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</si>
  <si>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</si>
  <si>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</si>
  <si>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</si>
  <si>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</si>
  <si>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</si>
  <si>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</si>
  <si>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</si>
  <si>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</si>
  <si>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</si>
  <si>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</si>
  <si>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</si>
  <si>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</si>
  <si>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</si>
  <si>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</si>
  <si>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</si>
  <si>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</si>
  <si>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</si>
  <si>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</si>
  <si>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</si>
  <si>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</si>
  <si>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</si>
  <si>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</si>
  <si>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</si>
  <si>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</si>
  <si>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</si>
  <si>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</si>
  <si>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</si>
  <si>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</si>
  <si>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</si>
  <si>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</si>
  <si>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</si>
  <si>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</si>
  <si>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</si>
  <si>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</si>
  <si>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</si>
  <si>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</si>
  <si>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</si>
  <si>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</si>
  <si>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</si>
  <si>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</si>
  <si>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</si>
  <si>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</si>
  <si>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</si>
  <si>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</si>
  <si>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</si>
  <si>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</si>
  <si>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</si>
  <si>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</si>
  <si>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</si>
  <si>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</si>
  <si>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</si>
  <si>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</si>
  <si>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</si>
  <si>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</si>
  <si>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</si>
  <si>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</si>
  <si>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</si>
  <si>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</si>
  <si>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</si>
  <si>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</si>
  <si>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</si>
  <si>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</si>
  <si>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</si>
  <si>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</si>
  <si>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</si>
  <si>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</si>
  <si>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</si>
  <si>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</si>
  <si>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</si>
  <si>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</si>
  <si>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</si>
  <si>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</si>
  <si>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</si>
  <si>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</si>
  <si>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</si>
  <si>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</si>
  <si>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</si>
  <si>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</si>
  <si>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</si>
  <si>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</si>
  <si>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</si>
  <si>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</si>
  <si>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</si>
  <si>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</si>
  <si>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</si>
  <si>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</si>
  <si>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</si>
  <si>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</si>
  <si>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</si>
  <si>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</si>
  <si>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</si>
  <si>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</si>
  <si>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</si>
  <si>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</si>
  <si>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</si>
  <si>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</si>
  <si>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</si>
  <si>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</si>
  <si>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</si>
  <si>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</si>
  <si>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</si>
  <si>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</si>
  <si>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</si>
  <si>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</si>
  <si>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</si>
  <si>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</si>
  <si>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</si>
  <si>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</si>
  <si>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</si>
  <si>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</si>
  <si>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</si>
  <si>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</si>
  <si>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</si>
  <si>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</si>
  <si>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</si>
  <si>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</si>
  <si>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</si>
  <si>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</si>
  <si>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</si>
  <si>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</si>
  <si>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</si>
  <si>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</si>
  <si>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</si>
  <si>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</si>
  <si>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</si>
  <si>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</si>
  <si>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</si>
  <si>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</si>
  <si>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</si>
  <si>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</si>
  <si>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</si>
  <si>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</si>
  <si>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</si>
  <si>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</si>
  <si>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</si>
  <si>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</si>
  <si>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</si>
  <si>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</si>
  <si>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</si>
  <si>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</si>
  <si>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</si>
  <si>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</si>
  <si>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</si>
  <si>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</si>
  <si>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</si>
  <si>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</si>
  <si>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</si>
  <si>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</si>
  <si>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</si>
  <si>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</si>
  <si>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</si>
  <si>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</si>
  <si>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</si>
  <si>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</si>
  <si>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</si>
  <si>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</si>
  <si>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</si>
  <si>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</si>
  <si>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</si>
  <si>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</si>
  <si>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</si>
  <si>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</si>
  <si>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</si>
  <si>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</si>
  <si>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</si>
  <si>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</si>
  <si>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</si>
  <si>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</si>
  <si>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</si>
  <si>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</si>
  <si>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</si>
  <si>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</si>
  <si>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</si>
  <si>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</si>
  <si>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</si>
  <si>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</si>
  <si>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</si>
  <si>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</si>
  <si>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</si>
  <si>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</si>
  <si>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</si>
  <si>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</si>
  <si>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</si>
  <si>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</si>
  <si>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</si>
  <si>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</si>
  <si>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</si>
  <si>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</si>
  <si>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</si>
  <si>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</si>
  <si>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</si>
  <si>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</si>
  <si>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</si>
  <si>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</si>
  <si>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</si>
  <si>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</si>
  <si>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</si>
  <si>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</si>
  <si>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</si>
  <si>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</si>
  <si>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</si>
  <si>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</si>
  <si>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</si>
  <si>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</si>
  <si>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</si>
  <si>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</si>
  <si>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</si>
  <si>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</si>
  <si>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</si>
  <si>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</si>
  <si>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</si>
  <si>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</si>
  <si>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</si>
  <si>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</si>
  <si>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</si>
  <si>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</si>
  <si>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</si>
  <si>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</si>
  <si>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</si>
  <si>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</si>
  <si>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</si>
  <si>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</si>
  <si>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</si>
  <si>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</si>
  <si>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</si>
  <si>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</si>
  <si>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</si>
  <si>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</si>
  <si>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</si>
  <si>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</si>
  <si>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</si>
  <si>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</si>
  <si>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</si>
  <si>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</si>
  <si>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</si>
  <si>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</si>
  <si>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</si>
  <si>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</si>
  <si>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</si>
  <si>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</si>
  <si>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</si>
  <si>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</si>
  <si>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</si>
  <si>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</si>
  <si>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</si>
  <si>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</si>
  <si>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</si>
  <si>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</si>
  <si>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</si>
  <si>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</si>
  <si>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</si>
  <si>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</si>
  <si>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</si>
  <si>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</si>
  <si>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</si>
  <si>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</si>
  <si>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</si>
  <si>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</si>
  <si>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</si>
  <si>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</si>
  <si>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</si>
  <si>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</si>
  <si>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</si>
  <si>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</si>
  <si>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</si>
  <si>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</si>
  <si>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</si>
  <si>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</si>
  <si>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</si>
  <si>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</si>
  <si>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</si>
  <si>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</si>
  <si>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</si>
  <si>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</si>
  <si>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</si>
  <si>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</si>
  <si>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</si>
  <si>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</si>
  <si>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</si>
  <si>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</si>
  <si>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</si>
  <si>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</si>
  <si>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</si>
  <si>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</si>
  <si>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</si>
  <si>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</si>
  <si>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</si>
  <si>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</si>
  <si>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</si>
  <si>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</si>
  <si>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</si>
  <si>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</si>
  <si>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</si>
  <si>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</si>
  <si>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</si>
  <si>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</si>
  <si>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</si>
  <si>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</si>
  <si>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</si>
  <si>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</si>
  <si>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</si>
  <si>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</si>
  <si>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</si>
  <si>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</si>
  <si>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</si>
  <si>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</si>
  <si>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</si>
  <si>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</si>
  <si>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</si>
  <si>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</si>
  <si>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</si>
  <si>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</si>
  <si>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</si>
  <si>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</si>
  <si>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</si>
  <si>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</si>
  <si>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</si>
  <si>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</si>
  <si>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</si>
  <si>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</si>
  <si>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</si>
  <si>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</si>
  <si>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</si>
  <si>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</si>
  <si>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</si>
  <si>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</si>
  <si>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</si>
  <si>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</si>
  <si>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</si>
  <si>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</si>
  <si>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</si>
  <si>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</si>
  <si>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</si>
  <si>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</si>
  <si>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</si>
  <si>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</si>
  <si>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</si>
  <si>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</si>
  <si>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</si>
  <si>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</si>
  <si>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</si>
  <si>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</si>
  <si>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</si>
  <si>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</si>
  <si>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</si>
  <si>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</si>
  <si>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</si>
  <si>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</si>
  <si>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</si>
  <si>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B0013281</t>
  </si>
  <si>
    <t>Armadura de Acero</t>
  </si>
  <si>
    <t>B0013380</t>
  </si>
  <si>
    <t>Barras de transferencia de carga (1'')</t>
  </si>
  <si>
    <t>B0013390</t>
  </si>
  <si>
    <t>Barras de unión de 1/2´´</t>
  </si>
  <si>
    <t>B0013400</t>
  </si>
  <si>
    <t>m3</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</si>
  <si>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</si>
  <si>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</si>
  <si>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</si>
  <si>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</si>
  <si>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</si>
  <si>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</si>
  <si>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</si>
  <si>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</si>
  <si>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</si>
  <si>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</si>
  <si>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</si>
  <si>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</si>
  <si>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</si>
  <si>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</si>
  <si>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</si>
  <si>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</si>
  <si>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</si>
  <si>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</si>
  <si>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</si>
  <si>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</si>
  <si>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</si>
  <si>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</si>
  <si>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</si>
  <si>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</si>
  <si>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</si>
  <si>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</si>
  <si>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</si>
  <si>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</si>
  <si>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</si>
  <si>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</si>
  <si>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</si>
  <si>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</si>
  <si>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</si>
  <si>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</si>
  <si>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</si>
  <si>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</si>
  <si>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</si>
  <si>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</si>
  <si>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</si>
  <si>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</si>
  <si>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</si>
  <si>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B0013760</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</si>
  <si>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</si>
  <si>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</si>
  <si>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</si>
  <si>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</si>
  <si>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</si>
  <si>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</si>
  <si>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</si>
  <si>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</si>
  <si>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</si>
  <si>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</si>
  <si>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B0013781</t>
  </si>
  <si>
    <t>Delineador De Corona</t>
  </si>
  <si>
    <t>B0013790</t>
  </si>
  <si>
    <t>B0013794</t>
  </si>
  <si>
    <t>B0013820</t>
  </si>
  <si>
    <t>B0013830</t>
  </si>
  <si>
    <t>Ductos para tensionimiento</t>
  </si>
  <si>
    <t>B0013940</t>
  </si>
  <si>
    <t>Esferas reflectivas</t>
  </si>
  <si>
    <t>B0013950</t>
  </si>
  <si>
    <t>glo</t>
  </si>
  <si>
    <t>B0013960</t>
  </si>
  <si>
    <t>B0013970</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</si>
  <si>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</si>
  <si>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</si>
  <si>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</si>
  <si>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</si>
  <si>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</si>
  <si>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</si>
  <si>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</si>
  <si>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</si>
  <si>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</si>
  <si>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</si>
  <si>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</si>
  <si>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</si>
  <si>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</si>
  <si>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</si>
  <si>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</si>
  <si>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</si>
  <si>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</si>
  <si>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</si>
  <si>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</si>
  <si>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</si>
  <si>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</si>
  <si>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</si>
  <si>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</si>
  <si>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</si>
  <si>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</si>
  <si>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</si>
  <si>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</si>
  <si>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</si>
  <si>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</si>
  <si>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</si>
  <si>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</si>
  <si>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</si>
  <si>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</si>
  <si>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</si>
  <si>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</si>
  <si>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</si>
  <si>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</si>
  <si>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</si>
  <si>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</si>
  <si>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</si>
  <si>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</si>
  <si>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</si>
  <si>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</si>
  <si>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</si>
  <si>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</si>
  <si>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</si>
  <si>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</si>
  <si>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</si>
  <si>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</si>
  <si>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</si>
  <si>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</si>
  <si>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</si>
  <si>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</si>
  <si>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</si>
  <si>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</si>
  <si>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</si>
  <si>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</si>
  <si>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</si>
  <si>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</si>
  <si>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</si>
  <si>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</si>
  <si>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</si>
  <si>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</si>
  <si>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</si>
  <si>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</si>
  <si>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</si>
  <si>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</si>
  <si>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</si>
  <si>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</si>
  <si>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</si>
  <si>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</si>
  <si>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</si>
  <si>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</si>
  <si>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</si>
  <si>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</si>
  <si>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</si>
  <si>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</si>
  <si>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</si>
  <si>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</si>
  <si>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</si>
  <si>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</si>
  <si>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</si>
  <si>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</si>
  <si>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B0014350</t>
  </si>
  <si>
    <t>B0014361</t>
  </si>
  <si>
    <t>B0014370</t>
  </si>
  <si>
    <t>B0014372</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</si>
  <si>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</si>
  <si>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</si>
  <si>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</si>
  <si>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</si>
  <si>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</si>
  <si>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</si>
  <si>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</si>
  <si>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</si>
  <si>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</si>
  <si>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</si>
  <si>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</si>
  <si>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B0014411</t>
  </si>
  <si>
    <t>B0014420</t>
  </si>
  <si>
    <t>Mecha Lenta</t>
  </si>
  <si>
    <t>B0014421</t>
  </si>
  <si>
    <t>Mezcla Semidensa en Caliente MSC-19</t>
  </si>
  <si>
    <t>B0014430</t>
  </si>
  <si>
    <t>B0014440</t>
  </si>
  <si>
    <t>B0014450</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</si>
  <si>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</si>
  <si>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</si>
  <si>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</si>
  <si>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</si>
  <si>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</si>
  <si>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</si>
  <si>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</si>
  <si>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</si>
  <si>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</si>
  <si>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</si>
  <si>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</si>
  <si>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</si>
  <si>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</si>
  <si>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</si>
  <si>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</si>
  <si>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</si>
  <si>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</si>
  <si>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</si>
  <si>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</si>
  <si>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</si>
  <si>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</si>
  <si>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</si>
  <si>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</si>
  <si>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B0014590</t>
  </si>
  <si>
    <t>B0014600</t>
  </si>
  <si>
    <t>B0014601</t>
  </si>
  <si>
    <t>B0014610</t>
  </si>
  <si>
    <t>Mortero 1:3</t>
  </si>
  <si>
    <t>B0014611</t>
  </si>
  <si>
    <t>Mortero 1:3 De recubrimiento</t>
  </si>
  <si>
    <t>B0014620</t>
  </si>
  <si>
    <t>B0014630</t>
  </si>
  <si>
    <t>B0014640</t>
  </si>
  <si>
    <t>B0014650</t>
  </si>
  <si>
    <t>B0014660</t>
  </si>
  <si>
    <t>B0014670</t>
  </si>
  <si>
    <t>B0014680</t>
  </si>
  <si>
    <t>B0014690</t>
  </si>
  <si>
    <t>Pegante epóxico</t>
  </si>
  <si>
    <t>B0014700</t>
  </si>
  <si>
    <t>B0014701</t>
  </si>
  <si>
    <t>Perfil Hea 200</t>
  </si>
  <si>
    <t>B0014702</t>
  </si>
  <si>
    <t>B0014710</t>
  </si>
  <si>
    <t>B0014720</t>
  </si>
  <si>
    <t>B0014730</t>
  </si>
  <si>
    <t>B0014740</t>
  </si>
  <si>
    <t>gal</t>
  </si>
  <si>
    <t>B0014750</t>
  </si>
  <si>
    <t>B0014760</t>
  </si>
  <si>
    <t>Pintura anticorrosiva</t>
  </si>
  <si>
    <t>B0014770</t>
  </si>
  <si>
    <t>B0014772</t>
  </si>
  <si>
    <t>B0014780</t>
  </si>
  <si>
    <t>B0014790</t>
  </si>
  <si>
    <t xml:space="preserve">Poste de madera para cercas </t>
  </si>
  <si>
    <t>B0014800</t>
  </si>
  <si>
    <t>B0014810</t>
  </si>
  <si>
    <t>Poste kilometraje</t>
  </si>
  <si>
    <t>B0014820</t>
  </si>
  <si>
    <t>B0014830</t>
  </si>
  <si>
    <t>B0014831</t>
  </si>
  <si>
    <t>Postes De Concreto Para Cercas 2,00 Mts</t>
  </si>
  <si>
    <t>B0014840</t>
  </si>
  <si>
    <t>Puntilla</t>
  </si>
  <si>
    <t>B0014850</t>
  </si>
  <si>
    <t>B0014860</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</si>
  <si>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</si>
  <si>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</si>
  <si>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</si>
  <si>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</si>
  <si>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</si>
  <si>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</si>
  <si>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</si>
  <si>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</si>
  <si>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</si>
  <si>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</si>
  <si>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</si>
  <si>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</si>
  <si>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</si>
  <si>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</si>
  <si>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</si>
  <si>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</si>
  <si>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</si>
  <si>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</si>
  <si>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</si>
  <si>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</si>
  <si>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</si>
  <si>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</si>
  <si>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</si>
  <si>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</si>
  <si>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</si>
  <si>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</si>
  <si>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</si>
  <si>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B0014930</t>
  </si>
  <si>
    <t>B0014940</t>
  </si>
  <si>
    <t>B0014950</t>
  </si>
  <si>
    <t>B0014960</t>
  </si>
  <si>
    <t>B0014970</t>
  </si>
  <si>
    <t>B0014980</t>
  </si>
  <si>
    <t>Señal temporal preventiva</t>
  </si>
  <si>
    <t>B0015000</t>
  </si>
  <si>
    <t>Soldadura 6013 de 1/8</t>
  </si>
  <si>
    <t>B0015010</t>
  </si>
  <si>
    <t>Soldadura 7018</t>
  </si>
  <si>
    <t>B0015020</t>
  </si>
  <si>
    <t>B0015030</t>
  </si>
  <si>
    <t>Soldadura L-70</t>
  </si>
  <si>
    <t>B0015032</t>
  </si>
  <si>
    <t>B0015040</t>
  </si>
  <si>
    <t>B0015050</t>
  </si>
  <si>
    <t>B0015060</t>
  </si>
  <si>
    <t>B0015062</t>
  </si>
  <si>
    <t>B0015063</t>
  </si>
  <si>
    <t>B0015064</t>
  </si>
  <si>
    <t>B0015066</t>
  </si>
  <si>
    <t>B0015068</t>
  </si>
  <si>
    <t xml:space="preserve">Tablero en lámina galvanizado de 0,90m*1,13m, calibre 16, reflectivo tipo 1. </t>
  </si>
  <si>
    <t>B0015070</t>
  </si>
  <si>
    <t>B0015071</t>
  </si>
  <si>
    <t>Tablestaca de madera aserrada (0.25x0.03x3)</t>
  </si>
  <si>
    <t>B0015080</t>
  </si>
  <si>
    <t>B0015090</t>
  </si>
  <si>
    <t>Tacha reflectiva</t>
  </si>
  <si>
    <t>B0015100</t>
  </si>
  <si>
    <t>B0015110</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</si>
  <si>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</si>
  <si>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</si>
  <si>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</si>
  <si>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</si>
  <si>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</si>
  <si>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</si>
  <si>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</si>
  <si>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</si>
  <si>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</si>
  <si>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</si>
  <si>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</si>
  <si>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</si>
  <si>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</si>
  <si>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</si>
  <si>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</si>
  <si>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</si>
  <si>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</si>
  <si>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</si>
  <si>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B0015180</t>
  </si>
  <si>
    <t>B0015190</t>
  </si>
  <si>
    <t>B0015200</t>
  </si>
  <si>
    <t>B0015210</t>
  </si>
  <si>
    <t>B0015220</t>
  </si>
  <si>
    <t>B0015230</t>
  </si>
  <si>
    <t>B0015231</t>
  </si>
  <si>
    <t xml:space="preserve">Tubería Pvc Alcantarillado D= 24´´ </t>
  </si>
  <si>
    <t>B0015232</t>
  </si>
  <si>
    <t xml:space="preserve">Tubería Pvc Alcantarillado D= 36´´ </t>
  </si>
  <si>
    <t>B0015233</t>
  </si>
  <si>
    <t>B0015240</t>
  </si>
  <si>
    <t>B0015250</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</si>
  <si>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</si>
  <si>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</si>
  <si>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</si>
  <si>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</si>
  <si>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</si>
  <si>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</si>
  <si>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</si>
  <si>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</si>
  <si>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</si>
  <si>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</si>
  <si>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</si>
  <si>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B0015304</t>
  </si>
  <si>
    <t>Tubo metálico de alta resistencia</t>
  </si>
  <si>
    <t>B0015305</t>
  </si>
  <si>
    <t>B0015310</t>
  </si>
  <si>
    <t>B0015320</t>
  </si>
  <si>
    <t>B0015330</t>
  </si>
  <si>
    <t>Unión en PVC D=2´´</t>
  </si>
  <si>
    <t>B0015334</t>
  </si>
  <si>
    <t>Uniones especiales de alta resistencia para tubería</t>
  </si>
  <si>
    <t>B0015340</t>
  </si>
  <si>
    <t>B0015350</t>
  </si>
  <si>
    <t>B0015360</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</si>
  <si>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</si>
  <si>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</si>
  <si>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</si>
  <si>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</si>
  <si>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</si>
  <si>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</si>
  <si>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</si>
  <si>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</si>
  <si>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</si>
  <si>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</si>
  <si>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</si>
  <si>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</si>
  <si>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</si>
  <si>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</si>
  <si>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</si>
  <si>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</si>
  <si>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</si>
  <si>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</si>
  <si>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</si>
  <si>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</si>
  <si>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B0053112</t>
  </si>
  <si>
    <t>B0053114</t>
  </si>
  <si>
    <t>B0053120</t>
  </si>
  <si>
    <t>Agregado para tratamiento superf. Simple</t>
  </si>
  <si>
    <t>B0053130</t>
  </si>
  <si>
    <t>Agregado petreo para mezclas asfálticas</t>
  </si>
  <si>
    <t>B0053131</t>
  </si>
  <si>
    <t>Agregado Petreo para TSS</t>
  </si>
  <si>
    <t>B0053150</t>
  </si>
  <si>
    <t>B0053160</t>
  </si>
  <si>
    <t>B0053170</t>
  </si>
  <si>
    <t>B0053180</t>
  </si>
  <si>
    <t>B0053190</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</si>
  <si>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</si>
  <si>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</si>
  <si>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</si>
  <si>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</si>
  <si>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</si>
  <si>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</si>
  <si>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</si>
  <si>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</si>
  <si>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</si>
  <si>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</si>
  <si>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</si>
  <si>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</si>
  <si>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</si>
  <si>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</si>
  <si>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</si>
  <si>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</si>
  <si>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</si>
  <si>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</si>
  <si>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</si>
  <si>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</si>
  <si>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</si>
  <si>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</si>
  <si>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</si>
  <si>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</si>
  <si>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</si>
  <si>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</si>
  <si>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</si>
  <si>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</si>
  <si>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</si>
  <si>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</si>
  <si>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</si>
  <si>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</si>
  <si>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</si>
  <si>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</si>
  <si>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</si>
  <si>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</si>
  <si>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</si>
  <si>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</si>
  <si>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</si>
  <si>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</si>
  <si>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</si>
  <si>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</si>
  <si>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</si>
  <si>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</si>
  <si>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</si>
  <si>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</si>
  <si>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</si>
  <si>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</si>
  <si>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</si>
  <si>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</si>
  <si>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</si>
  <si>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</si>
  <si>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</si>
  <si>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</si>
  <si>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</si>
  <si>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</si>
  <si>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</si>
  <si>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</si>
  <si>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</si>
  <si>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</si>
  <si>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</si>
  <si>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</si>
  <si>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</si>
  <si>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</si>
  <si>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</si>
  <si>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</si>
  <si>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</si>
  <si>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</si>
  <si>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</si>
  <si>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B014002</t>
  </si>
  <si>
    <t>B015002</t>
  </si>
  <si>
    <t>%</t>
  </si>
  <si>
    <t>Escolta y trasporte (Tarifa Porcentual de 40 %) por cada Metro Cubico exportado y trasportado</t>
  </si>
  <si>
    <t>B015012</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</si>
  <si>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</si>
  <si>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</si>
  <si>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</si>
  <si>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</si>
  <si>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</si>
  <si>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</si>
  <si>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</si>
  <si>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</si>
  <si>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</si>
  <si>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</si>
  <si>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</si>
  <si>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</si>
  <si>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</si>
  <si>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</si>
  <si>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</si>
  <si>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</si>
  <si>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</si>
  <si>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</si>
  <si>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</si>
  <si>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</si>
  <si>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</si>
  <si>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</si>
  <si>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B021003</t>
  </si>
  <si>
    <t>B021004</t>
  </si>
  <si>
    <t>B021005</t>
  </si>
  <si>
    <t>Formaleta para muros</t>
  </si>
  <si>
    <t>B021006</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</si>
  <si>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</si>
  <si>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</si>
  <si>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</si>
  <si>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</si>
  <si>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</si>
  <si>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</si>
  <si>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</si>
  <si>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</si>
  <si>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</si>
  <si>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</si>
  <si>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</si>
  <si>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</si>
  <si>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</si>
  <si>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</si>
  <si>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</si>
  <si>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</si>
  <si>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</si>
  <si>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</si>
  <si>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</si>
  <si>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</si>
  <si>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</si>
  <si>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</si>
  <si>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</si>
  <si>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</si>
  <si>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</si>
  <si>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</si>
  <si>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</si>
  <si>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</si>
  <si>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</si>
  <si>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</si>
  <si>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</si>
  <si>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</si>
  <si>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</si>
  <si>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</si>
  <si>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</si>
  <si>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</si>
  <si>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</si>
  <si>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B028002</t>
  </si>
  <si>
    <t>B028003</t>
  </si>
  <si>
    <t>B028004</t>
  </si>
  <si>
    <t>B0303300</t>
  </si>
  <si>
    <t>B0303310</t>
  </si>
  <si>
    <t>B0303570</t>
  </si>
  <si>
    <t>Cespedones</t>
  </si>
  <si>
    <t>B031001</t>
  </si>
  <si>
    <t>B0320001</t>
  </si>
  <si>
    <t>Cable de 1/2´´ (para anclajes)</t>
  </si>
  <si>
    <t>B033001</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</si>
  <si>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</si>
  <si>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</si>
  <si>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</si>
  <si>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</si>
  <si>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</si>
  <si>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</si>
  <si>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</si>
  <si>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</si>
  <si>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</si>
  <si>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</si>
  <si>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</si>
  <si>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</si>
  <si>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</si>
  <si>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</si>
  <si>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</si>
  <si>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</si>
  <si>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</si>
  <si>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</si>
  <si>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</si>
  <si>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</si>
  <si>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</si>
  <si>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</si>
  <si>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</si>
  <si>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</si>
  <si>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</si>
  <si>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</si>
  <si>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</si>
  <si>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</si>
  <si>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</si>
  <si>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</si>
  <si>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</si>
  <si>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</si>
  <si>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</si>
  <si>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</si>
  <si>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</si>
  <si>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</si>
  <si>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</si>
  <si>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</si>
  <si>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</si>
  <si>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</si>
  <si>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</si>
  <si>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</si>
  <si>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</si>
  <si>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</si>
  <si>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</si>
  <si>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</si>
  <si>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</si>
  <si>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</si>
  <si>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</si>
  <si>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</si>
  <si>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</si>
  <si>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</si>
  <si>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</si>
  <si>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</si>
  <si>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</si>
  <si>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</si>
  <si>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</si>
  <si>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</si>
  <si>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</si>
  <si>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</si>
  <si>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</si>
  <si>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</si>
  <si>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</si>
  <si>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</si>
  <si>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</si>
  <si>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</si>
  <si>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</si>
  <si>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</si>
  <si>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</si>
  <si>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</si>
  <si>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</si>
  <si>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</si>
  <si>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</si>
  <si>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</si>
  <si>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</si>
  <si>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</si>
  <si>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</si>
  <si>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</si>
  <si>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</si>
  <si>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</si>
  <si>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</si>
  <si>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</si>
  <si>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</si>
  <si>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</si>
  <si>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</si>
  <si>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</si>
  <si>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</si>
  <si>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</si>
  <si>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</si>
  <si>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</si>
  <si>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</si>
  <si>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</si>
  <si>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</si>
  <si>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</si>
  <si>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</si>
  <si>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</si>
  <si>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</si>
  <si>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</si>
  <si>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</si>
  <si>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</si>
  <si>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</si>
  <si>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</si>
  <si>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</si>
  <si>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</si>
  <si>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</si>
  <si>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</si>
  <si>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</si>
  <si>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</si>
  <si>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</si>
  <si>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</si>
  <si>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</si>
  <si>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</si>
  <si>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</si>
  <si>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</si>
  <si>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</si>
  <si>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</si>
  <si>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</si>
  <si>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</si>
  <si>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</si>
  <si>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</si>
  <si>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</si>
  <si>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</si>
  <si>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</si>
  <si>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</si>
  <si>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</si>
  <si>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</si>
  <si>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</si>
  <si>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</si>
  <si>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</si>
  <si>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</si>
  <si>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</si>
  <si>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</si>
  <si>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</si>
  <si>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</si>
  <si>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</si>
  <si>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</si>
  <si>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</si>
  <si>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</si>
  <si>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</si>
  <si>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</si>
  <si>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</si>
  <si>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</si>
  <si>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</si>
  <si>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</si>
  <si>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</si>
  <si>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</si>
  <si>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</si>
  <si>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</si>
  <si>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</si>
  <si>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</si>
  <si>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</si>
  <si>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</si>
  <si>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</si>
  <si>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</si>
  <si>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</si>
  <si>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</si>
  <si>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</si>
  <si>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</si>
  <si>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</si>
  <si>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</si>
  <si>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</si>
  <si>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</si>
  <si>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</si>
  <si>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</si>
  <si>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</si>
  <si>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</si>
  <si>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</si>
  <si>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</si>
  <si>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</si>
  <si>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</si>
  <si>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</si>
  <si>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</si>
  <si>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</si>
  <si>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</si>
  <si>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</si>
  <si>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</si>
  <si>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</si>
  <si>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</si>
  <si>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</si>
  <si>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</si>
  <si>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</si>
  <si>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</si>
  <si>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</si>
  <si>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</si>
  <si>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</si>
  <si>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</si>
  <si>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</si>
  <si>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</si>
  <si>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</si>
  <si>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</si>
  <si>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</si>
  <si>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</si>
  <si>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</si>
  <si>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</si>
  <si>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</si>
  <si>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</si>
  <si>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</si>
  <si>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</si>
  <si>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</si>
  <si>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</si>
  <si>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</si>
  <si>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</si>
  <si>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</si>
  <si>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</si>
  <si>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</si>
  <si>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</si>
  <si>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</si>
  <si>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</si>
  <si>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</si>
  <si>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</si>
  <si>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</si>
  <si>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</si>
  <si>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</si>
  <si>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</si>
  <si>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</si>
  <si>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</si>
  <si>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</si>
  <si>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</si>
  <si>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</si>
  <si>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</si>
  <si>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</si>
  <si>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</si>
  <si>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</si>
  <si>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</si>
  <si>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</si>
  <si>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</si>
  <si>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</si>
  <si>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</si>
  <si>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</si>
  <si>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</si>
  <si>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</si>
  <si>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</si>
  <si>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</si>
  <si>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</si>
  <si>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</si>
  <si>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</si>
  <si>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</si>
  <si>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</si>
  <si>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</si>
  <si>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</si>
  <si>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</si>
  <si>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</si>
  <si>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</si>
  <si>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</si>
  <si>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</si>
  <si>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</si>
  <si>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</si>
  <si>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</si>
  <si>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</si>
  <si>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</si>
  <si>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</si>
  <si>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</si>
  <si>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</si>
  <si>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</si>
  <si>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</si>
  <si>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</si>
  <si>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</si>
  <si>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</si>
  <si>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</si>
  <si>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</si>
  <si>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</si>
  <si>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</si>
  <si>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</si>
  <si>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</si>
  <si>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</si>
  <si>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</si>
  <si>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</si>
  <si>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</si>
  <si>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</si>
  <si>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</si>
  <si>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</si>
  <si>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</si>
  <si>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</si>
  <si>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</si>
  <si>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</si>
  <si>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</si>
  <si>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</si>
  <si>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</si>
  <si>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</si>
  <si>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</si>
  <si>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</si>
  <si>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</si>
  <si>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</si>
  <si>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</si>
  <si>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</si>
  <si>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</si>
  <si>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</si>
  <si>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</si>
  <si>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</si>
  <si>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</si>
  <si>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</si>
  <si>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</si>
  <si>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</si>
  <si>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</si>
  <si>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</si>
  <si>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</si>
  <si>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</si>
  <si>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</si>
  <si>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</si>
  <si>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</si>
  <si>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</si>
  <si>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</si>
  <si>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</si>
  <si>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</si>
  <si>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</si>
  <si>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</si>
  <si>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</si>
  <si>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</si>
  <si>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</si>
  <si>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</si>
  <si>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</si>
  <si>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</si>
  <si>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</si>
  <si>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</si>
  <si>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</si>
  <si>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</si>
  <si>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</si>
  <si>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</si>
  <si>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</si>
  <si>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</si>
  <si>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</si>
  <si>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</si>
  <si>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</si>
  <si>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</si>
  <si>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</si>
  <si>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</si>
  <si>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</si>
  <si>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</si>
  <si>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</si>
  <si>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</si>
  <si>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</si>
  <si>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</si>
  <si>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</si>
  <si>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</si>
  <si>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</si>
  <si>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</si>
  <si>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</si>
  <si>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</si>
  <si>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</si>
  <si>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</si>
  <si>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</si>
  <si>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</si>
  <si>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</si>
  <si>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</si>
  <si>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</si>
  <si>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</si>
  <si>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</si>
  <si>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</si>
  <si>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</si>
  <si>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</si>
  <si>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</si>
  <si>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</si>
  <si>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</si>
  <si>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</si>
  <si>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</si>
  <si>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</si>
  <si>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</si>
  <si>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</si>
  <si>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</si>
  <si>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</si>
  <si>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</si>
  <si>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</si>
  <si>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</si>
  <si>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</si>
  <si>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</si>
  <si>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</si>
  <si>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</si>
  <si>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</si>
  <si>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</si>
  <si>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</si>
  <si>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</si>
  <si>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</si>
  <si>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</si>
  <si>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</si>
  <si>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</si>
  <si>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</si>
  <si>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</si>
  <si>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</si>
  <si>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</si>
  <si>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</si>
  <si>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</si>
  <si>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</si>
  <si>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</si>
  <si>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</si>
  <si>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</si>
  <si>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</si>
  <si>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</si>
  <si>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</si>
  <si>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</si>
  <si>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</si>
  <si>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</si>
  <si>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</si>
  <si>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</si>
  <si>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</si>
  <si>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</si>
  <si>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</si>
  <si>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</si>
  <si>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</si>
  <si>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</si>
  <si>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</si>
  <si>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</si>
  <si>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</si>
  <si>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</si>
  <si>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</si>
  <si>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</si>
  <si>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</si>
  <si>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</si>
  <si>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</si>
  <si>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</si>
  <si>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</si>
  <si>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</si>
  <si>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</si>
  <si>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</si>
  <si>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</si>
  <si>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</si>
  <si>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</si>
  <si>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</si>
  <si>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</si>
  <si>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</si>
  <si>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</si>
  <si>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</si>
  <si>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</si>
  <si>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</si>
  <si>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</si>
  <si>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</si>
  <si>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</si>
  <si>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</si>
  <si>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</si>
  <si>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</si>
  <si>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</si>
  <si>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</si>
  <si>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</si>
  <si>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</si>
  <si>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</si>
  <si>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</si>
  <si>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</si>
  <si>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</si>
  <si>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</si>
  <si>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</si>
  <si>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</si>
  <si>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</si>
  <si>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</si>
  <si>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</si>
  <si>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</si>
  <si>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</si>
  <si>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</si>
  <si>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</si>
  <si>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</si>
  <si>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</si>
  <si>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</si>
  <si>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</si>
  <si>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</si>
  <si>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</si>
  <si>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</si>
  <si>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</si>
  <si>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</si>
  <si>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</si>
  <si>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</si>
  <si>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</si>
  <si>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</si>
  <si>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</si>
  <si>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</si>
  <si>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</si>
  <si>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</si>
  <si>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</si>
  <si>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</si>
  <si>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</si>
  <si>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</si>
  <si>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</si>
  <si>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</si>
  <si>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</si>
  <si>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</si>
  <si>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</si>
  <si>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</si>
  <si>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</si>
  <si>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</si>
  <si>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</si>
  <si>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</si>
  <si>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</si>
  <si>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</si>
  <si>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</si>
  <si>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</si>
  <si>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</si>
  <si>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</si>
  <si>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</si>
  <si>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</si>
  <si>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</si>
  <si>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</si>
  <si>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</si>
  <si>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</si>
  <si>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</si>
  <si>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</si>
  <si>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</si>
  <si>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</si>
  <si>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</si>
  <si>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</si>
  <si>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</si>
  <si>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</si>
  <si>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</si>
  <si>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</si>
  <si>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</si>
  <si>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</si>
  <si>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</si>
  <si>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</si>
  <si>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</si>
  <si>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</si>
  <si>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</si>
  <si>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</si>
  <si>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</si>
  <si>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</si>
  <si>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</si>
  <si>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</si>
  <si>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</si>
  <si>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</si>
  <si>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</si>
  <si>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</si>
  <si>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</si>
  <si>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</si>
  <si>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</si>
  <si>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</si>
  <si>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</si>
  <si>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</si>
  <si>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</si>
  <si>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</si>
  <si>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</si>
  <si>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</si>
  <si>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</si>
  <si>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</si>
  <si>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</si>
  <si>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</si>
  <si>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</si>
  <si>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</si>
  <si>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</si>
  <si>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</si>
  <si>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</si>
  <si>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</si>
  <si>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</si>
  <si>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</si>
  <si>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</si>
  <si>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</si>
  <si>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</si>
  <si>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</si>
  <si>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</si>
  <si>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</si>
  <si>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</si>
  <si>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</si>
  <si>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</si>
  <si>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</si>
  <si>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</si>
  <si>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</si>
  <si>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</si>
  <si>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</si>
  <si>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</si>
  <si>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</si>
  <si>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</si>
  <si>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</si>
  <si>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</si>
  <si>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</si>
  <si>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</si>
  <si>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</si>
  <si>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</si>
  <si>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</si>
  <si>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</si>
  <si>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</si>
  <si>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</si>
  <si>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</si>
  <si>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</si>
  <si>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</si>
  <si>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</si>
  <si>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</si>
  <si>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</si>
  <si>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</si>
  <si>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</si>
  <si>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</si>
  <si>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</si>
  <si>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</si>
  <si>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</si>
  <si>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</si>
  <si>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</si>
  <si>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</si>
  <si>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</si>
  <si>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</si>
  <si>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</si>
  <si>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</si>
  <si>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</si>
  <si>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</si>
  <si>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</si>
  <si>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</si>
  <si>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</si>
  <si>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</si>
  <si>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</si>
  <si>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</si>
  <si>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</si>
  <si>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</si>
  <si>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</si>
  <si>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</si>
  <si>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</si>
  <si>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</si>
  <si>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</si>
  <si>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</si>
  <si>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</si>
  <si>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</si>
  <si>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</si>
  <si>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</si>
  <si>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</si>
  <si>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</si>
  <si>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</si>
  <si>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</si>
  <si>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</si>
  <si>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</si>
  <si>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</si>
  <si>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</si>
  <si>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</si>
  <si>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</si>
  <si>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</si>
  <si>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</si>
  <si>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</si>
  <si>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</si>
  <si>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</si>
  <si>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</si>
  <si>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</si>
  <si>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</si>
  <si>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</si>
  <si>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</si>
  <si>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</si>
  <si>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</si>
  <si>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</si>
  <si>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</si>
  <si>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</si>
  <si>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</si>
  <si>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</si>
  <si>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</si>
  <si>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</si>
  <si>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</si>
  <si>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</si>
  <si>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</si>
  <si>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</si>
  <si>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</si>
  <si>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</si>
  <si>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</si>
  <si>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</si>
  <si>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</si>
  <si>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</si>
  <si>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</si>
  <si>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</si>
  <si>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</si>
  <si>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</si>
  <si>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</si>
  <si>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</si>
  <si>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</si>
  <si>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</si>
  <si>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</si>
  <si>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</si>
  <si>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</si>
  <si>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</si>
  <si>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</si>
  <si>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</si>
  <si>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</si>
  <si>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</si>
  <si>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</si>
  <si>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</si>
  <si>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</si>
  <si>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</si>
  <si>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</si>
  <si>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</si>
  <si>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</si>
  <si>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</si>
  <si>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</si>
  <si>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</si>
  <si>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</si>
  <si>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</si>
  <si>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</si>
  <si>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</si>
  <si>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</si>
  <si>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</si>
  <si>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</si>
  <si>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</si>
  <si>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</si>
  <si>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</si>
  <si>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</si>
  <si>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</si>
  <si>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</si>
  <si>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</si>
  <si>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</si>
  <si>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</si>
  <si>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</si>
  <si>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</si>
  <si>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</si>
  <si>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</si>
  <si>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</si>
  <si>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</si>
  <si>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</si>
  <si>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</si>
  <si>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</si>
  <si>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</si>
  <si>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</si>
  <si>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</si>
  <si>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</si>
  <si>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</si>
  <si>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</si>
  <si>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</si>
  <si>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</si>
  <si>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</si>
  <si>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</si>
  <si>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</si>
  <si>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</si>
  <si>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</si>
  <si>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</si>
  <si>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</si>
  <si>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</si>
  <si>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</si>
  <si>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</si>
  <si>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</si>
  <si>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</si>
  <si>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</si>
  <si>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</si>
  <si>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</si>
  <si>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</si>
  <si>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</si>
  <si>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</si>
  <si>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</si>
  <si>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</si>
  <si>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</si>
  <si>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</si>
  <si>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</si>
  <si>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</si>
  <si>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</si>
  <si>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</si>
  <si>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</si>
  <si>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</si>
  <si>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</si>
  <si>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</si>
  <si>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</si>
  <si>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</si>
  <si>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</si>
  <si>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</si>
  <si>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</si>
  <si>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</si>
  <si>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</si>
  <si>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</si>
  <si>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</si>
  <si>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</si>
  <si>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</si>
  <si>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</si>
  <si>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</si>
  <si>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</si>
  <si>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</si>
  <si>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</si>
  <si>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</si>
  <si>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</si>
  <si>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</si>
  <si>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</si>
  <si>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</si>
  <si>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</si>
  <si>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</si>
  <si>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</si>
  <si>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</si>
  <si>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</si>
  <si>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</si>
  <si>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</si>
  <si>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</si>
  <si>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</si>
  <si>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</si>
  <si>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</si>
  <si>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</si>
  <si>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</si>
  <si>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</si>
  <si>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</si>
  <si>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</si>
  <si>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</si>
  <si>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</si>
  <si>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</si>
  <si>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</si>
  <si>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</si>
  <si>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</si>
  <si>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</si>
  <si>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</si>
  <si>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</si>
  <si>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</si>
  <si>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</si>
  <si>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</si>
  <si>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</si>
  <si>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</si>
  <si>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</si>
  <si>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</si>
  <si>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</si>
  <si>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</si>
  <si>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</si>
  <si>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</si>
  <si>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</si>
  <si>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</si>
  <si>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</si>
  <si>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</si>
  <si>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</si>
  <si>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</si>
  <si>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</si>
  <si>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</si>
  <si>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</si>
  <si>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</si>
  <si>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</si>
  <si>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</si>
  <si>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</si>
  <si>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</si>
  <si>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</si>
  <si>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</si>
  <si>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</si>
  <si>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</si>
  <si>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</si>
  <si>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</si>
  <si>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</si>
  <si>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</si>
  <si>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</si>
  <si>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</si>
  <si>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</si>
  <si>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</si>
  <si>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</si>
  <si>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</si>
  <si>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</si>
  <si>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</si>
  <si>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</si>
  <si>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</si>
  <si>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</si>
  <si>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</si>
  <si>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</si>
  <si>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</si>
  <si>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</si>
  <si>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</si>
  <si>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</si>
  <si>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</si>
  <si>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</si>
  <si>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</si>
  <si>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</si>
  <si>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</si>
  <si>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</si>
  <si>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</si>
  <si>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</si>
  <si>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</si>
  <si>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</si>
  <si>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</si>
  <si>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</si>
  <si>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</si>
  <si>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</si>
  <si>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</si>
  <si>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</si>
  <si>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</si>
  <si>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</si>
  <si>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</si>
  <si>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</si>
  <si>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</si>
  <si>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</si>
  <si>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</si>
  <si>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</si>
  <si>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</si>
  <si>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</si>
  <si>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</si>
  <si>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</si>
  <si>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</si>
  <si>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</si>
  <si>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</si>
  <si>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</si>
  <si>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</si>
  <si>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</si>
  <si>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</si>
  <si>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</si>
  <si>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</si>
  <si>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</si>
  <si>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</si>
  <si>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</si>
  <si>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</si>
  <si>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</si>
  <si>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</si>
  <si>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</si>
  <si>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</si>
  <si>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</si>
  <si>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</si>
  <si>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</si>
  <si>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</si>
  <si>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</si>
  <si>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</si>
  <si>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</si>
  <si>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</si>
  <si>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</si>
  <si>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</si>
  <si>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</si>
  <si>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</si>
  <si>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</si>
  <si>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</si>
  <si>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</si>
  <si>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</si>
  <si>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</si>
  <si>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</si>
  <si>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</si>
  <si>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</si>
  <si>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</si>
  <si>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</si>
  <si>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</si>
  <si>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</si>
  <si>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</si>
  <si>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</si>
  <si>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</si>
  <si>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</si>
  <si>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</si>
  <si>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</si>
  <si>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</si>
  <si>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</si>
  <si>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</si>
  <si>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</si>
  <si>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</si>
  <si>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</si>
  <si>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</si>
  <si>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</si>
  <si>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</si>
  <si>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</si>
  <si>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</si>
  <si>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</si>
  <si>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</si>
  <si>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</si>
  <si>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</si>
  <si>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</si>
  <si>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</si>
  <si>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</si>
  <si>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</si>
  <si>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</si>
  <si>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</si>
  <si>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</si>
  <si>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</si>
  <si>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</si>
  <si>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</si>
  <si>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</si>
  <si>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</si>
  <si>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</si>
  <si>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</si>
  <si>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</si>
  <si>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</si>
  <si>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</si>
  <si>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</si>
  <si>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</si>
  <si>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</si>
  <si>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</si>
  <si>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</si>
  <si>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</si>
  <si>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</si>
  <si>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</si>
  <si>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</si>
  <si>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</si>
  <si>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</si>
  <si>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</si>
  <si>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</si>
  <si>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</si>
  <si>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</si>
  <si>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</si>
  <si>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</si>
  <si>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</si>
  <si>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</si>
  <si>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</si>
  <si>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</si>
  <si>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</si>
  <si>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</si>
  <si>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</si>
  <si>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</si>
  <si>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</si>
  <si>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</si>
  <si>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</si>
  <si>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</si>
  <si>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</si>
  <si>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</si>
  <si>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</si>
  <si>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</si>
  <si>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</si>
  <si>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</si>
  <si>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</si>
  <si>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</si>
  <si>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</si>
  <si>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</si>
  <si>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</si>
  <si>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</si>
  <si>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</si>
  <si>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</si>
  <si>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</si>
  <si>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</si>
  <si>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</si>
  <si>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</si>
  <si>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</si>
  <si>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</si>
  <si>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</si>
  <si>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</si>
  <si>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</si>
  <si>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</si>
  <si>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</si>
  <si>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</si>
  <si>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</si>
  <si>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</si>
  <si>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</si>
  <si>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Disposición de material de derrumbe</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</si>
  <si>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</si>
  <si>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</si>
  <si>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</si>
  <si>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</si>
  <si>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</si>
  <si>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</si>
  <si>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</si>
  <si>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Piedra para Concreto Ciclópeo (Rajón o Canto Rodado)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</si>
  <si>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</si>
  <si>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</si>
  <si>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</si>
  <si>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</si>
  <si>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</si>
  <si>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</si>
  <si>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Tornillos de Unión de D= 12 mm</t>
  </si>
  <si>
    <t>Tubería PVC RD21 de 1´´ (para anclajes)</t>
  </si>
  <si>
    <t>Tubería de Plástico</t>
  </si>
  <si>
    <t>Tubo Metálico De Alta Resistencia</t>
  </si>
  <si>
    <t>Tubería Petrolera 7´´</t>
  </si>
  <si>
    <t>Uniones Especiales De Alta Resistencia Para Tubería</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</si>
  <si>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</si>
  <si>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</si>
  <si>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</si>
  <si>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</si>
  <si>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</si>
  <si>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</si>
  <si>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</si>
  <si>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</si>
  <si>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</si>
  <si>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Cemento Asfaltico Modificado Con Polímeros Tipo V</t>
  </si>
  <si>
    <t>Cemento Hidráulico adicionado, Norma ASTM C595 Tipo _______</t>
  </si>
  <si>
    <t>Disolvente para pintura Trafico (acrílico)</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</si>
  <si>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</si>
  <si>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</si>
  <si>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</si>
  <si>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</si>
  <si>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</si>
  <si>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</si>
  <si>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</si>
  <si>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</si>
  <si>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</si>
  <si>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</si>
  <si>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</si>
  <si>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</si>
  <si>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</si>
  <si>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</si>
  <si>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</si>
  <si>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</si>
  <si>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</si>
  <si>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</si>
  <si>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</si>
  <si>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</si>
  <si>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</si>
  <si>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</si>
  <si>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</si>
  <si>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</si>
  <si>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</si>
  <si>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</si>
  <si>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</si>
  <si>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</si>
  <si>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</si>
  <si>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</si>
  <si>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</si>
  <si>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</si>
  <si>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</si>
  <si>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</si>
  <si>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</si>
  <si>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</si>
  <si>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</si>
  <si>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</si>
  <si>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</si>
  <si>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</si>
  <si>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</si>
  <si>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</si>
  <si>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</si>
  <si>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</si>
  <si>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</si>
  <si>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</si>
  <si>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</si>
  <si>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</si>
  <si>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</si>
  <si>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</si>
  <si>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</si>
  <si>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</si>
  <si>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</si>
  <si>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</si>
  <si>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</si>
  <si>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</si>
  <si>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</si>
  <si>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</si>
  <si>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</si>
  <si>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</si>
  <si>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</si>
  <si>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</si>
  <si>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</si>
  <si>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</si>
  <si>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</si>
  <si>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</si>
  <si>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</si>
  <si>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</si>
  <si>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</si>
  <si>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</si>
  <si>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</si>
  <si>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</si>
  <si>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</si>
  <si>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</si>
  <si>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</si>
  <si>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</si>
  <si>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</si>
  <si>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</si>
  <si>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</si>
  <si>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</si>
  <si>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</si>
  <si>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</si>
  <si>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</si>
  <si>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</si>
  <si>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</si>
  <si>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</si>
  <si>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</si>
  <si>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</si>
  <si>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</si>
  <si>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</si>
  <si>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</si>
  <si>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</si>
  <si>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</si>
  <si>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</si>
  <si>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</si>
  <si>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</si>
  <si>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</si>
  <si>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</si>
  <si>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</si>
  <si>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</si>
  <si>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</si>
  <si>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</si>
  <si>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</si>
  <si>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</si>
  <si>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</si>
  <si>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</si>
  <si>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</si>
  <si>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</si>
  <si>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</si>
  <si>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</si>
  <si>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</si>
  <si>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</si>
  <si>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</si>
  <si>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</si>
  <si>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</si>
  <si>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</si>
  <si>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</si>
  <si>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</si>
  <si>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</si>
  <si>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</si>
  <si>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</si>
  <si>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</si>
  <si>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</si>
  <si>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</si>
  <si>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</si>
  <si>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</si>
  <si>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</si>
  <si>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</si>
  <si>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</si>
  <si>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</si>
  <si>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</si>
  <si>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</si>
  <si>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</si>
  <si>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</si>
  <si>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</si>
  <si>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</si>
  <si>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</si>
  <si>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</si>
  <si>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</si>
  <si>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</si>
  <si>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</si>
  <si>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</si>
  <si>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</si>
  <si>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</si>
  <si>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</si>
  <si>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</si>
  <si>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</si>
  <si>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</si>
  <si>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</si>
  <si>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</si>
  <si>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</si>
  <si>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</si>
  <si>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</si>
  <si>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</si>
  <si>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</si>
  <si>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</si>
  <si>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</si>
  <si>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</si>
  <si>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</si>
  <si>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</si>
  <si>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</si>
  <si>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</si>
  <si>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</si>
  <si>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</si>
  <si>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</si>
  <si>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</si>
  <si>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</si>
  <si>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</si>
  <si>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</si>
  <si>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</si>
  <si>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</si>
  <si>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</si>
  <si>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</si>
  <si>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</si>
  <si>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</si>
  <si>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</si>
  <si>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</si>
  <si>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</si>
  <si>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</si>
  <si>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</si>
  <si>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</si>
  <si>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</si>
  <si>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</si>
  <si>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</si>
  <si>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</si>
  <si>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</si>
  <si>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</si>
  <si>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</si>
  <si>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</si>
  <si>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</si>
  <si>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</si>
  <si>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</si>
  <si>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</si>
  <si>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</si>
  <si>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</si>
  <si>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</si>
  <si>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</si>
  <si>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</si>
  <si>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</si>
  <si>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</si>
  <si>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</si>
  <si>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</si>
  <si>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</si>
  <si>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</si>
  <si>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</si>
  <si>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</si>
  <si>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</si>
  <si>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</si>
  <si>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</si>
  <si>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</si>
  <si>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</si>
  <si>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</si>
  <si>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</si>
  <si>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</si>
  <si>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</si>
  <si>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</si>
  <si>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</si>
  <si>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</si>
  <si>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</si>
  <si>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</si>
  <si>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</si>
  <si>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</si>
  <si>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</si>
  <si>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</si>
  <si>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</si>
  <si>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</si>
  <si>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</si>
  <si>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</si>
  <si>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</si>
  <si>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</si>
  <si>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</si>
  <si>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</si>
  <si>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</si>
  <si>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</si>
  <si>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</si>
  <si>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</si>
  <si>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</si>
  <si>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</si>
  <si>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</si>
  <si>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</si>
  <si>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</si>
  <si>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</si>
  <si>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</si>
  <si>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</si>
  <si>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</si>
  <si>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</si>
  <si>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</si>
  <si>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</si>
  <si>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</si>
  <si>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</si>
  <si>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</si>
  <si>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</si>
  <si>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</si>
  <si>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</si>
  <si>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</si>
  <si>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</si>
  <si>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</si>
  <si>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</si>
  <si>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</si>
  <si>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</si>
  <si>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</si>
  <si>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</si>
  <si>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</si>
  <si>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</si>
  <si>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</si>
  <si>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</si>
  <si>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</si>
  <si>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</si>
  <si>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</si>
  <si>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</si>
  <si>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</si>
  <si>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</si>
  <si>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</si>
  <si>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</si>
  <si>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</si>
  <si>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</si>
  <si>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</si>
  <si>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</si>
  <si>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</si>
  <si>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</si>
  <si>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</si>
  <si>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</si>
  <si>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</si>
  <si>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</si>
  <si>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</si>
  <si>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</si>
  <si>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</si>
  <si>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</si>
  <si>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</si>
  <si>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</si>
  <si>
    <t>1 Mpa</t>
  </si>
  <si>
    <t>145 PSI</t>
  </si>
  <si>
    <t>14 Mpa</t>
  </si>
  <si>
    <t>X</t>
  </si>
  <si>
    <t>2030 PSI</t>
  </si>
  <si>
    <t>-</t>
  </si>
  <si>
    <t>Jornal SMMMLV - SMDLV 2020</t>
  </si>
  <si>
    <t>Acero A-36 para estructura metálica</t>
  </si>
  <si>
    <t>Agregado para tratamiento superf. Doble</t>
  </si>
  <si>
    <t>Agregado para tratamiento superficial doble (primer riego)</t>
  </si>
  <si>
    <t>Agregado para tratamiento superficial doble (segundo riego)</t>
  </si>
  <si>
    <t>Agregados seleccionados (tamaño máximo 1´´) (bandas sonoras reduce velocidad)</t>
  </si>
  <si>
    <t>Almohadillas de neopreno dureza 60 (35cm*45cm*5cm con 2 laminas de 3mm)</t>
  </si>
  <si>
    <t>Angulo de 1-1/2´´ x 1/4´´ (cerramiento en malla)</t>
  </si>
  <si>
    <t>Base Granular reciclada en obra</t>
  </si>
  <si>
    <t>Cemento asfaltico modificado con polímeros tipo I</t>
  </si>
  <si>
    <t>Cemento asfaltico modificado con polímeros tipo II</t>
  </si>
  <si>
    <t>Cemento asfaltico modificado con polímeros tipo III</t>
  </si>
  <si>
    <t>Cemento asfaltico modificado con polímeros tipo IV</t>
  </si>
  <si>
    <t>Cemento asfaltico modificado con polímeros tipo V</t>
  </si>
  <si>
    <t>Cemento gris</t>
  </si>
  <si>
    <t>Cicatrizante (para remoción de especies vegetales)</t>
  </si>
  <si>
    <t>Concreto hidráulico para pavimento MR-20</t>
  </si>
  <si>
    <t>Concreto hidráulico para pavimento MR-36</t>
  </si>
  <si>
    <t>Concreto hidráulico para pavimento MR-43 (FastracK)(acelerado a 24 horas)</t>
  </si>
  <si>
    <t>Concreto hidráulico para pavimento MR-43</t>
  </si>
  <si>
    <t>Concreto hidráulico para pavimento MR-45</t>
  </si>
  <si>
    <t>Cuneta prefabricada de concreto tipo V de (0,8*0,3*0,22)</t>
  </si>
  <si>
    <t>Delineador de corona en forma de A de lámina galvanizada calibre 16 de (1.55*25) cm</t>
  </si>
  <si>
    <t>Derechos de explotación de material pétreo</t>
  </si>
  <si>
    <t>Derechos de explotación y/o disposición de materiales</t>
  </si>
  <si>
    <t>Disolvente para pintura (TINNER)</t>
  </si>
  <si>
    <t>Emulsión asfáltica de rotura media modificada con polímeros CRMm</t>
  </si>
  <si>
    <t>Escolta y transporte (una tarifa por cada m3 escoltado y transportado)</t>
  </si>
  <si>
    <t>Estacas, Pintura, Tachuelas, Hilo (localización de estructuras y carreteras)</t>
  </si>
  <si>
    <t xml:space="preserve">Estacón en madera viva diámetro mayor a 10 cm, L=2 m </t>
  </si>
  <si>
    <t>Estoperol en resina de 11X3 cm</t>
  </si>
  <si>
    <t>Formaleta (gaviones, juntas de bordillos, juntas de cunetas, muros, concretos clase D,E, F y G)</t>
  </si>
  <si>
    <t>Formaleta concreto clase A,B y C</t>
  </si>
  <si>
    <t>Formaleta para baranda de concreto</t>
  </si>
  <si>
    <t>Formaleta, platina y accesorios (escamas en concreto)</t>
  </si>
  <si>
    <t>Geodren circular diámetro 100 mm y altura 2.00 M</t>
  </si>
  <si>
    <t>Geodren planar Diamet 100 mm y h=0.50</t>
  </si>
  <si>
    <t>Geodren planar Diamet 100 mm y h=1.00</t>
  </si>
  <si>
    <t>Geodren planar Diamet 100 mm y h=2.00</t>
  </si>
  <si>
    <t>Geotextil NT-3000 o similar (proveedores, Tensar, Omnes u otros)</t>
  </si>
  <si>
    <t>Lechada para ductos (tensionamiento)</t>
  </si>
  <si>
    <t>Malla eslabonada, calibre 10, 6 ojos</t>
  </si>
  <si>
    <t>Material de Sub- Base CBR=20%</t>
  </si>
  <si>
    <t>Material de Sub- Base CBR=30%</t>
  </si>
  <si>
    <t>Material de Sub- Base para bacheo</t>
  </si>
  <si>
    <t>Material de Sub- Base procesado en planta (tipo 1 o tipo 2)</t>
  </si>
  <si>
    <t>Material seleccionado para Relleno</t>
  </si>
  <si>
    <t>Mezcla abierta en caliente MAC-1</t>
  </si>
  <si>
    <t>Mezcla abierta en caliente MAC-2</t>
  </si>
  <si>
    <t>Mezcla abierta en caliente MAC-3</t>
  </si>
  <si>
    <t>Mezcla discontinua en caliente M-1</t>
  </si>
  <si>
    <t>Mezcla discontinua en caliente M-2</t>
  </si>
  <si>
    <t>Mezcla gruesa en caliente tipo MGC-1</t>
  </si>
  <si>
    <t>Nutrientes (para remoción de especies vegetales) (dap, triple 15 o similar) (ítem 201.9)</t>
  </si>
  <si>
    <t>Obra falsa concreto clase A y B (puntal de 3m metálico)</t>
  </si>
  <si>
    <t>Oxigeno industrial</t>
  </si>
  <si>
    <t>Paral en madera rolliza de 3´´ (tablestacados)</t>
  </si>
  <si>
    <t>Paral en madera rolliza de 5´´ y 4,5m de longitud (tablestacados)</t>
  </si>
  <si>
    <t>Paral en madera rolliza de 6´´ y 5m de longitud (tablestacados)</t>
  </si>
  <si>
    <t>Paral en madera rolliza de 6´´ y 8m de longitud (tablestacados)</t>
  </si>
  <si>
    <t>Piedra para concreto ciclópeo (rajón o canto rodado)</t>
  </si>
  <si>
    <t>Piedra para gavión</t>
  </si>
  <si>
    <t>Pilote de madera diam mayor a 18 cm.</t>
  </si>
  <si>
    <t>Pilote en madera barbosco de 15*15</t>
  </si>
  <si>
    <t>Pintura acrílica pura para tráfico</t>
  </si>
  <si>
    <t>Piscina de decantación de (3*3*1)</t>
  </si>
  <si>
    <t>Plastificante (Sikament)</t>
  </si>
  <si>
    <t>Platina de 1´´ x 1/4´´ (cerramiento en malla)</t>
  </si>
  <si>
    <t>Poste en angulo de 2*2*1/4 de 3,5m para señal</t>
  </si>
  <si>
    <t>Postes de concreto para cercas</t>
  </si>
  <si>
    <t>Postes para defensa metálica (1,80m)</t>
  </si>
  <si>
    <t>Refuerzo de 3/8'' 60000 psi</t>
  </si>
  <si>
    <t>Señal (grupo 1) tablero en lamina galvanizada de 90*90 cm, calibre 16 reflectivo tipo 1./ incluye poste)</t>
  </si>
  <si>
    <t>Señal (grupo 1). Tablero en lámina galvanizada de 75cm*75cm, calibre 16, reflectivo tipo 1/ incluye poste )</t>
  </si>
  <si>
    <t xml:space="preserve">Señal (grupo 2). Tablero en lámina galvanizado de 1,2m*0,4m, calibre 16, reflectivo tipo 1. </t>
  </si>
  <si>
    <t xml:space="preserve">Señal (grupo 3 ferrocarril) (SP-54). Tablero en lámina galvanizado de 2,4m*0,3m, calibre 16, reflectivo tipo 1. </t>
  </si>
  <si>
    <t>Señal (grupo 4). Tablero en lámina galvanizado de 60cm*75cm, calibre 16, reflectivo tipo 1. (delineador de curva horizontal)</t>
  </si>
  <si>
    <t xml:space="preserve">Señal (grupo 5). Tablero en lámina galvanizado de 0,90m*1,13m, calibre 16, reflectivo tipo 1. </t>
  </si>
  <si>
    <t>Soldadura E70XX o en arco sumergido</t>
  </si>
  <si>
    <t>Soldadura en PVC 1/8 de galón (anclajes)</t>
  </si>
  <si>
    <t>Superplastificante Sikament</t>
  </si>
  <si>
    <t xml:space="preserve">Tabla burda en madera aserrada (0,30*0,03*3,00) </t>
  </si>
  <si>
    <t>Tablero en lámina galvanizada de 1,2 cm*0,4 cm, calibre 16, reflectivo tipo 1.</t>
  </si>
  <si>
    <t>Tablero en lámina galvanizada de 2,4 m*30 cm, calibre 16, reflectivo tipo 1</t>
  </si>
  <si>
    <t>Tablero en lámina galvanizada de 60 cm*75cm, calibre 16, reflectivo tipo 1</t>
  </si>
  <si>
    <t xml:space="preserve">Tablero en lámina galvanizada de 75cm*75cm, calibre 16, reflectivo tipo 1. Incluye poste de 2*2*1/4´´ </t>
  </si>
  <si>
    <t>Tablestaca en madera aserrada (0,25*0,05*3)</t>
  </si>
  <si>
    <t>Tablestaca en madera aserrada (0,3*0,03*3)</t>
  </si>
  <si>
    <t>Tablestaca metálica (riel de 70 lb/yarda)</t>
  </si>
  <si>
    <t>Tachón en resina de (50*15*8) cm</t>
  </si>
  <si>
    <t>Tapón en PVC RD21 de 1´´ (para anclaje)</t>
  </si>
  <si>
    <t>Tierra común</t>
  </si>
  <si>
    <t>Tramo recto para defensas metálicas (4,13m)</t>
  </si>
  <si>
    <t>Triturado tamaño 1/2''</t>
  </si>
  <si>
    <t>Trompetas de 12 torones (tensionamiento)</t>
  </si>
  <si>
    <t>Tubería D=4´´ tipo pesado, E=2mm (baranda metálica)</t>
  </si>
  <si>
    <t>Tubería de 10´´ PAA vaciado tremi de 4 mts</t>
  </si>
  <si>
    <t>Tubería en H de D=1/4´´, H=1.40m, A=0.20m (baranda metálica)</t>
  </si>
  <si>
    <t>Tubería Perforada en PVC de 2´´</t>
  </si>
  <si>
    <t>Tubería PVC de 1´´ (para escamas en concreto)</t>
  </si>
  <si>
    <t>Tubo concreto reforzado 900mm (tipo 1)</t>
  </si>
  <si>
    <t>Tubo concreto reforzado 900mm (tipo 2)</t>
  </si>
  <si>
    <t>Tubo corrugado de acero galvanizado MP-68</t>
  </si>
  <si>
    <t>Tubo metálico con recubrimiento bituminoso de lámina calibre 12 y diámetro de 60''</t>
  </si>
  <si>
    <t>Tubo para cerramiento, calibre 16 de 2,7m (cerramientos en malla)</t>
  </si>
  <si>
    <t>Unión en PVC RD21 de 1´´ (para anclajes)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</si>
</sst>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5">
    <numFmt numFmtId="164" formatCode="_-&quot;$&quot;* #,##0_-;\-&quot;$&quot;* #,##0_-;_-&quot;$&quot;* &quot;-&quot;_-;_-@_-"/>
    <numFmt numFmtId="165" formatCode="_(&quot;$&quot;\ * #,##0.00_);_(&quot;$&quot;\ * \(#,##0.00\);_(&quot;$&quot;\ * &quot;-&quot;??_);_(@_)"/>
    <numFmt numFmtId="166" formatCode="_(* #,##0.00_);_(* \(#,##0.00\);_(*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 numFmtId="178" formatCode="&quot;$&quot;\ #,##0.00"/>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1">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theme="6" tint="0.59999389629810485"/>
        <bgColor indexed="64"/>
      </patternFill>
    </fill>
    <fill>
      <patternFill patternType="solid">
        <fgColor theme="0" tint="-0.14999847407452621"/>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6"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5" fontId="1" fillId="0" borderId="0" applyFont="0" applyFill="0" applyBorder="0" applyAlignment="0" applyProtection="0"/>
    <xf numFmtId="0" fontId="19" fillId="0" borderId="0" applyNumberFormat="0" applyFill="0" applyBorder="0" applyAlignment="0" applyProtection="0"/>
    <xf numFmtId="164"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6" fontId="1" fillId="0" borderId="0" applyFont="0" applyFill="0" applyBorder="0" applyAlignment="0" applyProtection="0"/>
    <xf numFmtId="9" fontId="1" fillId="0" borderId="0" applyFont="0" applyFill="0" applyBorder="0" applyAlignment="0" applyProtection="0"/>
    <xf numFmtId="165" fontId="1" fillId="0" borderId="0" applyFont="0" applyFill="0" applyBorder="0" applyAlignment="0" applyProtection="0"/>
    <xf numFmtId="164" fontId="1" fillId="0" borderId="0" applyFont="0" applyFill="0" applyBorder="0" applyAlignment="0" applyProtection="0"/>
    <xf numFmtId="165" fontId="1" fillId="0" borderId="0" applyFont="0" applyFill="0" applyBorder="0" applyAlignment="0" applyProtection="0"/>
    <xf numFmtId="0" fontId="43" fillId="0" borderId="0"/>
    <xf numFmtId="165" fontId="8" fillId="0" borderId="0" applyFont="0" applyFill="0" applyBorder="0" applyAlignment="0" applyProtection="0"/>
    <xf numFmtId="166" fontId="8" fillId="0" borderId="0" applyFont="0" applyFill="0" applyBorder="0" applyAlignment="0" applyProtection="0"/>
    <xf numFmtId="9" fontId="8" fillId="0" borderId="0" applyFont="0" applyFill="0" applyBorder="0" applyAlignment="0" applyProtection="0"/>
  </cellStyleXfs>
  <cellXfs count="1008">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6" fontId="8" fillId="7" borderId="29" xfId="4" applyFont="1" applyFill="1" applyBorder="1"/>
    <xf numFmtId="166"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6"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6"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5"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5" fontId="8" fillId="7" borderId="29" xfId="0" applyNumberFormat="1" applyFont="1" applyFill="1" applyBorder="1"/>
    <xf numFmtId="167" fontId="8" fillId="7" borderId="15" xfId="0" applyNumberFormat="1" applyFont="1" applyFill="1" applyBorder="1"/>
    <xf numFmtId="165" fontId="8" fillId="7" borderId="47" xfId="0" applyNumberFormat="1" applyFont="1" applyFill="1" applyBorder="1" applyAlignment="1">
      <alignment horizontal="center"/>
    </xf>
    <xf numFmtId="165"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5"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5" fontId="8" fillId="7" borderId="14" xfId="9" applyFont="1" applyFill="1" applyBorder="1" applyAlignment="1">
      <alignment horizontal="right"/>
    </xf>
    <xf numFmtId="170" fontId="8" fillId="7" borderId="98" xfId="0" applyNumberFormat="1" applyFont="1" applyFill="1" applyBorder="1" applyAlignment="1">
      <alignment horizontal="right"/>
    </xf>
    <xf numFmtId="166" fontId="8" fillId="0" borderId="47" xfId="4" applyFont="1" applyFill="1" applyBorder="1" applyAlignment="1" applyProtection="1">
      <alignment horizontal="right" vertical="top" wrapText="1"/>
    </xf>
    <xf numFmtId="166"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6"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6"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5" fontId="8" fillId="7" borderId="50" xfId="9" applyFont="1" applyFill="1" applyBorder="1" applyAlignment="1">
      <alignment horizontal="right"/>
    </xf>
    <xf numFmtId="170" fontId="8" fillId="7" borderId="105" xfId="0" applyNumberFormat="1" applyFont="1" applyFill="1" applyBorder="1" applyAlignment="1">
      <alignment horizontal="right"/>
    </xf>
    <xf numFmtId="165"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5"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5"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6" fontId="11" fillId="18" borderId="33" xfId="21" applyFont="1" applyFill="1" applyBorder="1"/>
    <xf numFmtId="9" fontId="11" fillId="18" borderId="47" xfId="22" applyFont="1" applyFill="1" applyBorder="1"/>
    <xf numFmtId="9" fontId="11" fillId="18" borderId="15" xfId="22" applyNumberFormat="1" applyFont="1" applyFill="1" applyBorder="1"/>
    <xf numFmtId="166"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6"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4" fontId="7" fillId="25" borderId="6" xfId="1" applyNumberFormat="1" applyFont="1" applyFill="1" applyBorder="1" applyProtection="1"/>
    <xf numFmtId="0" fontId="0" fillId="29" borderId="0" xfId="0" applyFill="1" applyProtection="1"/>
    <xf numFmtId="164" fontId="7" fillId="25" borderId="6" xfId="11" applyFont="1" applyFill="1" applyBorder="1" applyProtection="1"/>
    <xf numFmtId="164" fontId="7" fillId="29" borderId="6" xfId="11" applyFont="1" applyFill="1" applyBorder="1" applyProtection="1"/>
    <xf numFmtId="164" fontId="3" fillId="5" borderId="4" xfId="11" applyFont="1" applyFill="1" applyBorder="1" applyProtection="1"/>
    <xf numFmtId="164" fontId="3" fillId="16" borderId="63" xfId="11" applyFont="1" applyFill="1" applyBorder="1" applyProtection="1"/>
    <xf numFmtId="165" fontId="5" fillId="3" borderId="3" xfId="9" applyFont="1" applyFill="1" applyBorder="1" applyProtection="1">
      <protection locked="0"/>
    </xf>
    <xf numFmtId="0" fontId="0" fillId="30" borderId="3" xfId="2" applyFont="1" applyFill="1" applyBorder="1" applyAlignment="1" applyProtection="1">
      <alignment horizontal="center" vertical="center"/>
    </xf>
    <xf numFmtId="0" fontId="5" fillId="30" borderId="3" xfId="2" applyFont="1" applyFill="1" applyBorder="1" applyAlignment="1" applyProtection="1">
      <alignment horizontal="center" vertical="center" wrapText="1"/>
    </xf>
    <xf numFmtId="0" fontId="5" fillId="30" borderId="3" xfId="2" applyFont="1" applyFill="1" applyBorder="1" applyAlignment="1" applyProtection="1">
      <alignment wrapText="1"/>
    </xf>
    <xf numFmtId="178" fontId="5" fillId="30" borderId="3" xfId="2" applyNumberFormat="1" applyFont="1" applyFill="1" applyBorder="1" applyAlignment="1" applyProtection="1">
      <alignment horizontal="center"/>
    </xf>
    <xf numFmtId="0" fontId="7" fillId="25" borderId="6" xfId="1" applyFont="1" applyFill="1" applyBorder="1" applyAlignment="1" applyProtection="1">
      <alignment horizontal="center" vertical="center"/>
    </xf>
    <xf numFmtId="0" fontId="7" fillId="25" borderId="6" xfId="1" applyFont="1" applyFill="1" applyBorder="1" applyAlignment="1" applyProtection="1">
      <alignment horizontal="left" vertical="center" wrapText="1"/>
    </xf>
    <xf numFmtId="0" fontId="0" fillId="25" borderId="15" xfId="2" quotePrefix="1" applyFont="1" applyFill="1" applyBorder="1" applyAlignment="1" applyProtection="1">
      <alignment horizontal="center" vertical="center"/>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6" fontId="11" fillId="18" borderId="49" xfId="21" applyFont="1" applyFill="1" applyBorder="1" applyAlignment="1">
      <alignment horizontal="center"/>
    </xf>
    <xf numFmtId="166" fontId="11" fillId="18" borderId="47" xfId="21" applyFont="1" applyFill="1" applyBorder="1" applyAlignment="1">
      <alignment horizontal="center"/>
    </xf>
    <xf numFmtId="166" fontId="11" fillId="18" borderId="51" xfId="21" applyFont="1" applyFill="1" applyBorder="1" applyAlignment="1">
      <alignment horizontal="center"/>
    </xf>
    <xf numFmtId="166"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6" fontId="8" fillId="7" borderId="49" xfId="4" applyFont="1" applyFill="1" applyBorder="1" applyAlignment="1">
      <alignment horizontal="right"/>
    </xf>
    <xf numFmtId="166" fontId="8" fillId="7" borderId="47" xfId="4" applyFont="1" applyFill="1" applyBorder="1" applyAlignment="1">
      <alignment horizontal="right"/>
    </xf>
    <xf numFmtId="166" fontId="8" fillId="7" borderId="51" xfId="4" applyFont="1" applyFill="1" applyBorder="1" applyAlignment="1">
      <alignment horizontal="right"/>
    </xf>
    <xf numFmtId="166"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2020</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HUILA</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mn-lt"/>
              <a:ea typeface="+mn-ea"/>
              <a:cs typeface="+mn-cs"/>
            </a:rPr>
            <a:t>                                         DIRECCIÓN TÉCNICA - SUBDIRECCIÓN DE ESTUDIOS E INNOVACIÓN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2" name="Imagen 11">
          <a:extLst>
            <a:ext uri="{FF2B5EF4-FFF2-40B4-BE49-F238E27FC236}">
              <a16:creationId xmlns:a16="http://schemas.microsoft.com/office/drawing/2014/main" id="{00000000-0008-0000-0000-00000C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238125</xdr:colOff>
          <xdr:row>0</xdr:row>
          <xdr:rowOff>47625</xdr:rowOff>
        </xdr:from>
        <xdr:to>
          <xdr:col>0</xdr:col>
          <xdr:colOff>1181100</xdr:colOff>
          <xdr:row>5</xdr:row>
          <xdr:rowOff>123825</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171450</xdr:colOff>
          <xdr:row>1</xdr:row>
          <xdr:rowOff>57150</xdr:rowOff>
        </xdr:from>
        <xdr:to>
          <xdr:col>1</xdr:col>
          <xdr:colOff>952500</xdr:colOff>
          <xdr:row>4</xdr:row>
          <xdr:rowOff>180975</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257175</xdr:rowOff>
        </xdr:from>
        <xdr:to>
          <xdr:col>1</xdr:col>
          <xdr:colOff>857250</xdr:colOff>
          <xdr:row>4</xdr:row>
          <xdr:rowOff>85725</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295275</xdr:rowOff>
        </xdr:from>
        <xdr:to>
          <xdr:col>1</xdr:col>
          <xdr:colOff>857250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133350</xdr:rowOff>
        </xdr:from>
        <xdr:to>
          <xdr:col>1</xdr:col>
          <xdr:colOff>857250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180975</xdr:rowOff>
        </xdr:from>
        <xdr:to>
          <xdr:col>1</xdr:col>
          <xdr:colOff>857250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161925</xdr:rowOff>
        </xdr:from>
        <xdr:to>
          <xdr:col>1</xdr:col>
          <xdr:colOff>857250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142875</xdr:colOff>
          <xdr:row>1</xdr:row>
          <xdr:rowOff>66675</xdr:rowOff>
        </xdr:from>
        <xdr:to>
          <xdr:col>1</xdr:col>
          <xdr:colOff>923925</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857250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857250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104775</xdr:rowOff>
        </xdr:from>
        <xdr:to>
          <xdr:col>1</xdr:col>
          <xdr:colOff>857250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123825</xdr:rowOff>
        </xdr:from>
        <xdr:to>
          <xdr:col>1</xdr:col>
          <xdr:colOff>857250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85725</xdr:rowOff>
        </xdr:from>
        <xdr:to>
          <xdr:col>1</xdr:col>
          <xdr:colOff>857250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66675</xdr:rowOff>
        </xdr:from>
        <xdr:to>
          <xdr:col>1</xdr:col>
          <xdr:colOff>857250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857250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5.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showGridLines="0" tabSelected="1" zoomScale="60" zoomScaleNormal="60" workbookViewId="0">
      <selection activeCell="C57" sqref="C57"/>
    </sheetView>
  </sheetViews>
  <sheetFormatPr baseColWidth="10" defaultRowHeight="15"/>
  <cols>
    <col min="8" max="8" width="83" customWidth="1"/>
    <col min="26" max="26" width="10" customWidth="1"/>
  </cols>
  <sheetData>
    <row r="1" spans="1:38" ht="15.75" thickTop="1">
      <c r="A1" s="123"/>
      <c r="B1" s="124"/>
      <c r="C1" s="124"/>
      <c r="D1" s="124"/>
      <c r="E1" s="124"/>
      <c r="F1" s="124"/>
      <c r="G1" s="124"/>
      <c r="H1" s="125"/>
      <c r="Z1" s="228"/>
      <c r="AA1" s="228"/>
      <c r="AB1" s="228"/>
      <c r="AC1" s="228"/>
      <c r="AD1" s="228"/>
      <c r="AE1" s="228"/>
      <c r="AF1" s="228"/>
      <c r="AG1" s="228"/>
      <c r="AH1" s="228"/>
      <c r="AI1" s="228"/>
      <c r="AJ1" s="228"/>
      <c r="AK1" s="228"/>
      <c r="AL1" s="228"/>
    </row>
    <row r="2" spans="1:38">
      <c r="A2" s="126"/>
      <c r="B2" s="127"/>
      <c r="C2" s="127"/>
      <c r="D2" s="127"/>
      <c r="E2" s="127"/>
      <c r="F2" s="127"/>
      <c r="G2" s="127"/>
      <c r="H2" s="128"/>
      <c r="Z2" s="228"/>
      <c r="AA2" s="228"/>
      <c r="AB2" s="228"/>
      <c r="AC2" s="228"/>
      <c r="AD2" s="228"/>
      <c r="AE2" s="228"/>
      <c r="AF2" s="228"/>
      <c r="AG2" s="228"/>
      <c r="AH2" s="228"/>
      <c r="AI2" s="228"/>
      <c r="AJ2" s="228"/>
      <c r="AK2" s="228"/>
      <c r="AL2" s="228"/>
    </row>
    <row r="3" spans="1:38">
      <c r="A3" s="126"/>
      <c r="B3" s="127"/>
      <c r="C3" s="127"/>
      <c r="D3" s="127"/>
      <c r="E3" s="127"/>
      <c r="F3" s="127"/>
      <c r="G3" s="127"/>
      <c r="H3" s="128"/>
      <c r="Z3" s="228"/>
      <c r="AA3" s="228"/>
      <c r="AB3" s="228"/>
      <c r="AC3" s="228"/>
      <c r="AD3" s="228"/>
      <c r="AE3" s="228"/>
      <c r="AF3" s="228"/>
      <c r="AG3" s="228"/>
      <c r="AH3" s="228"/>
      <c r="AI3" s="228"/>
      <c r="AJ3" s="228"/>
      <c r="AK3" s="228"/>
      <c r="AL3" s="228"/>
    </row>
    <row r="4" spans="1:38">
      <c r="A4" s="126"/>
      <c r="B4" s="127"/>
      <c r="C4" s="127"/>
      <c r="D4" s="127"/>
      <c r="E4" s="127"/>
      <c r="F4" s="127"/>
      <c r="G4" s="127"/>
      <c r="H4" s="128"/>
      <c r="Z4" s="228"/>
      <c r="AA4" s="228"/>
      <c r="AB4" s="228"/>
      <c r="AC4" s="228"/>
      <c r="AD4" s="228"/>
      <c r="AE4" s="228"/>
      <c r="AF4" s="228"/>
      <c r="AG4" s="228"/>
      <c r="AH4" s="228"/>
      <c r="AI4" s="228"/>
      <c r="AJ4" s="228"/>
      <c r="AK4" s="228"/>
      <c r="AL4" s="228"/>
    </row>
    <row r="5" spans="1:38">
      <c r="A5" s="126"/>
      <c r="B5" s="127"/>
      <c r="C5" s="127"/>
      <c r="D5" s="127"/>
      <c r="E5" s="127"/>
      <c r="F5" s="127"/>
      <c r="G5" s="127"/>
      <c r="H5" s="128"/>
      <c r="Z5" s="228"/>
      <c r="AA5" s="228"/>
      <c r="AB5" s="228"/>
      <c r="AC5" s="228"/>
      <c r="AD5" s="228"/>
      <c r="AE5" s="228"/>
      <c r="AF5" s="228"/>
      <c r="AG5" s="228"/>
      <c r="AH5" s="228"/>
      <c r="AI5" s="228"/>
      <c r="AJ5" s="228"/>
      <c r="AK5" s="228"/>
      <c r="AL5" s="228"/>
    </row>
    <row r="6" spans="1:38">
      <c r="A6" s="126"/>
      <c r="B6" s="127"/>
      <c r="C6" s="127"/>
      <c r="D6" s="127"/>
      <c r="E6" s="127"/>
      <c r="F6" s="127"/>
      <c r="G6" s="127"/>
      <c r="H6" s="128"/>
      <c r="Z6" s="228"/>
      <c r="AA6" s="228"/>
      <c r="AB6" s="228"/>
      <c r="AC6" s="228"/>
      <c r="AD6" s="228"/>
      <c r="AE6" s="228"/>
      <c r="AF6" s="228"/>
      <c r="AG6" s="228"/>
      <c r="AH6" s="228"/>
      <c r="AI6" s="228"/>
      <c r="AJ6" s="228"/>
      <c r="AK6" s="228"/>
      <c r="AL6" s="228"/>
    </row>
    <row r="7" spans="1:38">
      <c r="A7" s="126"/>
      <c r="B7" s="127"/>
      <c r="C7" s="127"/>
      <c r="D7" s="127"/>
      <c r="E7" s="127"/>
      <c r="F7" s="127"/>
      <c r="G7" s="127"/>
      <c r="H7" s="128"/>
      <c r="Z7" s="228"/>
      <c r="AA7" s="228"/>
      <c r="AB7" s="228"/>
      <c r="AC7" s="228"/>
      <c r="AD7" s="228"/>
      <c r="AE7" s="228"/>
      <c r="AF7" s="228"/>
      <c r="AG7" s="228"/>
      <c r="AH7" s="228"/>
      <c r="AI7" s="228"/>
      <c r="AJ7" s="228"/>
      <c r="AK7" s="228"/>
      <c r="AL7" s="228"/>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27"/>
      <c r="AA8" s="228"/>
      <c r="AB8" s="228"/>
      <c r="AC8" s="228"/>
      <c r="AD8" s="228"/>
      <c r="AE8" s="228"/>
      <c r="AF8" s="228"/>
      <c r="AG8" s="228"/>
      <c r="AH8" s="228"/>
      <c r="AI8" s="228"/>
      <c r="AJ8" s="228"/>
      <c r="AK8" s="228"/>
      <c r="AL8" s="228"/>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27"/>
      <c r="AA9" s="228"/>
      <c r="AB9" s="228"/>
      <c r="AC9" s="228"/>
      <c r="AD9" s="228"/>
      <c r="AE9" s="228"/>
      <c r="AF9" s="228"/>
      <c r="AG9" s="228"/>
      <c r="AH9" s="228"/>
      <c r="AI9" s="228"/>
      <c r="AJ9" s="228"/>
      <c r="AK9" s="228"/>
      <c r="AL9" s="228"/>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27"/>
      <c r="AA10" s="228"/>
      <c r="AB10" s="228"/>
      <c r="AC10" s="228"/>
      <c r="AD10" s="228"/>
      <c r="AE10" s="228"/>
      <c r="AF10" s="228"/>
      <c r="AG10" s="228"/>
      <c r="AH10" s="228"/>
      <c r="AI10" s="228"/>
      <c r="AJ10" s="228"/>
      <c r="AK10" s="228"/>
      <c r="AL10" s="228"/>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27"/>
      <c r="AA11" s="228"/>
      <c r="AB11" s="228"/>
      <c r="AC11" s="228"/>
      <c r="AD11" s="228"/>
      <c r="AE11" s="228"/>
      <c r="AF11" s="228"/>
      <c r="AG11" s="228"/>
      <c r="AH11" s="228"/>
      <c r="AI11" s="228"/>
      <c r="AJ11" s="228"/>
      <c r="AK11" s="228"/>
      <c r="AL11" s="228"/>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27"/>
      <c r="AA12" s="228"/>
      <c r="AB12" s="228"/>
      <c r="AC12" s="228"/>
      <c r="AD12" s="228"/>
      <c r="AE12" s="228"/>
      <c r="AF12" s="228"/>
      <c r="AG12" s="228"/>
      <c r="AH12" s="228"/>
      <c r="AI12" s="228"/>
      <c r="AJ12" s="228"/>
      <c r="AK12" s="228"/>
      <c r="AL12" s="228"/>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27"/>
      <c r="AA13" s="228"/>
      <c r="AB13" s="228"/>
      <c r="AC13" s="228"/>
      <c r="AD13" s="228"/>
      <c r="AE13" s="228"/>
      <c r="AF13" s="228"/>
      <c r="AG13" s="228"/>
      <c r="AH13" s="228"/>
      <c r="AI13" s="228"/>
      <c r="AJ13" s="228"/>
      <c r="AK13" s="228"/>
      <c r="AL13" s="228"/>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27"/>
      <c r="AA14" s="228"/>
      <c r="AB14" s="228"/>
      <c r="AC14" s="228"/>
      <c r="AD14" s="228"/>
      <c r="AE14" s="228"/>
      <c r="AF14" s="228"/>
      <c r="AG14" s="228"/>
      <c r="AH14" s="228"/>
      <c r="AI14" s="228"/>
      <c r="AJ14" s="228"/>
      <c r="AK14" s="228"/>
      <c r="AL14" s="228"/>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27"/>
      <c r="AA15" s="228"/>
      <c r="AB15" s="228"/>
      <c r="AC15" s="228"/>
      <c r="AD15" s="228"/>
      <c r="AE15" s="228"/>
      <c r="AF15" s="228"/>
      <c r="AG15" s="228"/>
      <c r="AH15" s="228"/>
      <c r="AI15" s="228"/>
      <c r="AJ15" s="228"/>
      <c r="AK15" s="228"/>
      <c r="AL15" s="228"/>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27"/>
      <c r="AA16" s="228"/>
      <c r="AB16" s="228"/>
      <c r="AC16" s="228"/>
      <c r="AD16" s="228"/>
      <c r="AE16" s="228"/>
      <c r="AF16" s="228"/>
      <c r="AG16" s="228"/>
      <c r="AH16" s="228"/>
      <c r="AI16" s="228"/>
      <c r="AJ16" s="228"/>
      <c r="AK16" s="228"/>
      <c r="AL16" s="228"/>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27"/>
      <c r="AA17" s="228"/>
      <c r="AB17" s="228"/>
      <c r="AC17" s="228"/>
      <c r="AD17" s="228"/>
      <c r="AE17" s="228"/>
      <c r="AF17" s="228"/>
      <c r="AG17" s="228"/>
      <c r="AH17" s="228"/>
      <c r="AI17" s="228"/>
      <c r="AJ17" s="228"/>
      <c r="AK17" s="228"/>
      <c r="AL17" s="228"/>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27"/>
      <c r="AA18" s="228"/>
      <c r="AB18" s="228"/>
      <c r="AC18" s="228"/>
      <c r="AD18" s="228"/>
      <c r="AE18" s="228"/>
      <c r="AF18" s="228"/>
      <c r="AG18" s="228"/>
      <c r="AH18" s="228"/>
      <c r="AI18" s="228"/>
      <c r="AJ18" s="228"/>
      <c r="AK18" s="228"/>
      <c r="AL18" s="228"/>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27"/>
      <c r="AA19" s="228"/>
      <c r="AB19" s="228"/>
      <c r="AC19" s="228"/>
      <c r="AD19" s="228"/>
      <c r="AE19" s="228"/>
      <c r="AF19" s="228"/>
      <c r="AG19" s="228"/>
      <c r="AH19" s="228"/>
      <c r="AI19" s="228"/>
      <c r="AJ19" s="228"/>
      <c r="AK19" s="228"/>
      <c r="AL19" s="228"/>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27"/>
      <c r="AA20" s="228"/>
      <c r="AB20" s="228"/>
      <c r="AC20" s="228"/>
      <c r="AD20" s="228"/>
      <c r="AE20" s="228"/>
      <c r="AF20" s="228"/>
      <c r="AG20" s="228"/>
      <c r="AH20" s="228"/>
      <c r="AI20" s="228"/>
      <c r="AJ20" s="228"/>
      <c r="AK20" s="228"/>
      <c r="AL20" s="228"/>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27"/>
      <c r="AA21" s="228"/>
      <c r="AB21" s="228"/>
      <c r="AC21" s="228"/>
      <c r="AD21" s="228"/>
      <c r="AE21" s="228"/>
      <c r="AF21" s="228"/>
      <c r="AG21" s="228"/>
      <c r="AH21" s="228"/>
      <c r="AI21" s="228"/>
      <c r="AJ21" s="228"/>
      <c r="AK21" s="228"/>
      <c r="AL21" s="228"/>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27"/>
      <c r="AA22" s="228"/>
      <c r="AB22" s="228"/>
      <c r="AC22" s="228"/>
      <c r="AD22" s="228"/>
      <c r="AE22" s="228"/>
      <c r="AF22" s="228"/>
      <c r="AG22" s="228"/>
      <c r="AH22" s="228"/>
      <c r="AI22" s="228"/>
      <c r="AJ22" s="228"/>
      <c r="AK22" s="228"/>
      <c r="AL22" s="228"/>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27"/>
      <c r="AA23" s="228"/>
      <c r="AB23" s="228"/>
      <c r="AC23" s="228"/>
      <c r="AD23" s="228"/>
      <c r="AE23" s="228"/>
      <c r="AF23" s="228"/>
      <c r="AG23" s="228"/>
      <c r="AH23" s="228"/>
      <c r="AI23" s="228"/>
      <c r="AJ23" s="228"/>
      <c r="AK23" s="228"/>
      <c r="AL23" s="228"/>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27"/>
      <c r="AA24" s="228"/>
      <c r="AB24" s="228"/>
      <c r="AC24" s="228"/>
      <c r="AD24" s="228"/>
      <c r="AE24" s="228"/>
      <c r="AF24" s="228"/>
      <c r="AG24" s="228"/>
      <c r="AH24" s="228"/>
      <c r="AI24" s="228"/>
      <c r="AJ24" s="228"/>
      <c r="AK24" s="228"/>
      <c r="AL24" s="228"/>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27"/>
      <c r="AA25" s="228"/>
      <c r="AB25" s="228"/>
      <c r="AC25" s="228"/>
      <c r="AD25" s="228"/>
      <c r="AE25" s="228"/>
      <c r="AF25" s="228"/>
      <c r="AG25" s="228"/>
      <c r="AH25" s="228"/>
      <c r="AI25" s="228"/>
      <c r="AJ25" s="228"/>
      <c r="AK25" s="228"/>
      <c r="AL25" s="228"/>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27"/>
      <c r="AA26" s="228"/>
      <c r="AB26" s="228"/>
      <c r="AC26" s="228"/>
      <c r="AD26" s="228"/>
      <c r="AE26" s="228"/>
      <c r="AF26" s="228"/>
      <c r="AG26" s="228"/>
      <c r="AH26" s="228"/>
      <c r="AI26" s="228"/>
      <c r="AJ26" s="228"/>
      <c r="AK26" s="228"/>
      <c r="AL26" s="228"/>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27"/>
      <c r="AA27" s="228"/>
      <c r="AB27" s="228"/>
      <c r="AC27" s="228"/>
      <c r="AD27" s="228"/>
      <c r="AE27" s="228"/>
      <c r="AF27" s="228"/>
      <c r="AG27" s="228"/>
      <c r="AH27" s="228"/>
      <c r="AI27" s="228"/>
      <c r="AJ27" s="228"/>
      <c r="AK27" s="228"/>
      <c r="AL27" s="228"/>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27"/>
      <c r="AA28" s="228"/>
      <c r="AB28" s="228"/>
      <c r="AC28" s="228"/>
      <c r="AD28" s="228"/>
      <c r="AE28" s="228"/>
      <c r="AF28" s="228"/>
      <c r="AG28" s="228"/>
      <c r="AH28" s="228"/>
      <c r="AI28" s="228"/>
      <c r="AJ28" s="228"/>
      <c r="AK28" s="228"/>
      <c r="AL28" s="228"/>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27"/>
      <c r="AA29" s="228"/>
      <c r="AB29" s="228"/>
      <c r="AC29" s="228"/>
      <c r="AD29" s="228"/>
      <c r="AE29" s="228"/>
      <c r="AF29" s="228"/>
      <c r="AG29" s="228"/>
      <c r="AH29" s="228"/>
      <c r="AI29" s="228"/>
      <c r="AJ29" s="228"/>
      <c r="AK29" s="228"/>
      <c r="AL29" s="228"/>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27"/>
      <c r="AA30" s="228"/>
      <c r="AB30" s="228"/>
      <c r="AC30" s="228"/>
      <c r="AD30" s="228"/>
      <c r="AE30" s="228"/>
      <c r="AF30" s="228"/>
      <c r="AG30" s="228"/>
      <c r="AH30" s="228"/>
      <c r="AI30" s="228"/>
      <c r="AJ30" s="228"/>
      <c r="AK30" s="228"/>
      <c r="AL30" s="228"/>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27"/>
      <c r="AA31" s="228"/>
      <c r="AB31" s="228"/>
      <c r="AC31" s="228"/>
      <c r="AD31" s="228"/>
      <c r="AE31" s="228"/>
      <c r="AF31" s="228"/>
      <c r="AG31" s="228"/>
      <c r="AH31" s="228"/>
      <c r="AI31" s="228"/>
      <c r="AJ31" s="228"/>
      <c r="AK31" s="228"/>
      <c r="AL31" s="228"/>
    </row>
    <row r="32" spans="1:38">
      <c r="A32" s="667"/>
      <c r="B32" s="667"/>
      <c r="C32" s="667"/>
      <c r="D32" s="667"/>
      <c r="E32" s="667"/>
      <c r="F32" s="667"/>
      <c r="G32" s="667"/>
      <c r="H32" s="667"/>
      <c r="I32" s="127"/>
      <c r="J32" s="127"/>
      <c r="K32" s="127"/>
      <c r="L32" s="127"/>
      <c r="M32" s="127"/>
      <c r="N32" s="127"/>
      <c r="O32" s="127"/>
      <c r="P32" s="127"/>
      <c r="Q32" s="127"/>
      <c r="R32" s="127"/>
      <c r="S32" s="127"/>
      <c r="T32" s="127"/>
      <c r="U32" s="127"/>
      <c r="V32" s="127"/>
      <c r="W32" s="127"/>
      <c r="X32" s="127"/>
      <c r="Y32" s="127"/>
      <c r="Z32" s="227"/>
      <c r="AA32" s="228"/>
      <c r="AB32" s="228"/>
      <c r="AC32" s="228"/>
      <c r="AD32" s="228"/>
      <c r="AE32" s="228"/>
      <c r="AF32" s="228"/>
      <c r="AG32" s="228"/>
      <c r="AH32" s="228"/>
      <c r="AI32" s="228"/>
      <c r="AJ32" s="228"/>
      <c r="AK32" s="228"/>
      <c r="AL32" s="228"/>
    </row>
    <row r="33" spans="1:38">
      <c r="A33" s="667"/>
      <c r="B33" s="667"/>
      <c r="C33" s="667"/>
      <c r="D33" s="667"/>
      <c r="E33" s="667"/>
      <c r="F33" s="667"/>
      <c r="G33" s="667"/>
      <c r="H33" s="667"/>
      <c r="I33" s="127"/>
      <c r="J33" s="127"/>
      <c r="K33" s="127"/>
      <c r="L33" s="127"/>
      <c r="M33" s="127"/>
      <c r="N33" s="127"/>
      <c r="O33" s="127"/>
      <c r="P33" s="127"/>
      <c r="Q33" s="127"/>
      <c r="R33" s="127"/>
      <c r="S33" s="127"/>
      <c r="T33" s="127"/>
      <c r="U33" s="127"/>
      <c r="V33" s="127"/>
      <c r="W33" s="127"/>
      <c r="X33" s="127"/>
      <c r="Y33" s="127"/>
      <c r="Z33" s="227"/>
      <c r="AA33" s="228"/>
      <c r="AB33" s="228"/>
      <c r="AC33" s="228"/>
      <c r="AD33" s="228"/>
      <c r="AE33" s="228"/>
      <c r="AF33" s="228"/>
      <c r="AG33" s="228"/>
      <c r="AH33" s="228"/>
      <c r="AI33" s="228"/>
      <c r="AJ33" s="228"/>
      <c r="AK33" s="228"/>
      <c r="AL33" s="228"/>
    </row>
    <row r="34" spans="1:38">
      <c r="A34" s="667"/>
      <c r="B34" s="667"/>
      <c r="C34" s="667"/>
      <c r="D34" s="667"/>
      <c r="E34" s="667"/>
      <c r="F34" s="667"/>
      <c r="G34" s="667"/>
      <c r="H34" s="667"/>
      <c r="I34" s="127"/>
      <c r="J34" s="127"/>
      <c r="K34" s="127"/>
      <c r="L34" s="127"/>
      <c r="M34" s="127"/>
      <c r="N34" s="127"/>
      <c r="O34" s="127"/>
      <c r="P34" s="127"/>
      <c r="Q34" s="127"/>
      <c r="R34" s="127"/>
      <c r="S34" s="127"/>
      <c r="T34" s="127"/>
      <c r="U34" s="127"/>
      <c r="V34" s="127"/>
      <c r="W34" s="127"/>
      <c r="X34" s="127"/>
      <c r="Y34" s="127"/>
      <c r="Z34" s="227"/>
      <c r="AA34" s="228"/>
      <c r="AB34" s="228"/>
      <c r="AC34" s="228"/>
      <c r="AD34" s="228"/>
      <c r="AE34" s="228"/>
      <c r="AF34" s="228"/>
      <c r="AG34" s="228"/>
      <c r="AH34" s="228"/>
      <c r="AI34" s="228"/>
      <c r="AJ34" s="228"/>
      <c r="AK34" s="228"/>
      <c r="AL34" s="228"/>
    </row>
    <row r="35" spans="1:38">
      <c r="A35" s="667"/>
      <c r="B35" s="667"/>
      <c r="C35" s="667"/>
      <c r="D35" s="667"/>
      <c r="E35" s="667"/>
      <c r="F35" s="667"/>
      <c r="G35" s="667"/>
      <c r="H35" s="667"/>
      <c r="I35" s="127"/>
      <c r="J35" s="127"/>
      <c r="K35" s="127"/>
      <c r="L35" s="127"/>
      <c r="M35" s="127"/>
      <c r="N35" s="127"/>
      <c r="O35" s="127"/>
      <c r="P35" s="127"/>
      <c r="Q35" s="127"/>
      <c r="R35" s="127"/>
      <c r="S35" s="127"/>
      <c r="T35" s="127"/>
      <c r="U35" s="127"/>
      <c r="V35" s="127"/>
      <c r="W35" s="127"/>
      <c r="X35" s="127"/>
      <c r="Y35" s="127"/>
      <c r="Z35" s="227"/>
      <c r="AA35" s="228"/>
      <c r="AB35" s="228"/>
      <c r="AC35" s="228"/>
      <c r="AD35" s="228"/>
      <c r="AE35" s="228"/>
      <c r="AF35" s="228"/>
      <c r="AG35" s="228"/>
      <c r="AH35" s="228"/>
      <c r="AI35" s="228"/>
      <c r="AJ35" s="228"/>
      <c r="AK35" s="228"/>
      <c r="AL35" s="228"/>
    </row>
    <row r="36" spans="1:38">
      <c r="A36" s="667"/>
      <c r="B36" s="667"/>
      <c r="C36" s="667"/>
      <c r="D36" s="667"/>
      <c r="E36" s="667"/>
      <c r="F36" s="667"/>
      <c r="G36" s="667"/>
      <c r="H36" s="667"/>
      <c r="I36" s="127"/>
      <c r="J36" s="127"/>
      <c r="K36" s="127"/>
      <c r="L36" s="127"/>
      <c r="M36" s="127"/>
      <c r="N36" s="127"/>
      <c r="O36" s="127"/>
      <c r="P36" s="127"/>
      <c r="Q36" s="127"/>
      <c r="R36" s="127"/>
      <c r="S36" s="127"/>
      <c r="T36" s="127"/>
      <c r="U36" s="127"/>
      <c r="V36" s="127"/>
      <c r="W36" s="127"/>
      <c r="X36" s="127"/>
      <c r="Y36" s="127"/>
      <c r="Z36" s="227"/>
      <c r="AA36" s="228"/>
      <c r="AB36" s="228"/>
      <c r="AC36" s="228"/>
      <c r="AD36" s="228"/>
      <c r="AE36" s="228"/>
      <c r="AF36" s="228"/>
      <c r="AG36" s="228"/>
      <c r="AH36" s="228"/>
      <c r="AI36" s="228"/>
      <c r="AJ36" s="228"/>
      <c r="AK36" s="228"/>
      <c r="AL36" s="228"/>
    </row>
    <row r="37" spans="1:38">
      <c r="A37" s="667"/>
      <c r="B37" s="667"/>
      <c r="C37" s="667"/>
      <c r="D37" s="667"/>
      <c r="E37" s="667"/>
      <c r="F37" s="667"/>
      <c r="G37" s="667"/>
      <c r="H37" s="667"/>
      <c r="I37" s="127"/>
      <c r="J37" s="127"/>
      <c r="K37" s="127"/>
      <c r="L37" s="127"/>
      <c r="M37" s="127"/>
      <c r="N37" s="127"/>
      <c r="O37" s="127"/>
      <c r="P37" s="127"/>
      <c r="Q37" s="127"/>
      <c r="R37" s="127"/>
      <c r="S37" s="127"/>
      <c r="T37" s="127"/>
      <c r="U37" s="127"/>
      <c r="V37" s="127"/>
      <c r="W37" s="127"/>
      <c r="X37" s="127"/>
      <c r="Y37" s="127"/>
      <c r="Z37" s="227"/>
      <c r="AA37" s="228"/>
      <c r="AB37" s="228"/>
      <c r="AC37" s="228"/>
      <c r="AD37" s="228"/>
      <c r="AE37" s="228"/>
      <c r="AF37" s="228"/>
      <c r="AG37" s="228"/>
      <c r="AH37" s="228"/>
      <c r="AI37" s="228"/>
      <c r="AJ37" s="228"/>
      <c r="AK37" s="228"/>
      <c r="AL37" s="228"/>
    </row>
    <row r="38" spans="1:38">
      <c r="A38" s="667"/>
      <c r="B38" s="667"/>
      <c r="C38" s="667"/>
      <c r="D38" s="667"/>
      <c r="E38" s="667"/>
      <c r="F38" s="667"/>
      <c r="G38" s="667"/>
      <c r="H38" s="667"/>
      <c r="I38" s="127"/>
      <c r="J38" s="127"/>
      <c r="K38" s="127"/>
      <c r="L38" s="127"/>
      <c r="M38" s="127"/>
      <c r="N38" s="127"/>
      <c r="O38" s="127"/>
      <c r="P38" s="127"/>
      <c r="Q38" s="127"/>
      <c r="R38" s="127"/>
      <c r="S38" s="127"/>
      <c r="T38" s="127"/>
      <c r="U38" s="127"/>
      <c r="V38" s="127"/>
      <c r="W38" s="127"/>
      <c r="X38" s="127"/>
      <c r="Y38" s="127"/>
      <c r="Z38" s="227"/>
      <c r="AA38" s="228"/>
      <c r="AB38" s="228"/>
      <c r="AC38" s="228"/>
      <c r="AD38" s="228"/>
      <c r="AE38" s="228"/>
      <c r="AF38" s="228"/>
      <c r="AG38" s="228"/>
      <c r="AH38" s="228"/>
      <c r="AI38" s="228"/>
      <c r="AJ38" s="228"/>
      <c r="AK38" s="228"/>
      <c r="AL38" s="228"/>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27"/>
      <c r="AA39" s="228"/>
      <c r="AB39" s="228"/>
      <c r="AC39" s="228"/>
      <c r="AD39" s="228"/>
      <c r="AE39" s="228"/>
      <c r="AF39" s="228"/>
      <c r="AG39" s="228"/>
      <c r="AH39" s="228"/>
      <c r="AI39" s="228"/>
      <c r="AJ39" s="228"/>
      <c r="AK39" s="228"/>
      <c r="AL39" s="228"/>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27"/>
      <c r="AA40" s="228"/>
      <c r="AB40" s="228"/>
      <c r="AC40" s="228"/>
      <c r="AD40" s="228"/>
      <c r="AE40" s="228"/>
      <c r="AF40" s="228"/>
      <c r="AG40" s="228"/>
      <c r="AH40" s="228"/>
      <c r="AI40" s="228"/>
      <c r="AJ40" s="228"/>
      <c r="AK40" s="228"/>
      <c r="AL40" s="228"/>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27"/>
      <c r="AA41" s="228"/>
      <c r="AB41" s="228"/>
      <c r="AC41" s="228"/>
      <c r="AD41" s="228"/>
      <c r="AE41" s="228"/>
      <c r="AF41" s="228"/>
      <c r="AG41" s="228"/>
      <c r="AH41" s="228"/>
      <c r="AI41" s="228"/>
      <c r="AJ41" s="228"/>
      <c r="AK41" s="228"/>
      <c r="AL41" s="228"/>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27"/>
      <c r="AA42" s="228"/>
      <c r="AB42" s="228"/>
      <c r="AC42" s="228"/>
      <c r="AD42" s="228"/>
      <c r="AE42" s="228"/>
      <c r="AF42" s="228"/>
      <c r="AG42" s="228"/>
      <c r="AH42" s="228"/>
      <c r="AI42" s="228"/>
      <c r="AJ42" s="228"/>
      <c r="AK42" s="228"/>
      <c r="AL42" s="228"/>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27"/>
      <c r="AA43" s="228"/>
      <c r="AB43" s="228"/>
      <c r="AC43" s="228"/>
      <c r="AD43" s="228"/>
      <c r="AE43" s="228"/>
      <c r="AF43" s="228"/>
      <c r="AG43" s="228"/>
      <c r="AH43" s="228"/>
      <c r="AI43" s="228"/>
      <c r="AJ43" s="228"/>
      <c r="AK43" s="228"/>
      <c r="AL43" s="228"/>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27"/>
      <c r="AA44" s="228"/>
      <c r="AB44" s="228"/>
      <c r="AC44" s="228"/>
      <c r="AD44" s="228"/>
      <c r="AE44" s="228"/>
      <c r="AF44" s="228"/>
      <c r="AG44" s="228"/>
      <c r="AH44" s="228"/>
      <c r="AI44" s="228"/>
      <c r="AJ44" s="228"/>
      <c r="AK44" s="228"/>
      <c r="AL44" s="228"/>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27"/>
      <c r="AA45" s="228"/>
      <c r="AB45" s="228"/>
      <c r="AC45" s="228"/>
      <c r="AD45" s="228"/>
      <c r="AE45" s="228"/>
      <c r="AF45" s="228"/>
      <c r="AG45" s="228"/>
      <c r="AH45" s="228"/>
      <c r="AI45" s="228"/>
      <c r="AJ45" s="228"/>
      <c r="AK45" s="228"/>
      <c r="AL45" s="228"/>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27"/>
      <c r="AA46" s="228"/>
      <c r="AB46" s="228"/>
      <c r="AC46" s="228"/>
      <c r="AD46" s="228"/>
      <c r="AE46" s="228"/>
      <c r="AF46" s="228"/>
      <c r="AG46" s="228"/>
      <c r="AH46" s="228"/>
      <c r="AI46" s="228"/>
      <c r="AJ46" s="228"/>
      <c r="AK46" s="228"/>
      <c r="AL46" s="228"/>
    </row>
    <row r="47" spans="1:38" ht="15.7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27"/>
      <c r="AA47" s="228"/>
      <c r="AB47" s="228"/>
      <c r="AC47" s="228"/>
      <c r="AD47" s="228"/>
      <c r="AE47" s="228"/>
      <c r="AF47" s="228"/>
      <c r="AG47" s="228"/>
      <c r="AH47" s="228"/>
      <c r="AI47" s="228"/>
      <c r="AJ47" s="228"/>
      <c r="AK47" s="228"/>
      <c r="AL47" s="228"/>
    </row>
    <row r="48" spans="1:38" ht="15.7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27"/>
      <c r="AA48" s="228"/>
      <c r="AB48" s="228"/>
      <c r="AC48" s="228"/>
      <c r="AD48" s="228"/>
      <c r="AE48" s="228"/>
      <c r="AF48" s="228"/>
      <c r="AG48" s="228"/>
      <c r="AH48" s="228"/>
      <c r="AI48" s="228"/>
      <c r="AJ48" s="228"/>
      <c r="AK48" s="228"/>
      <c r="AL48" s="228"/>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27"/>
      <c r="AA49" s="228"/>
      <c r="AB49" s="228"/>
      <c r="AC49" s="228"/>
      <c r="AD49" s="228"/>
      <c r="AE49" s="228"/>
      <c r="AF49" s="228"/>
      <c r="AG49" s="228"/>
      <c r="AH49" s="228"/>
      <c r="AI49" s="228"/>
      <c r="AJ49" s="228"/>
      <c r="AK49" s="228"/>
      <c r="AL49" s="228"/>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27"/>
      <c r="AA50" s="228"/>
      <c r="AB50" s="228"/>
      <c r="AC50" s="228"/>
      <c r="AD50" s="228"/>
      <c r="AE50" s="228"/>
      <c r="AF50" s="228"/>
      <c r="AG50" s="228"/>
      <c r="AH50" s="228"/>
      <c r="AI50" s="228"/>
      <c r="AJ50" s="228"/>
      <c r="AK50" s="228"/>
      <c r="AL50" s="228"/>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27"/>
      <c r="AA51" s="228"/>
      <c r="AB51" s="228"/>
      <c r="AC51" s="228"/>
      <c r="AD51" s="228"/>
      <c r="AE51" s="228"/>
      <c r="AF51" s="228"/>
      <c r="AG51" s="228"/>
      <c r="AH51" s="228"/>
      <c r="AI51" s="228"/>
      <c r="AJ51" s="228"/>
      <c r="AK51" s="228"/>
      <c r="AL51" s="228"/>
    </row>
    <row r="52" spans="1:38">
      <c r="V52" s="166"/>
      <c r="W52" s="127"/>
      <c r="X52" s="166"/>
      <c r="Y52" s="166"/>
      <c r="Z52" s="227"/>
      <c r="AA52" s="228"/>
      <c r="AB52" s="228"/>
      <c r="AC52" s="228"/>
      <c r="AD52" s="228"/>
      <c r="AE52" s="228"/>
      <c r="AF52" s="228"/>
      <c r="AG52" s="228"/>
      <c r="AH52" s="228"/>
      <c r="AI52" s="228"/>
      <c r="AJ52" s="228"/>
      <c r="AK52" s="228"/>
      <c r="AL52" s="228"/>
    </row>
    <row r="53" spans="1:38">
      <c r="V53" s="166"/>
      <c r="W53" s="127"/>
      <c r="X53" s="166"/>
      <c r="Y53" s="166"/>
      <c r="Z53" s="227"/>
      <c r="AA53" s="228"/>
      <c r="AB53" s="228"/>
      <c r="AC53" s="228"/>
      <c r="AD53" s="228"/>
      <c r="AE53" s="228"/>
      <c r="AF53" s="228"/>
      <c r="AG53" s="228"/>
      <c r="AH53" s="228"/>
      <c r="AI53" s="228"/>
      <c r="AJ53" s="228"/>
      <c r="AK53" s="228"/>
      <c r="AL53" s="228"/>
    </row>
    <row r="54" spans="1:38">
      <c r="V54" s="166"/>
      <c r="W54" s="127"/>
      <c r="X54" s="166"/>
      <c r="Y54" s="166"/>
      <c r="Z54" s="227"/>
      <c r="AA54" s="228"/>
      <c r="AB54" s="228"/>
      <c r="AC54" s="228"/>
      <c r="AD54" s="228"/>
      <c r="AE54" s="228"/>
      <c r="AF54" s="228"/>
      <c r="AG54" s="228"/>
      <c r="AH54" s="228"/>
      <c r="AI54" s="228"/>
      <c r="AJ54" s="228"/>
      <c r="AK54" s="228"/>
      <c r="AL54" s="228"/>
    </row>
    <row r="55" spans="1:38">
      <c r="Z55" s="228"/>
      <c r="AA55" s="228"/>
      <c r="AB55" s="228"/>
      <c r="AC55" s="228"/>
      <c r="AD55" s="228"/>
      <c r="AE55" s="228"/>
      <c r="AF55" s="228"/>
      <c r="AG55" s="228"/>
      <c r="AH55" s="228"/>
      <c r="AI55" s="228"/>
      <c r="AJ55" s="228"/>
      <c r="AK55" s="228"/>
      <c r="AL55" s="228"/>
    </row>
    <row r="56" spans="1:38">
      <c r="Z56" s="228"/>
      <c r="AA56" s="228"/>
      <c r="AB56" s="228"/>
      <c r="AC56" s="228"/>
      <c r="AD56" s="228"/>
      <c r="AE56" s="228"/>
      <c r="AF56" s="228"/>
      <c r="AG56" s="228"/>
      <c r="AH56" s="228"/>
      <c r="AI56" s="228"/>
      <c r="AJ56" s="228"/>
      <c r="AK56" s="228"/>
      <c r="AL56" s="228"/>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showGridLines="0" zoomScaleNormal="100" workbookViewId="0">
      <selection activeCell="A2" sqref="A2"/>
    </sheetView>
  </sheetViews>
  <sheetFormatPr baseColWidth="10" defaultRowHeight="15"/>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showGridLines="0" zoomScale="70" zoomScaleNormal="70" workbookViewId="0">
      <pane xSplit="2" ySplit="2" topLeftCell="C3" activePane="bottomRight" state="frozen"/>
      <selection activeCell="D20" sqref="D20"/>
      <selection pane="topRight" activeCell="D20" sqref="D20"/>
      <selection pane="bottomLeft" activeCell="D20" sqref="D20"/>
      <selection pane="bottomRight" activeCell="E3" sqref="E3"/>
    </sheetView>
  </sheetViews>
  <sheetFormatPr baseColWidth="10" defaultRowHeight="52.5"/>
  <cols>
    <col min="1" max="1" width="16.7109375" style="117" customWidth="1"/>
    <col min="2" max="2" width="108.28515625" style="116" customWidth="1"/>
    <col min="3" max="3" width="15.42578125" style="147" customWidth="1"/>
    <col min="4" max="4" width="25" style="187" customWidth="1"/>
    <col min="5" max="5" width="30" style="209" customWidth="1"/>
    <col min="6" max="7" width="11.42578125" customWidth="1"/>
    <col min="8" max="8" width="1.28515625" customWidth="1"/>
    <col min="10" max="10" width="34.42578125" customWidth="1"/>
  </cols>
  <sheetData>
    <row r="1" spans="1:10" ht="96" customHeight="1" thickTop="1" thickBot="1">
      <c r="A1" s="668" t="s">
        <v>1849</v>
      </c>
      <c r="B1" s="669"/>
      <c r="C1" s="669"/>
      <c r="D1" s="670"/>
    </row>
    <row r="2" spans="1:10" ht="56.25" customHeight="1" thickTop="1" thickBot="1">
      <c r="A2" s="196" t="s">
        <v>943</v>
      </c>
      <c r="B2" s="197" t="s">
        <v>1437</v>
      </c>
      <c r="C2" s="197" t="s">
        <v>982</v>
      </c>
      <c r="D2" s="226" t="s">
        <v>1847</v>
      </c>
    </row>
    <row r="3" spans="1:10" ht="54" thickTop="1" thickBot="1">
      <c r="A3" s="134" t="s">
        <v>983</v>
      </c>
      <c r="B3" s="135" t="s">
        <v>1220</v>
      </c>
      <c r="C3" s="136" t="str">
        <f>'200.1'!L31</f>
        <v>Ha</v>
      </c>
      <c r="D3" s="183">
        <f>VLOOKUP('200.1'!A88,'200.1'!A36:N107,14,FALSE)</f>
        <v>2943108.1289471313</v>
      </c>
      <c r="G3" t="s">
        <v>980</v>
      </c>
      <c r="J3" s="1"/>
    </row>
    <row r="4" spans="1:10" ht="54" thickTop="1" thickBot="1">
      <c r="A4" s="137" t="s">
        <v>985</v>
      </c>
      <c r="B4" s="138" t="s">
        <v>1169</v>
      </c>
      <c r="C4" s="136" t="s">
        <v>984</v>
      </c>
      <c r="D4" s="183">
        <f>VLOOKUP('200.2'!A88,'200.2'!A37:N108,14,FALSE)</f>
        <v>247524.44291280746</v>
      </c>
      <c r="J4" s="1"/>
    </row>
    <row r="5" spans="1:10" ht="54" thickTop="1" thickBot="1">
      <c r="A5" s="137" t="s">
        <v>986</v>
      </c>
      <c r="B5" s="138" t="s">
        <v>1170</v>
      </c>
      <c r="C5" s="139" t="s">
        <v>987</v>
      </c>
      <c r="D5" s="183">
        <f>VLOOKUP('201.1'!A88,'201.1'!A38:N109,14,FALSE)</f>
        <v>141067.20101639308</v>
      </c>
    </row>
    <row r="6" spans="1:10" ht="54" thickTop="1" thickBot="1">
      <c r="A6" s="137" t="s">
        <v>988</v>
      </c>
      <c r="B6" s="138" t="s">
        <v>1171</v>
      </c>
      <c r="C6" s="139" t="s">
        <v>987</v>
      </c>
      <c r="D6" s="183">
        <f>VLOOKUP('201.2'!A88,'201.2'!A39:N110,14,FALSE)</f>
        <v>150703.85686201515</v>
      </c>
    </row>
    <row r="7" spans="1:10" ht="70.5" customHeight="1" thickTop="1" thickBot="1">
      <c r="A7" s="137" t="s">
        <v>989</v>
      </c>
      <c r="B7" s="138" t="s">
        <v>1172</v>
      </c>
      <c r="C7" s="139" t="s">
        <v>987</v>
      </c>
      <c r="D7" s="183">
        <f>VLOOKUP('201.3'!A88,'201.3'!A40:N111,14,FALSE)</f>
        <v>34775.588426598719</v>
      </c>
    </row>
    <row r="8" spans="1:10" ht="54" thickTop="1" thickBot="1">
      <c r="A8" s="137" t="s">
        <v>990</v>
      </c>
      <c r="B8" s="138" t="s">
        <v>1173</v>
      </c>
      <c r="C8" s="139" t="s">
        <v>987</v>
      </c>
      <c r="D8" s="184">
        <f>VLOOKUP('201.4'!A88,'201.4'!A41:N112,14,FALSE)</f>
        <v>58217.617412123007</v>
      </c>
    </row>
    <row r="9" spans="1:10" ht="54" thickTop="1" thickBot="1">
      <c r="A9" s="137" t="s">
        <v>991</v>
      </c>
      <c r="B9" s="138" t="s">
        <v>1170</v>
      </c>
      <c r="C9" s="139" t="s">
        <v>1845</v>
      </c>
      <c r="D9" s="184">
        <f>VLOOKUP('201.5'!A88,'201.5'!A42:N113,14,FALSE)</f>
        <v>141067.20101639308</v>
      </c>
    </row>
    <row r="10" spans="1:10" ht="54" thickTop="1" thickBot="1">
      <c r="A10" s="137" t="s">
        <v>992</v>
      </c>
      <c r="B10" s="138" t="s">
        <v>1171</v>
      </c>
      <c r="C10" s="139" t="s">
        <v>1845</v>
      </c>
      <c r="D10" s="184">
        <f>VLOOKUP('201.6'!A88,'201.6'!A43:N114,14,FALSE)</f>
        <v>150703.85686201515</v>
      </c>
    </row>
    <row r="11" spans="1:10" ht="54" thickTop="1" thickBot="1">
      <c r="A11" s="137" t="s">
        <v>993</v>
      </c>
      <c r="B11" s="138" t="s">
        <v>1171</v>
      </c>
      <c r="C11" s="139" t="s">
        <v>387</v>
      </c>
      <c r="D11" s="184">
        <f>VLOOKUP('201.7'!A88,'201.7'!A44:N115,14,FALSE)</f>
        <v>147767.3330887536</v>
      </c>
    </row>
    <row r="12" spans="1:10" ht="54" thickTop="1" thickBot="1">
      <c r="A12" s="137" t="s">
        <v>994</v>
      </c>
      <c r="B12" s="138" t="s">
        <v>1174</v>
      </c>
      <c r="C12" s="139" t="s">
        <v>233</v>
      </c>
      <c r="D12" s="184">
        <f>VLOOKUP('201.8'!A88,'201.8'!A45:N116,14,FALSE)</f>
        <v>14620.81290490317</v>
      </c>
    </row>
    <row r="13" spans="1:10" ht="54" thickTop="1" thickBot="1">
      <c r="A13" s="137" t="s">
        <v>995</v>
      </c>
      <c r="B13" s="138" t="s">
        <v>1175</v>
      </c>
      <c r="C13" s="139" t="s">
        <v>233</v>
      </c>
      <c r="D13" s="184">
        <f>VLOOKUP('201.9'!A88,'201.9'!A46:N117,14,FALSE)</f>
        <v>14278.323103365488</v>
      </c>
    </row>
    <row r="14" spans="1:10" ht="54" thickTop="1" thickBot="1">
      <c r="A14" s="137" t="s">
        <v>996</v>
      </c>
      <c r="B14" s="138" t="s">
        <v>1176</v>
      </c>
      <c r="C14" s="139" t="s">
        <v>144</v>
      </c>
      <c r="D14" s="184">
        <f>VLOOKUP('201.10'!A88,'201.10'!A47:N118,14,FALSE)</f>
        <v>6236.2198797573001</v>
      </c>
    </row>
    <row r="15" spans="1:10" ht="54" thickTop="1" thickBot="1">
      <c r="A15" s="137" t="s">
        <v>997</v>
      </c>
      <c r="B15" s="138" t="s">
        <v>1177</v>
      </c>
      <c r="C15" s="139" t="s">
        <v>998</v>
      </c>
      <c r="D15" s="184">
        <f>VLOOKUP('201.11'!A88,'201.11'!A48:N119,14,FALSE)</f>
        <v>1576.7206479504914</v>
      </c>
    </row>
    <row r="16" spans="1:10" ht="54" thickTop="1" thickBot="1">
      <c r="A16" s="137" t="s">
        <v>999</v>
      </c>
      <c r="B16" s="138" t="s">
        <v>1178</v>
      </c>
      <c r="C16" s="139" t="s">
        <v>1845</v>
      </c>
      <c r="D16" s="184">
        <f>VLOOKUP('201.12'!A88,'201.12'!A49:N120,14,FALSE)</f>
        <v>103119.06265684904</v>
      </c>
    </row>
    <row r="17" spans="1:4" ht="64.5" thickTop="1" thickBot="1">
      <c r="A17" s="140" t="s">
        <v>1000</v>
      </c>
      <c r="B17" s="141" t="s">
        <v>1179</v>
      </c>
      <c r="C17" s="139" t="s">
        <v>1845</v>
      </c>
      <c r="D17" s="184">
        <f>VLOOKUP('201.13'!A88,'201.13'!A50:N121,14,FALSE)</f>
        <v>121591.8027096664</v>
      </c>
    </row>
    <row r="18" spans="1:4" ht="54" thickTop="1" thickBot="1">
      <c r="A18" s="137" t="s">
        <v>1001</v>
      </c>
      <c r="B18" s="138" t="s">
        <v>1180</v>
      </c>
      <c r="C18" s="139" t="s">
        <v>144</v>
      </c>
      <c r="D18" s="184">
        <f>VLOOKUP('201.14'!A88,'201.14'!A51:N122,14,FALSE)</f>
        <v>45903.538309675088</v>
      </c>
    </row>
    <row r="19" spans="1:4" ht="54" thickTop="1" thickBot="1">
      <c r="A19" s="137" t="s">
        <v>1002</v>
      </c>
      <c r="B19" s="138" t="s">
        <v>1181</v>
      </c>
      <c r="C19" s="139" t="s">
        <v>144</v>
      </c>
      <c r="D19" s="184">
        <f>VLOOKUP('201.15'!A88,'201.15'!A52:N123,14,FALSE)</f>
        <v>56672.992758811626</v>
      </c>
    </row>
    <row r="20" spans="1:4" ht="54" thickTop="1" thickBot="1">
      <c r="A20" s="137" t="s">
        <v>1003</v>
      </c>
      <c r="B20" s="138" t="s">
        <v>1182</v>
      </c>
      <c r="C20" s="139" t="s">
        <v>144</v>
      </c>
      <c r="D20" s="184">
        <f>VLOOKUP('201.16'!A88,'201.16'!A53:N124,14,FALSE)</f>
        <v>2064.1954666666666</v>
      </c>
    </row>
    <row r="21" spans="1:4" ht="54" thickTop="1" thickBot="1">
      <c r="A21" s="137" t="s">
        <v>1004</v>
      </c>
      <c r="B21" s="138" t="s">
        <v>1183</v>
      </c>
      <c r="C21" s="139" t="s">
        <v>1845</v>
      </c>
      <c r="D21" s="184">
        <f>VLOOKUP('201.17'!A88,'201.17'!A54:N125,14,FALSE)</f>
        <v>63567.152652712626</v>
      </c>
    </row>
    <row r="22" spans="1:4" ht="54" thickTop="1" thickBot="1">
      <c r="A22" s="137" t="s">
        <v>1005</v>
      </c>
      <c r="B22" s="138" t="s">
        <v>1184</v>
      </c>
      <c r="C22" s="139" t="s">
        <v>1845</v>
      </c>
      <c r="D22" s="184">
        <f>VLOOKUP('201.18'!A88,'201.18'!A55:N126,14,FALSE)</f>
        <v>63567.152652712626</v>
      </c>
    </row>
    <row r="23" spans="1:4" ht="54" thickTop="1" thickBot="1">
      <c r="A23" s="137" t="s">
        <v>1006</v>
      </c>
      <c r="B23" s="138" t="s">
        <v>1185</v>
      </c>
      <c r="C23" s="139" t="s">
        <v>144</v>
      </c>
      <c r="D23" s="184">
        <f>VLOOKUP('201.19'!A88,'201.19'!A56:N127,14,FALSE)</f>
        <v>4949.8372943597487</v>
      </c>
    </row>
    <row r="24" spans="1:4" ht="54" thickTop="1" thickBot="1">
      <c r="A24" s="137" t="s">
        <v>1007</v>
      </c>
      <c r="B24" s="138" t="s">
        <v>1186</v>
      </c>
      <c r="C24" s="139" t="s">
        <v>144</v>
      </c>
      <c r="D24" s="184">
        <f>VLOOKUP('201.20'!A88,'201.20'!A57:N128,14,FALSE)</f>
        <v>864.17556603767957</v>
      </c>
    </row>
    <row r="25" spans="1:4" ht="54" thickTop="1" thickBot="1">
      <c r="A25" s="137" t="s">
        <v>1008</v>
      </c>
      <c r="B25" s="138" t="s">
        <v>1187</v>
      </c>
      <c r="C25" s="139" t="s">
        <v>144</v>
      </c>
      <c r="D25" s="184">
        <f>VLOOKUP('201.21'!A88,'201.21'!A58:N129,14,FALSE)</f>
        <v>6140.168131313917</v>
      </c>
    </row>
    <row r="26" spans="1:4" ht="54" thickTop="1" thickBot="1">
      <c r="A26" s="137" t="s">
        <v>1425</v>
      </c>
      <c r="B26" s="138" t="s">
        <v>1413</v>
      </c>
      <c r="C26" s="139" t="s">
        <v>1845</v>
      </c>
      <c r="D26" s="184">
        <f>VLOOKUP('203.1'!A88,'203.1'!A59:N130,14,FALSE)</f>
        <v>897954.10021645867</v>
      </c>
    </row>
    <row r="27" spans="1:4" ht="54" thickTop="1" thickBot="1">
      <c r="A27" s="137" t="s">
        <v>1426</v>
      </c>
      <c r="B27" s="138" t="s">
        <v>1417</v>
      </c>
      <c r="C27" s="139" t="s">
        <v>1845</v>
      </c>
      <c r="D27" s="184">
        <f>VLOOKUP('203.2'!A88,'203.2'!A60:N131,14,FALSE)</f>
        <v>1058644.8774660863</v>
      </c>
    </row>
    <row r="28" spans="1:4" ht="54" thickTop="1" thickBot="1">
      <c r="A28" s="137" t="s">
        <v>1427</v>
      </c>
      <c r="B28" s="138" t="s">
        <v>1418</v>
      </c>
      <c r="C28" s="139" t="s">
        <v>1845</v>
      </c>
      <c r="D28" s="184">
        <f>VLOOKUP('203.3'!A88,'203.3'!A61:N132,14,FALSE)</f>
        <v>1173424.0040729633</v>
      </c>
    </row>
    <row r="29" spans="1:4" ht="54" thickTop="1" thickBot="1">
      <c r="A29" s="137" t="s">
        <v>1428</v>
      </c>
      <c r="B29" s="138" t="s">
        <v>1419</v>
      </c>
      <c r="C29" s="139" t="s">
        <v>1845</v>
      </c>
      <c r="D29" s="184">
        <f>VLOOKUP('203.4'!A88,'203.4'!A62:N133,14,FALSE)</f>
        <v>465664.55466201081</v>
      </c>
    </row>
    <row r="30" spans="1:4" ht="54" thickTop="1" thickBot="1">
      <c r="A30" s="137" t="s">
        <v>1429</v>
      </c>
      <c r="B30" s="138" t="s">
        <v>1420</v>
      </c>
      <c r="C30" s="139" t="s">
        <v>1845</v>
      </c>
      <c r="D30" s="184">
        <f>VLOOKUP('203.5'!A88,'203.5'!A63:N134,14,FALSE)</f>
        <v>540424.71489992866</v>
      </c>
    </row>
    <row r="31" spans="1:4" ht="54" thickTop="1" thickBot="1">
      <c r="A31" s="137" t="s">
        <v>1430</v>
      </c>
      <c r="B31" s="138" t="s">
        <v>1421</v>
      </c>
      <c r="C31" s="139" t="s">
        <v>1845</v>
      </c>
      <c r="D31" s="184">
        <f>VLOOKUP('203.6'!A88,'203.6'!A64:N135,14,FALSE)</f>
        <v>587999.36232405831</v>
      </c>
    </row>
    <row r="32" spans="1:4" ht="54" thickTop="1" thickBot="1">
      <c r="A32" s="137" t="s">
        <v>1431</v>
      </c>
      <c r="B32" s="138" t="s">
        <v>1422</v>
      </c>
      <c r="C32" s="139" t="s">
        <v>1845</v>
      </c>
      <c r="D32" s="184">
        <f>VLOOKUP('203.7'!A88,'203.7'!A65:N136,14,FALSE)</f>
        <v>223594.88723542707</v>
      </c>
    </row>
    <row r="33" spans="1:4" ht="54" thickTop="1" thickBot="1">
      <c r="A33" s="137" t="s">
        <v>1432</v>
      </c>
      <c r="B33" s="138" t="s">
        <v>1871</v>
      </c>
      <c r="C33" s="139" t="s">
        <v>1845</v>
      </c>
      <c r="D33" s="184">
        <f>VLOOKUP('203.8'!A88,'203.8'!A66:N137,14,FALSE)</f>
        <v>357045.95089738606</v>
      </c>
    </row>
    <row r="34" spans="1:4" ht="54" thickTop="1" thickBot="1">
      <c r="A34" s="137" t="s">
        <v>1433</v>
      </c>
      <c r="B34" s="138" t="s">
        <v>1424</v>
      </c>
      <c r="C34" s="139" t="s">
        <v>1845</v>
      </c>
      <c r="D34" s="184">
        <f>VLOOKUP('203.9'!A88,'203.9'!A67:N138,14,FALSE)</f>
        <v>379708.77474157815</v>
      </c>
    </row>
    <row r="35" spans="1:4" ht="54" thickTop="1" thickBot="1">
      <c r="A35" s="137" t="s">
        <v>1434</v>
      </c>
      <c r="B35" s="138" t="s">
        <v>1414</v>
      </c>
      <c r="C35" s="139" t="s">
        <v>1845</v>
      </c>
      <c r="D35" s="184">
        <f>VLOOKUP('203.10'!A88,'203.10'!A68:N139,14,FALSE)</f>
        <v>171972.06373519613</v>
      </c>
    </row>
    <row r="36" spans="1:4" ht="54" thickTop="1" thickBot="1">
      <c r="A36" s="137" t="s">
        <v>1435</v>
      </c>
      <c r="B36" s="138" t="s">
        <v>1415</v>
      </c>
      <c r="C36" s="139" t="s">
        <v>1845</v>
      </c>
      <c r="D36" s="184">
        <f>VLOOKUP('203.11'!A88,'203.11'!A69:N140,14,FALSE)</f>
        <v>264334.39880750899</v>
      </c>
    </row>
    <row r="37" spans="1:4" ht="54" thickTop="1" thickBot="1">
      <c r="A37" s="137" t="s">
        <v>1436</v>
      </c>
      <c r="B37" s="223" t="s">
        <v>1416</v>
      </c>
      <c r="C37" s="139" t="s">
        <v>1845</v>
      </c>
      <c r="D37" s="184">
        <f>VLOOKUP('203.12'!A88,'203.12'!A70:N141,14,FALSE)</f>
        <v>276107.29431098542</v>
      </c>
    </row>
    <row r="38" spans="1:4" ht="54" thickTop="1" thickBot="1">
      <c r="A38" s="137" t="s">
        <v>1009</v>
      </c>
      <c r="B38" s="138" t="s">
        <v>1188</v>
      </c>
      <c r="C38" s="139" t="s">
        <v>387</v>
      </c>
      <c r="D38" s="184">
        <f>VLOOKUP('210.1.1'!A88,'210.1.1'!A71:N142,14,FALSE)</f>
        <v>9580.5298741928764</v>
      </c>
    </row>
    <row r="39" spans="1:4" ht="54" thickTop="1" thickBot="1">
      <c r="A39" s="137" t="s">
        <v>1010</v>
      </c>
      <c r="B39" s="138" t="s">
        <v>1189</v>
      </c>
      <c r="C39" s="139" t="s">
        <v>387</v>
      </c>
      <c r="D39" s="184">
        <f>VLOOKUP('210.1.2'!A88,'210.1.2'!A72:N143,14,FALSE)</f>
        <v>3365.1666602866253</v>
      </c>
    </row>
    <row r="40" spans="1:4" ht="54" thickTop="1" thickBot="1">
      <c r="A40" s="137" t="s">
        <v>1011</v>
      </c>
      <c r="B40" s="138" t="s">
        <v>1190</v>
      </c>
      <c r="C40" s="139" t="s">
        <v>387</v>
      </c>
      <c r="D40" s="184">
        <f>VLOOKUP('210.2.1'!A90,'210.2.1'!A73:N144,14,FALSE)</f>
        <v>19088.626453639477</v>
      </c>
    </row>
    <row r="41" spans="1:4" ht="54" thickTop="1" thickBot="1">
      <c r="A41" s="137" t="s">
        <v>1012</v>
      </c>
      <c r="B41" s="138" t="s">
        <v>1191</v>
      </c>
      <c r="C41" s="139" t="s">
        <v>387</v>
      </c>
      <c r="D41" s="184">
        <f>VLOOKUP('210.2.2'!A88,'210.2.2'!A74:N145,14,FALSE)</f>
        <v>9580.5298741928764</v>
      </c>
    </row>
    <row r="42" spans="1:4" ht="54" thickTop="1" thickBot="1">
      <c r="A42" s="137" t="s">
        <v>1013</v>
      </c>
      <c r="B42" s="138" t="s">
        <v>1192</v>
      </c>
      <c r="C42" s="139" t="s">
        <v>387</v>
      </c>
      <c r="D42" s="184">
        <f>VLOOKUP('210.2.3'!A91,'210.2.3'!A91:N146,14,FALSE)</f>
        <v>12873.263239733224</v>
      </c>
    </row>
    <row r="43" spans="1:4" ht="54" thickTop="1" thickBot="1">
      <c r="A43" s="137" t="s">
        <v>1014</v>
      </c>
      <c r="B43" s="138" t="s">
        <v>1193</v>
      </c>
      <c r="C43" s="139" t="s">
        <v>387</v>
      </c>
      <c r="D43" s="184">
        <f>VLOOKUP('210.2.4'!A88,'210.2.4'!A88:N147,14,FALSE)</f>
        <v>3365.1666602866253</v>
      </c>
    </row>
    <row r="44" spans="1:4" ht="54" thickTop="1" thickBot="1">
      <c r="A44" s="137" t="s">
        <v>1015</v>
      </c>
      <c r="B44" s="138" t="s">
        <v>1194</v>
      </c>
      <c r="C44" s="139" t="s">
        <v>387</v>
      </c>
      <c r="D44" s="184">
        <f>VLOOKUP('211.1'!A88,'211.1'!A88:N148,14,FALSE)</f>
        <v>8700.3972861373186</v>
      </c>
    </row>
    <row r="45" spans="1:4" ht="54" thickTop="1" thickBot="1">
      <c r="A45" s="137" t="s">
        <v>1016</v>
      </c>
      <c r="B45" s="138" t="s">
        <v>1195</v>
      </c>
      <c r="C45" s="139" t="s">
        <v>387</v>
      </c>
      <c r="D45" s="184">
        <f>VLOOKUP('220.1'!A88,'220.1'!A88:N149,14,FALSE)</f>
        <v>15039.283953840808</v>
      </c>
    </row>
    <row r="46" spans="1:4" ht="54" thickTop="1" thickBot="1">
      <c r="A46" s="137" t="s">
        <v>1017</v>
      </c>
      <c r="B46" s="138" t="s">
        <v>1196</v>
      </c>
      <c r="C46" s="139" t="s">
        <v>387</v>
      </c>
      <c r="D46" s="184">
        <f>VLOOKUP('221.1'!A88,'221.1'!A88:N150,14,FALSE)</f>
        <v>9767.9522751785862</v>
      </c>
    </row>
    <row r="47" spans="1:4" ht="54" thickTop="1" thickBot="1">
      <c r="A47" s="137" t="s">
        <v>1018</v>
      </c>
      <c r="B47" s="138" t="s">
        <v>1197</v>
      </c>
      <c r="C47" s="139" t="s">
        <v>387</v>
      </c>
      <c r="D47" s="184">
        <f>VLOOKUP('221.2'!A88,'221.2'!A88:N151,14,FALSE)</f>
        <v>6145.3186688900478</v>
      </c>
    </row>
    <row r="48" spans="1:4" ht="64.5" thickTop="1" thickBot="1">
      <c r="A48" s="137" t="s">
        <v>1441</v>
      </c>
      <c r="B48" s="138" t="s">
        <v>1438</v>
      </c>
      <c r="C48" s="139" t="s">
        <v>233</v>
      </c>
      <c r="D48" s="184">
        <f>VLOOKUP('223.1'!A88,'223.1'!A88:N152,14,FALSE)</f>
        <v>13220.7626337937</v>
      </c>
    </row>
    <row r="49" spans="1:4" ht="54" thickTop="1" thickBot="1">
      <c r="A49" s="137" t="s">
        <v>1442</v>
      </c>
      <c r="B49" s="138" t="s">
        <v>1439</v>
      </c>
      <c r="C49" s="139" t="s">
        <v>233</v>
      </c>
      <c r="D49" s="184">
        <f>VLOOKUP('223.2'!A88,'223.2'!A88:N153,14,FALSE)</f>
        <v>17017.449249675748</v>
      </c>
    </row>
    <row r="50" spans="1:4" ht="54" thickTop="1" thickBot="1">
      <c r="A50" s="137" t="s">
        <v>1443</v>
      </c>
      <c r="B50" s="138" t="s">
        <v>1440</v>
      </c>
      <c r="C50" s="139" t="s">
        <v>387</v>
      </c>
      <c r="D50" s="184">
        <f>VLOOKUP('223.3.1'!A88,'223.3.1'!A88:N154,14,FALSE)</f>
        <v>58805</v>
      </c>
    </row>
    <row r="51" spans="1:4" ht="64.5" thickTop="1" thickBot="1">
      <c r="A51" s="137" t="s">
        <v>1444</v>
      </c>
      <c r="B51" s="138" t="s">
        <v>1446</v>
      </c>
      <c r="C51" s="139" t="s">
        <v>387</v>
      </c>
      <c r="D51" s="184">
        <f>VLOOKUP('223.3.2'!A88,'223.3.2'!A88:N155,14,FALSE)</f>
        <v>104890.76540964148</v>
      </c>
    </row>
    <row r="52" spans="1:4" ht="54" thickTop="1" thickBot="1">
      <c r="A52" s="137" t="s">
        <v>1445</v>
      </c>
      <c r="B52" s="138" t="s">
        <v>1447</v>
      </c>
      <c r="C52" s="139" t="s">
        <v>387</v>
      </c>
      <c r="D52" s="184">
        <f>VLOOKUP('223.3.3'!A88,'223.3.3'!A88:N156,14,FALSE)</f>
        <v>115277.52781830609</v>
      </c>
    </row>
    <row r="53" spans="1:4" ht="54" thickTop="1" thickBot="1">
      <c r="A53" s="143" t="s">
        <v>1019</v>
      </c>
      <c r="B53" s="144" t="s">
        <v>1956</v>
      </c>
      <c r="C53" s="139" t="s">
        <v>233</v>
      </c>
      <c r="D53" s="184">
        <f>VLOOKUP('230.1'!A88,'230.1'!A88:N157,14,FALSE)</f>
        <v>3258.0954732482842</v>
      </c>
    </row>
    <row r="54" spans="1:4" ht="54" thickTop="1" thickBot="1">
      <c r="A54" s="143" t="s">
        <v>1020</v>
      </c>
      <c r="B54" s="144" t="s">
        <v>1198</v>
      </c>
      <c r="C54" s="139" t="s">
        <v>233</v>
      </c>
      <c r="D54" s="184">
        <f>VLOOKUP('231.1'!A88,'231.1'!A88:N159,14,FALSE)</f>
        <v>10278.861293399546</v>
      </c>
    </row>
    <row r="55" spans="1:4" ht="54" thickTop="1" thickBot="1">
      <c r="A55" s="143" t="s">
        <v>1021</v>
      </c>
      <c r="B55" s="144" t="s">
        <v>1448</v>
      </c>
      <c r="C55" s="139" t="s">
        <v>233</v>
      </c>
      <c r="D55" s="184">
        <f>VLOOKUP('232.1'!A88,'232.1'!A88:N160,14,FALSE)</f>
        <v>7543.1950438657186</v>
      </c>
    </row>
    <row r="56" spans="1:4" ht="54" thickTop="1" thickBot="1">
      <c r="A56" s="143" t="s">
        <v>1449</v>
      </c>
      <c r="B56" s="144" t="s">
        <v>1872</v>
      </c>
      <c r="C56" s="139" t="s">
        <v>233</v>
      </c>
      <c r="D56" s="184">
        <f>VLOOKUP('233.1'!A88,'233.1'!A88:N161,14,FALSE)</f>
        <v>7162.4287764942992</v>
      </c>
    </row>
    <row r="57" spans="1:4" ht="54" thickTop="1" thickBot="1">
      <c r="A57" s="143" t="s">
        <v>1451</v>
      </c>
      <c r="B57" s="144" t="s">
        <v>1452</v>
      </c>
      <c r="C57" s="139" t="s">
        <v>233</v>
      </c>
      <c r="D57" s="184">
        <f>VLOOKUP('233.10'!A88,'233.10'!A88:N162,14,FALSE)</f>
        <v>15497.980749781585</v>
      </c>
    </row>
    <row r="58" spans="1:4" ht="54" thickTop="1" thickBot="1">
      <c r="A58" s="143" t="s">
        <v>1022</v>
      </c>
      <c r="B58" s="144" t="s">
        <v>1453</v>
      </c>
      <c r="C58" s="139" t="s">
        <v>233</v>
      </c>
      <c r="D58" s="184">
        <f>VLOOKUP('234.1'!A88,'234.1'!A88:N163,14,FALSE)</f>
        <v>1313.1909298654748</v>
      </c>
    </row>
    <row r="59" spans="1:4" ht="54" thickTop="1" thickBot="1">
      <c r="A59" s="143" t="s">
        <v>1456</v>
      </c>
      <c r="B59" s="144" t="s">
        <v>1457</v>
      </c>
      <c r="C59" s="139" t="s">
        <v>387</v>
      </c>
      <c r="D59" s="184">
        <f>VLOOKUP('235.1'!A88,'235.1'!A88:N164,14,FALSE)</f>
        <v>75807.957622269401</v>
      </c>
    </row>
    <row r="60" spans="1:4" ht="54" thickTop="1" thickBot="1">
      <c r="A60" s="145" t="s">
        <v>1458</v>
      </c>
      <c r="B60" s="144" t="s">
        <v>1459</v>
      </c>
      <c r="C60" s="139" t="s">
        <v>387</v>
      </c>
      <c r="D60" s="184">
        <f>VLOOKUP('235.10'!A88,'235.10'!A88:N165,14,FALSE)</f>
        <v>16772.149668849346</v>
      </c>
    </row>
    <row r="61" spans="1:4" ht="54" thickTop="1" thickBot="1">
      <c r="A61" s="145" t="s">
        <v>1460</v>
      </c>
      <c r="B61" s="144" t="s">
        <v>1461</v>
      </c>
      <c r="C61" s="139" t="s">
        <v>377</v>
      </c>
      <c r="D61" s="184">
        <f>VLOOKUP('235.11'!A88,'235.11'!A88:N166,14,FALSE)</f>
        <v>737.94759941775055</v>
      </c>
    </row>
    <row r="62" spans="1:4" ht="54" thickTop="1" thickBot="1">
      <c r="A62" s="145" t="s">
        <v>1462</v>
      </c>
      <c r="B62" s="144" t="s">
        <v>1873</v>
      </c>
      <c r="C62" s="139" t="s">
        <v>387</v>
      </c>
      <c r="D62" s="184">
        <f>VLOOKUP('236.1'!A88,'236.1'!A88:N167,14,FALSE)</f>
        <v>144851.74063826923</v>
      </c>
    </row>
    <row r="63" spans="1:4" ht="54" thickTop="1" thickBot="1">
      <c r="A63" s="145" t="s">
        <v>1465</v>
      </c>
      <c r="B63" s="144" t="s">
        <v>1874</v>
      </c>
      <c r="C63" s="139" t="s">
        <v>387</v>
      </c>
      <c r="D63" s="184">
        <f>VLOOKUP('236.10'!A87,'236.10'!A87:N168,14,FALSE)</f>
        <v>16772.149668849346</v>
      </c>
    </row>
    <row r="64" spans="1:4" ht="54" thickTop="1" thickBot="1">
      <c r="A64" s="145" t="s">
        <v>1466</v>
      </c>
      <c r="B64" s="146" t="s">
        <v>1467</v>
      </c>
      <c r="C64" s="180" t="s">
        <v>377</v>
      </c>
      <c r="D64" s="184">
        <f>VLOOKUP('236.11'!A88,'236.11'!A88:N169,14,FALSE)</f>
        <v>1600.9948871177485</v>
      </c>
    </row>
    <row r="65" spans="1:4" ht="54" thickTop="1" thickBot="1">
      <c r="A65" s="143" t="s">
        <v>1023</v>
      </c>
      <c r="B65" s="144" t="s">
        <v>1199</v>
      </c>
      <c r="C65" s="139" t="s">
        <v>233</v>
      </c>
      <c r="D65" s="184">
        <f>VLOOKUP('310.1'!A87,'310.1'!A87:N170,14,FALSE)</f>
        <v>1057.5125932604906</v>
      </c>
    </row>
    <row r="66" spans="1:4" ht="54" thickTop="1" thickBot="1">
      <c r="A66" s="143" t="s">
        <v>1024</v>
      </c>
      <c r="B66" s="144" t="s">
        <v>1200</v>
      </c>
      <c r="C66" s="139" t="s">
        <v>387</v>
      </c>
      <c r="D66" s="184">
        <f>VLOOKUP('311.1'!A87,'311.1'!A87:N171,14,FALSE)</f>
        <v>53117.34037583867</v>
      </c>
    </row>
    <row r="67" spans="1:4" ht="54" thickTop="1" thickBot="1">
      <c r="A67" s="143" t="s">
        <v>1025</v>
      </c>
      <c r="B67" s="144" t="s">
        <v>1201</v>
      </c>
      <c r="C67" s="139" t="s">
        <v>998</v>
      </c>
      <c r="D67" s="184">
        <f>VLOOKUP('312.1'!A88,'312.1'!A88:N172,14,FALSE)</f>
        <v>4514.5403722101519</v>
      </c>
    </row>
    <row r="68" spans="1:4" ht="54" thickTop="1" thickBot="1">
      <c r="A68" s="143" t="s">
        <v>1026</v>
      </c>
      <c r="B68" s="144" t="s">
        <v>1202</v>
      </c>
      <c r="C68" s="139" t="s">
        <v>998</v>
      </c>
      <c r="D68" s="184">
        <f>VLOOKUP('312.2'!A88,'312.2'!A88:N173,14,FALSE)</f>
        <v>4743.8415068573804</v>
      </c>
    </row>
    <row r="69" spans="1:4" ht="54" thickTop="1" thickBot="1">
      <c r="A69" s="143" t="s">
        <v>1027</v>
      </c>
      <c r="B69" s="144" t="s">
        <v>1203</v>
      </c>
      <c r="C69" s="139" t="s">
        <v>1464</v>
      </c>
      <c r="D69" s="184">
        <f>VLOOKUP('312.3'!A87,'312.3'!A87:N174,14,FALSE)</f>
        <v>1759.4927894334573</v>
      </c>
    </row>
    <row r="70" spans="1:4" ht="54" thickTop="1" thickBot="1">
      <c r="A70" s="143" t="s">
        <v>1028</v>
      </c>
      <c r="B70" s="144" t="s">
        <v>1204</v>
      </c>
      <c r="C70" s="139" t="s">
        <v>387</v>
      </c>
      <c r="D70" s="185">
        <f>VLOOKUP('312.4'!A88,'312.4'!A88:N175,14,FALSE)</f>
        <v>53109.578355930375</v>
      </c>
    </row>
    <row r="71" spans="1:4" ht="54" thickTop="1" thickBot="1">
      <c r="A71" s="143" t="s">
        <v>1029</v>
      </c>
      <c r="B71" s="144" t="s">
        <v>1469</v>
      </c>
      <c r="C71" s="139" t="s">
        <v>387</v>
      </c>
      <c r="D71" s="185">
        <f>VLOOKUP('320.1'!A88,'320.1'!A88:N176,14,FALSE)</f>
        <v>104467.74808278799</v>
      </c>
    </row>
    <row r="72" spans="1:4" ht="54" thickTop="1" thickBot="1">
      <c r="A72" s="143" t="s">
        <v>1030</v>
      </c>
      <c r="B72" s="144" t="s">
        <v>1470</v>
      </c>
      <c r="C72" s="139" t="s">
        <v>387</v>
      </c>
      <c r="D72" s="185">
        <f>VLOOKUP('320.2'!A88,'320.2'!A88:N177,14,FALSE)</f>
        <v>104596.7970900474</v>
      </c>
    </row>
    <row r="73" spans="1:4" ht="54" thickTop="1" thickBot="1">
      <c r="A73" s="143" t="s">
        <v>1473</v>
      </c>
      <c r="B73" s="144" t="s">
        <v>1474</v>
      </c>
      <c r="C73" s="139" t="s">
        <v>387</v>
      </c>
      <c r="D73" s="185">
        <f>VLOOKUP('320.3'!A88,'320.3'!A88:N178,14,FALSE)</f>
        <v>104761.04128110489</v>
      </c>
    </row>
    <row r="74" spans="1:4" ht="54" thickTop="1" thickBot="1">
      <c r="A74" s="143" t="s">
        <v>1475</v>
      </c>
      <c r="B74" s="144" t="s">
        <v>1476</v>
      </c>
      <c r="C74" s="139" t="s">
        <v>387</v>
      </c>
      <c r="D74" s="185">
        <f>VLOOKUP('320.4'!A88,'320.4'!A88:N179,14,FALSE)</f>
        <v>118424.08105063882</v>
      </c>
    </row>
    <row r="75" spans="1:4" ht="54" thickTop="1" thickBot="1">
      <c r="A75" s="143" t="s">
        <v>1477</v>
      </c>
      <c r="B75" s="144" t="s">
        <v>1478</v>
      </c>
      <c r="C75" s="139" t="s">
        <v>387</v>
      </c>
      <c r="D75" s="185">
        <f>VLOOKUP('320.5'!A88,'320.5'!A88:N180,14,FALSE)</f>
        <v>118553.13005789826</v>
      </c>
    </row>
    <row r="76" spans="1:4" ht="54" thickTop="1" thickBot="1">
      <c r="A76" s="143" t="s">
        <v>1479</v>
      </c>
      <c r="B76" s="144" t="s">
        <v>1480</v>
      </c>
      <c r="C76" s="139" t="s">
        <v>387</v>
      </c>
      <c r="D76" s="185">
        <f>VLOOKUP('320.6'!A88,'320.6'!A88:N181,14,FALSE)</f>
        <v>118717.37424895575</v>
      </c>
    </row>
    <row r="77" spans="1:4" ht="54" thickTop="1" thickBot="1">
      <c r="A77" s="143" t="s">
        <v>1031</v>
      </c>
      <c r="B77" s="144" t="s">
        <v>1481</v>
      </c>
      <c r="C77" s="139" t="s">
        <v>387</v>
      </c>
      <c r="D77" s="185">
        <f>VLOOKUP('330.1'!A88,'330.1'!A88:N182,14,FALSE)</f>
        <v>106998.72173766392</v>
      </c>
    </row>
    <row r="78" spans="1:4" ht="54" thickTop="1" thickBot="1">
      <c r="A78" s="145" t="s">
        <v>1032</v>
      </c>
      <c r="B78" s="144" t="s">
        <v>1482</v>
      </c>
      <c r="C78" s="139" t="s">
        <v>387</v>
      </c>
      <c r="D78" s="185">
        <f>VLOOKUP('330.2'!A88,'330.1'!A88:N183,14,FALSE)</f>
        <v>106998.72173766392</v>
      </c>
    </row>
    <row r="79" spans="1:4" ht="54" thickTop="1" thickBot="1">
      <c r="A79" s="145" t="s">
        <v>1483</v>
      </c>
      <c r="B79" s="146" t="s">
        <v>1484</v>
      </c>
      <c r="C79" s="139" t="s">
        <v>387</v>
      </c>
      <c r="D79" s="185">
        <f>VLOOKUP('330.3'!A88,'330.3'!A88:N184,14,FALSE)</f>
        <v>105139.24286033458</v>
      </c>
    </row>
    <row r="80" spans="1:4" ht="54" thickTop="1" thickBot="1">
      <c r="A80" s="145" t="s">
        <v>1485</v>
      </c>
      <c r="B80" s="146" t="s">
        <v>1486</v>
      </c>
      <c r="C80" s="139" t="s">
        <v>387</v>
      </c>
      <c r="D80" s="185">
        <f>VLOOKUP('330.4'!A88,'330.4'!A88:N185,14,FALSE)</f>
        <v>120955.05470551478</v>
      </c>
    </row>
    <row r="81" spans="1:4" ht="54" thickTop="1" thickBot="1">
      <c r="A81" s="145" t="s">
        <v>1487</v>
      </c>
      <c r="B81" s="146" t="s">
        <v>1488</v>
      </c>
      <c r="C81" s="139" t="s">
        <v>387</v>
      </c>
      <c r="D81" s="185">
        <f>VLOOKUP('330.5'!A88,'330.5'!A88:N186,14,FALSE)</f>
        <v>120503.38318010671</v>
      </c>
    </row>
    <row r="82" spans="1:4" ht="54" thickTop="1" thickBot="1">
      <c r="A82" s="145" t="s">
        <v>1489</v>
      </c>
      <c r="B82" s="146" t="s">
        <v>1490</v>
      </c>
      <c r="C82" s="139" t="s">
        <v>387</v>
      </c>
      <c r="D82" s="185">
        <f>VLOOKUP('330.6'!A88,'330.6'!A88:N187,14,FALSE)</f>
        <v>119095.57582818544</v>
      </c>
    </row>
    <row r="83" spans="1:4" ht="54" thickTop="1" thickBot="1">
      <c r="A83" s="143" t="s">
        <v>1033</v>
      </c>
      <c r="B83" s="144" t="s">
        <v>1491</v>
      </c>
      <c r="C83" s="139" t="s">
        <v>387</v>
      </c>
      <c r="D83" s="185">
        <f>VLOOKUP('340.1'!A88,'340.1'!A88:N188,14,FALSE)</f>
        <v>105593.22629569216</v>
      </c>
    </row>
    <row r="84" spans="1:4" ht="54" thickTop="1" thickBot="1">
      <c r="A84" s="143" t="s">
        <v>1034</v>
      </c>
      <c r="B84" s="144" t="s">
        <v>1492</v>
      </c>
      <c r="C84" s="139" t="s">
        <v>387</v>
      </c>
      <c r="D84" s="185">
        <f>VLOOKUP('340.2'!A88,'340.2'!A88:N190,14,FALSE)</f>
        <v>103805.26583672165</v>
      </c>
    </row>
    <row r="85" spans="1:4" ht="54" thickTop="1" thickBot="1">
      <c r="A85" s="143" t="s">
        <v>1035</v>
      </c>
      <c r="B85" s="144" t="s">
        <v>1493</v>
      </c>
      <c r="C85" s="139" t="s">
        <v>387</v>
      </c>
      <c r="D85" s="185">
        <f>VLOOKUP('340.3'!A88,'340.3'!A88:N191,14,FALSE)</f>
        <v>103805.26583672165</v>
      </c>
    </row>
    <row r="86" spans="1:4" ht="54" thickTop="1" thickBot="1">
      <c r="A86" s="143" t="s">
        <v>1494</v>
      </c>
      <c r="B86" s="144" t="s">
        <v>2021</v>
      </c>
      <c r="C86" s="139" t="s">
        <v>387</v>
      </c>
      <c r="D86" s="185">
        <f>VLOOKUP('350.1'!A88,'350.1'!A88:N192,14,FALSE)</f>
        <v>172005.31839316688</v>
      </c>
    </row>
    <row r="87" spans="1:4" ht="54" thickTop="1" thickBot="1">
      <c r="A87" s="202" t="s">
        <v>1495</v>
      </c>
      <c r="B87" s="144" t="s">
        <v>2022</v>
      </c>
      <c r="C87" s="139" t="s">
        <v>387</v>
      </c>
      <c r="D87" s="185">
        <f>VLOOKUP('350.2'!A88,'350.2'!A88:N193,14,FALSE)</f>
        <v>171553.64686775883</v>
      </c>
    </row>
    <row r="88" spans="1:4" ht="54" thickTop="1" thickBot="1">
      <c r="A88" s="145" t="s">
        <v>1496</v>
      </c>
      <c r="B88" s="146" t="s">
        <v>1497</v>
      </c>
      <c r="C88" s="139" t="s">
        <v>387</v>
      </c>
      <c r="D88" s="185">
        <f>VLOOKUP('350.3'!A88,'350.3'!A88:N194,14,FALSE)</f>
        <v>172005.31839316688</v>
      </c>
    </row>
    <row r="89" spans="1:4" ht="54" thickTop="1" thickBot="1">
      <c r="A89" s="143" t="s">
        <v>1498</v>
      </c>
      <c r="B89" s="144" t="s">
        <v>1499</v>
      </c>
      <c r="C89" s="139" t="s">
        <v>387</v>
      </c>
      <c r="D89" s="185">
        <f>VLOOKUP('350.4'!A88,'350.4'!A88:N195,14,FALSE)</f>
        <v>171553.64686775883</v>
      </c>
    </row>
    <row r="90" spans="1:4" ht="54" thickTop="1" thickBot="1">
      <c r="A90" s="145" t="s">
        <v>1500</v>
      </c>
      <c r="B90" s="146" t="s">
        <v>1501</v>
      </c>
      <c r="C90" s="139" t="s">
        <v>387</v>
      </c>
      <c r="D90" s="185">
        <f>VLOOKUP('350.10'!A88,'350.10'!A88:N196,14,FALSE)</f>
        <v>105590.0344455693</v>
      </c>
    </row>
    <row r="91" spans="1:4" ht="54" thickTop="1" thickBot="1">
      <c r="A91" s="145" t="s">
        <v>1502</v>
      </c>
      <c r="B91" s="146" t="s">
        <v>1503</v>
      </c>
      <c r="C91" s="139" t="s">
        <v>387</v>
      </c>
      <c r="D91" s="185">
        <f>VLOOKUP('350.11'!A88,'350.11'!A88:N197,14,FALSE)</f>
        <v>105138.36292016125</v>
      </c>
    </row>
    <row r="92" spans="1:4" ht="54" thickTop="1" thickBot="1">
      <c r="A92" s="145" t="s">
        <v>1504</v>
      </c>
      <c r="B92" s="146" t="s">
        <v>1505</v>
      </c>
      <c r="C92" s="139" t="s">
        <v>387</v>
      </c>
      <c r="D92" s="185">
        <f>VLOOKUP('350.12'!A88,'350.12'!A88:N198,14,FALSE)</f>
        <v>105590.0344455693</v>
      </c>
    </row>
    <row r="93" spans="1:4" ht="54" thickTop="1" thickBot="1">
      <c r="A93" s="145" t="s">
        <v>1506</v>
      </c>
      <c r="B93" s="146" t="s">
        <v>1507</v>
      </c>
      <c r="C93" s="139" t="s">
        <v>387</v>
      </c>
      <c r="D93" s="185">
        <f>VLOOKUP('350.13'!A88,'350.13'!A88:N199,14,FALSE)</f>
        <v>105138.36292016125</v>
      </c>
    </row>
    <row r="94" spans="1:4" ht="54" thickTop="1" thickBot="1">
      <c r="A94" s="143" t="s">
        <v>1508</v>
      </c>
      <c r="B94" s="144" t="s">
        <v>1509</v>
      </c>
      <c r="C94" s="139" t="s">
        <v>998</v>
      </c>
      <c r="D94" s="185">
        <f>VLOOKUP('350.14'!A88,'350.14'!A88:N200,14,FALSE)</f>
        <v>737.94759941775055</v>
      </c>
    </row>
    <row r="95" spans="1:4" ht="54" thickTop="1" thickBot="1">
      <c r="A95" s="145" t="s">
        <v>1510</v>
      </c>
      <c r="B95" s="146" t="s">
        <v>1511</v>
      </c>
      <c r="C95" s="139" t="s">
        <v>387</v>
      </c>
      <c r="D95" s="185">
        <f>VLOOKUP('351.1'!A88,'351.1'!A88:N201,14,FALSE)</f>
        <v>171553.64686775883</v>
      </c>
    </row>
    <row r="96" spans="1:4" ht="54" thickTop="1" thickBot="1">
      <c r="A96" s="145" t="s">
        <v>1512</v>
      </c>
      <c r="B96" s="146" t="s">
        <v>1513</v>
      </c>
      <c r="C96" s="139" t="s">
        <v>387</v>
      </c>
      <c r="D96" s="185">
        <f>VLOOKUP('351.2'!A88,'351.2'!A88:N202,14,FALSE)</f>
        <v>171553.64686775883</v>
      </c>
    </row>
    <row r="97" spans="1:4" ht="54" thickTop="1" thickBot="1">
      <c r="A97" s="145" t="s">
        <v>1514</v>
      </c>
      <c r="B97" s="146" t="s">
        <v>1515</v>
      </c>
      <c r="C97" s="139" t="s">
        <v>387</v>
      </c>
      <c r="D97" s="185">
        <f>VLOOKUP('351.10'!A88,'351.10'!A88:N203,14,FALSE)</f>
        <v>105138.36292016125</v>
      </c>
    </row>
    <row r="98" spans="1:4" ht="54" thickTop="1" thickBot="1">
      <c r="A98" s="145" t="s">
        <v>1516</v>
      </c>
      <c r="B98" s="146" t="s">
        <v>1517</v>
      </c>
      <c r="C98" s="139" t="s">
        <v>387</v>
      </c>
      <c r="D98" s="185">
        <f>VLOOKUP('351.11'!A88,'351.11'!A88:N204,14,FALSE)</f>
        <v>105138.36292016125</v>
      </c>
    </row>
    <row r="99" spans="1:4" ht="54" thickTop="1" thickBot="1">
      <c r="A99" s="145" t="s">
        <v>1518</v>
      </c>
      <c r="B99" s="146" t="s">
        <v>1519</v>
      </c>
      <c r="C99" s="139" t="s">
        <v>998</v>
      </c>
      <c r="D99" s="185">
        <f>VLOOKUP('351.12'!A88,'351.12'!A88:N205,14,FALSE)</f>
        <v>737.94759941775055</v>
      </c>
    </row>
    <row r="100" spans="1:4" ht="54" thickTop="1" thickBot="1">
      <c r="A100" s="145" t="s">
        <v>1522</v>
      </c>
      <c r="B100" s="146" t="s">
        <v>1520</v>
      </c>
      <c r="C100" s="139" t="s">
        <v>998</v>
      </c>
      <c r="D100" s="185">
        <f>VLOOKUP('410.1'!A88,'410.1'!A88:N206,14,FALSE)</f>
        <v>2761.768328733081</v>
      </c>
    </row>
    <row r="101" spans="1:4" ht="54" thickTop="1" thickBot="1">
      <c r="A101" s="145" t="s">
        <v>1523</v>
      </c>
      <c r="B101" s="146" t="s">
        <v>1521</v>
      </c>
      <c r="C101" s="139" t="s">
        <v>998</v>
      </c>
      <c r="D101" s="185">
        <f>VLOOKUP('410.2'!A88,'410.2'!A88:N207,14,FALSE)</f>
        <v>2865.0977786016615</v>
      </c>
    </row>
    <row r="102" spans="1:4" ht="54" thickTop="1" thickBot="1">
      <c r="A102" s="145" t="s">
        <v>1525</v>
      </c>
      <c r="B102" s="146" t="s">
        <v>1524</v>
      </c>
      <c r="C102" s="139" t="s">
        <v>377</v>
      </c>
      <c r="D102" s="185">
        <f>VLOOKUP('410.3'!A88,'410.3'!A88:N208,14,FALSE)</f>
        <v>3387.5308849462454</v>
      </c>
    </row>
    <row r="103" spans="1:4" ht="54" thickTop="1" thickBot="1">
      <c r="A103" s="145" t="s">
        <v>1527</v>
      </c>
      <c r="B103" s="146" t="s">
        <v>1526</v>
      </c>
      <c r="C103" s="139" t="s">
        <v>1464</v>
      </c>
      <c r="D103" s="185">
        <f>VLOOKUP('411.1'!A88,'411.1'!A88:N209,14,FALSE)</f>
        <v>3005.4308969340427</v>
      </c>
    </row>
    <row r="104" spans="1:4" ht="54" thickTop="1" thickBot="1">
      <c r="A104" s="143" t="s">
        <v>1036</v>
      </c>
      <c r="B104" s="144" t="s">
        <v>1958</v>
      </c>
      <c r="C104" s="139" t="s">
        <v>1464</v>
      </c>
      <c r="D104" s="185">
        <f>VLOOKUP('411.2'!A88,'411.2'!A88:N210,14,FALSE)</f>
        <v>3262.4311966639984</v>
      </c>
    </row>
    <row r="105" spans="1:4" ht="54" thickTop="1" thickBot="1">
      <c r="A105" s="143" t="s">
        <v>1037</v>
      </c>
      <c r="B105" s="144" t="s">
        <v>2054</v>
      </c>
      <c r="C105" s="139" t="s">
        <v>1464</v>
      </c>
      <c r="D105" s="185">
        <f>VLOOKUP('411.3'!A88,'411.3'!A88:N211,14,FALSE)</f>
        <v>3262.4311966639984</v>
      </c>
    </row>
    <row r="106" spans="1:4" ht="54" thickTop="1" thickBot="1">
      <c r="A106" s="143" t="s">
        <v>1528</v>
      </c>
      <c r="B106" s="144" t="s">
        <v>2055</v>
      </c>
      <c r="C106" s="139" t="s">
        <v>1464</v>
      </c>
      <c r="D106" s="185">
        <f>VLOOKUP('411.4'!A88,'411.4'!A88:N212,14,FALSE)</f>
        <v>2942.2600542196269</v>
      </c>
    </row>
    <row r="107" spans="1:4" ht="54" thickTop="1" thickBot="1">
      <c r="A107" s="143" t="s">
        <v>1535</v>
      </c>
      <c r="B107" s="198" t="s">
        <v>1606</v>
      </c>
      <c r="C107" s="139" t="s">
        <v>998</v>
      </c>
      <c r="D107" s="185">
        <f>VLOOKUP('413.1'!A88,'413.1'!A88:N213,14,FALSE)</f>
        <v>3969.4594753411857</v>
      </c>
    </row>
    <row r="108" spans="1:4" ht="54" thickTop="1" thickBot="1">
      <c r="A108" s="143" t="s">
        <v>1537</v>
      </c>
      <c r="B108" s="144" t="s">
        <v>1607</v>
      </c>
      <c r="C108" s="139" t="s">
        <v>998</v>
      </c>
      <c r="D108" s="185">
        <f>VLOOKUP('413.2'!A88,'413.2'!A88:N214,14,FALSE)</f>
        <v>4019.0937089025128</v>
      </c>
    </row>
    <row r="109" spans="1:4" ht="54" thickTop="1" thickBot="1">
      <c r="A109" s="143" t="s">
        <v>1539</v>
      </c>
      <c r="B109" s="144" t="s">
        <v>1608</v>
      </c>
      <c r="C109" s="139" t="s">
        <v>998</v>
      </c>
      <c r="D109" s="185">
        <f>VLOOKUP('413.3'!A88,'413.3'!A88:N215,14,FALSE)</f>
        <v>3892.7520234736803</v>
      </c>
    </row>
    <row r="110" spans="1:4" ht="54" thickTop="1" thickBot="1">
      <c r="A110" s="143" t="s">
        <v>1038</v>
      </c>
      <c r="B110" s="144" t="s">
        <v>1205</v>
      </c>
      <c r="C110" s="139" t="s">
        <v>998</v>
      </c>
      <c r="D110" s="185">
        <f>VLOOKUP('414.1'!A88,'414.1'!A88:N216,14,FALSE)</f>
        <v>4315.8477669595832</v>
      </c>
    </row>
    <row r="111" spans="1:4" ht="54" thickTop="1" thickBot="1">
      <c r="A111" s="143" t="s">
        <v>1039</v>
      </c>
      <c r="B111" s="144" t="s">
        <v>1959</v>
      </c>
      <c r="C111" s="139" t="s">
        <v>998</v>
      </c>
      <c r="D111" s="185">
        <f>VLOOKUP('414.2'!A88,'414.2'!A88:N217,14,FALSE)</f>
        <v>4344.4822075214188</v>
      </c>
    </row>
    <row r="112" spans="1:4" ht="54" thickTop="1" thickBot="1">
      <c r="A112" s="143" t="s">
        <v>1040</v>
      </c>
      <c r="B112" s="144" t="s">
        <v>1960</v>
      </c>
      <c r="C112" s="139" t="s">
        <v>998</v>
      </c>
      <c r="D112" s="185">
        <f>VLOOKUP('414.3'!A88,'414.3'!A88:N218,14,FALSE)</f>
        <v>4344.4822075214188</v>
      </c>
    </row>
    <row r="113" spans="1:4" ht="54" thickTop="1" thickBot="1">
      <c r="A113" s="143" t="s">
        <v>1041</v>
      </c>
      <c r="B113" s="144" t="s">
        <v>1206</v>
      </c>
      <c r="C113" s="139" t="s">
        <v>998</v>
      </c>
      <c r="D113" s="185">
        <f>VLOOKUP('414.4'!A88,'414.4'!A88:N219,14,FALSE)</f>
        <v>4666.2609436994999</v>
      </c>
    </row>
    <row r="114" spans="1:4" ht="54" thickTop="1" thickBot="1">
      <c r="A114" s="143" t="s">
        <v>1042</v>
      </c>
      <c r="B114" s="144" t="s">
        <v>1207</v>
      </c>
      <c r="C114" s="139" t="s">
        <v>998</v>
      </c>
      <c r="D114" s="185">
        <f>VLOOKUP('414.5'!A88,'414.5'!A88:N220,14,FALSE)</f>
        <v>4862.6162277696358</v>
      </c>
    </row>
    <row r="115" spans="1:4" ht="54" thickTop="1" thickBot="1">
      <c r="A115" s="143" t="s">
        <v>1546</v>
      </c>
      <c r="B115" s="144" t="s">
        <v>2056</v>
      </c>
      <c r="C115" s="139" t="s">
        <v>998</v>
      </c>
      <c r="D115" s="185">
        <f>VLOOKUP('414.6'!A88,'414.6'!A88:N221,14,FALSE)</f>
        <v>4532.0229029313668</v>
      </c>
    </row>
    <row r="116" spans="1:4" ht="54" thickTop="1" thickBot="1">
      <c r="A116" s="143" t="s">
        <v>1043</v>
      </c>
      <c r="B116" s="144" t="s">
        <v>1961</v>
      </c>
      <c r="C116" s="139" t="s">
        <v>1464</v>
      </c>
      <c r="D116" s="185">
        <f>VLOOKUP('415.1'!A88,'415.1'!A88:N222,14,FALSE)</f>
        <v>3010.7778819154091</v>
      </c>
    </row>
    <row r="117" spans="1:4" ht="54" thickTop="1" thickBot="1">
      <c r="A117" s="143" t="s">
        <v>1044</v>
      </c>
      <c r="B117" s="144" t="s">
        <v>2058</v>
      </c>
      <c r="C117" s="139" t="s">
        <v>233</v>
      </c>
      <c r="D117" s="185">
        <f>VLOOKUP('420.1'!A87,'420.1'!A87:N223,14,FALSE)</f>
        <v>3366.9884253679138</v>
      </c>
    </row>
    <row r="118" spans="1:4" ht="54" thickTop="1" thickBot="1">
      <c r="A118" s="143" t="s">
        <v>1045</v>
      </c>
      <c r="B118" s="144" t="s">
        <v>2057</v>
      </c>
      <c r="C118" s="148" t="s">
        <v>233</v>
      </c>
      <c r="D118" s="185">
        <f>VLOOKUP('420.2 '!A88,'420.2 '!A59:N107,14,FALSE)</f>
        <v>2692.2456936748003</v>
      </c>
    </row>
    <row r="119" spans="1:4" ht="54" thickTop="1" thickBot="1">
      <c r="A119" s="143" t="s">
        <v>1551</v>
      </c>
      <c r="B119" s="144" t="s">
        <v>1552</v>
      </c>
      <c r="C119" s="139" t="s">
        <v>233</v>
      </c>
      <c r="D119" s="185">
        <f>VLOOKUP('420.3'!A88,'420.3'!A88:N225,14,FALSE)</f>
        <v>3935.9668583528287</v>
      </c>
    </row>
    <row r="120" spans="1:4" ht="54" thickTop="1" thickBot="1">
      <c r="A120" s="143" t="s">
        <v>1046</v>
      </c>
      <c r="B120" s="144" t="s">
        <v>1208</v>
      </c>
      <c r="C120" s="139" t="s">
        <v>233</v>
      </c>
      <c r="D120" s="185">
        <f>VLOOKUP('421.1'!A88,'421.1'!A88:N226,14,FALSE)</f>
        <v>1696.7422553840029</v>
      </c>
    </row>
    <row r="121" spans="1:4" ht="54" thickTop="1" thickBot="1">
      <c r="A121" s="143" t="s">
        <v>1047</v>
      </c>
      <c r="B121" s="144" t="s">
        <v>1209</v>
      </c>
      <c r="C121" s="139" t="s">
        <v>233</v>
      </c>
      <c r="D121" s="185">
        <f>VLOOKUP('421.2'!A88,'421.2'!A88:N227,14,FALSE)</f>
        <v>1829.6515669326714</v>
      </c>
    </row>
    <row r="122" spans="1:4" ht="54" thickTop="1" thickBot="1">
      <c r="A122" s="143" t="s">
        <v>1048</v>
      </c>
      <c r="B122" s="144" t="s">
        <v>1962</v>
      </c>
      <c r="C122" s="139" t="s">
        <v>233</v>
      </c>
      <c r="D122" s="185">
        <f>VLOOKUP('421.3'!A88,'421.3'!A88:N228,14,FALSE)</f>
        <v>1754.6112595134589</v>
      </c>
    </row>
    <row r="123" spans="1:4" ht="54" thickTop="1" thickBot="1">
      <c r="A123" s="143" t="s">
        <v>1049</v>
      </c>
      <c r="B123" s="144" t="s">
        <v>1963</v>
      </c>
      <c r="C123" s="139" t="s">
        <v>233</v>
      </c>
      <c r="D123" s="185">
        <f>VLOOKUP('421.4'!A88,'421.4'!A88:N229,14,FALSE)</f>
        <v>1774.9161732430923</v>
      </c>
    </row>
    <row r="124" spans="1:4" ht="54" thickTop="1" thickBot="1">
      <c r="A124" s="143" t="s">
        <v>1556</v>
      </c>
      <c r="B124" s="146" t="s">
        <v>1557</v>
      </c>
      <c r="C124" s="139" t="s">
        <v>233</v>
      </c>
      <c r="D124" s="185">
        <f>VLOOKUP('430.1.1'!A87,'430.1.1'!A87:N230,14,FALSE)</f>
        <v>9311.8453577301916</v>
      </c>
    </row>
    <row r="125" spans="1:4" ht="54" thickTop="1" thickBot="1">
      <c r="A125" s="143" t="s">
        <v>1558</v>
      </c>
      <c r="B125" s="144" t="s">
        <v>1559</v>
      </c>
      <c r="C125" s="139" t="s">
        <v>233</v>
      </c>
      <c r="D125" s="185">
        <f>VLOOKUP('430.1.2'!A88,'430.1.2'!A88:N231,14,FALSE)</f>
        <v>7533.0715190690044</v>
      </c>
    </row>
    <row r="126" spans="1:4" ht="54" thickTop="1" thickBot="1">
      <c r="A126" s="143" t="s">
        <v>1560</v>
      </c>
      <c r="B126" s="144" t="s">
        <v>1609</v>
      </c>
      <c r="C126" s="139" t="s">
        <v>233</v>
      </c>
      <c r="D126" s="185">
        <f>VLOOKUP('430.2.1'!A88,'430.2.1'!A88:N232,14,FALSE)</f>
        <v>9311.8453577301916</v>
      </c>
    </row>
    <row r="127" spans="1:4" ht="54" thickTop="1" thickBot="1">
      <c r="A127" s="143" t="s">
        <v>1562</v>
      </c>
      <c r="B127" s="144" t="s">
        <v>1610</v>
      </c>
      <c r="C127" s="139" t="s">
        <v>233</v>
      </c>
      <c r="D127" s="185">
        <f>VLOOKUP('430.2.2'!A88,'430.2.2'!A88:N233,14,FALSE)</f>
        <v>7533.0715190690044</v>
      </c>
    </row>
    <row r="128" spans="1:4" ht="54" thickTop="1" thickBot="1">
      <c r="A128" s="143" t="s">
        <v>1563</v>
      </c>
      <c r="B128" s="144" t="s">
        <v>1611</v>
      </c>
      <c r="C128" s="139" t="s">
        <v>233</v>
      </c>
      <c r="D128" s="185">
        <f>VLOOKUP('431.1.1'!A88,'431.1.1'!A88:N234,14,FALSE)</f>
        <v>19840.883944902103</v>
      </c>
    </row>
    <row r="129" spans="1:4" ht="54" thickTop="1" thickBot="1">
      <c r="A129" s="143" t="s">
        <v>1565</v>
      </c>
      <c r="B129" s="144" t="s">
        <v>1612</v>
      </c>
      <c r="C129" s="139" t="s">
        <v>233</v>
      </c>
      <c r="D129" s="185">
        <f>VLOOKUP('431.1.2'!A88,'431.1.2'!A88:N235,14,FALSE)</f>
        <v>15540.234605364085</v>
      </c>
    </row>
    <row r="130" spans="1:4" ht="54" thickTop="1" thickBot="1">
      <c r="A130" s="143" t="s">
        <v>1568</v>
      </c>
      <c r="B130" s="144" t="s">
        <v>1613</v>
      </c>
      <c r="C130" s="139" t="s">
        <v>233</v>
      </c>
      <c r="D130" s="185">
        <f>VLOOKUP('431.2.1'!A88,'431.2.1'!A88:N236,14,FALSE)</f>
        <v>19325.154902138071</v>
      </c>
    </row>
    <row r="131" spans="1:4" ht="54" thickTop="1" thickBot="1">
      <c r="A131" s="143" t="s">
        <v>1569</v>
      </c>
      <c r="B131" s="144" t="s">
        <v>1614</v>
      </c>
      <c r="C131" s="139" t="s">
        <v>233</v>
      </c>
      <c r="D131" s="185">
        <f>VLOOKUP('431.2.2'!A88,'431.2.2'!A88:N237,14,FALSE)</f>
        <v>15146.139770799116</v>
      </c>
    </row>
    <row r="132" spans="1:4" ht="54" thickTop="1" thickBot="1">
      <c r="A132" s="143" t="s">
        <v>1050</v>
      </c>
      <c r="B132" s="144" t="s">
        <v>1210</v>
      </c>
      <c r="C132" s="139" t="s">
        <v>233</v>
      </c>
      <c r="D132" s="185">
        <f>VLOOKUP('432.1'!A88,'432.1'!A88:N238,14,FALSE)</f>
        <v>5651.630803133994</v>
      </c>
    </row>
    <row r="133" spans="1:4" ht="54" thickTop="1" thickBot="1">
      <c r="A133" s="143" t="s">
        <v>1051</v>
      </c>
      <c r="B133" s="144" t="s">
        <v>1964</v>
      </c>
      <c r="C133" s="139" t="s">
        <v>233</v>
      </c>
      <c r="D133" s="185">
        <f>VLOOKUP('432.2'!A88,'432.2'!A88:N239,14,FALSE)</f>
        <v>5282.4382710543587</v>
      </c>
    </row>
    <row r="134" spans="1:4" ht="54" thickTop="1" thickBot="1">
      <c r="A134" s="143" t="s">
        <v>1052</v>
      </c>
      <c r="B134" s="144" t="s">
        <v>1965</v>
      </c>
      <c r="C134" s="139" t="s">
        <v>233</v>
      </c>
      <c r="D134" s="185">
        <f>VLOOKUP('433.1'!A88,'433.1'!A88:N240,14,FALSE)</f>
        <v>5691.1133057146581</v>
      </c>
    </row>
    <row r="135" spans="1:4" ht="54" thickTop="1" thickBot="1">
      <c r="A135" s="143" t="s">
        <v>1053</v>
      </c>
      <c r="B135" s="144" t="s">
        <v>1966</v>
      </c>
      <c r="C135" s="139" t="s">
        <v>233</v>
      </c>
      <c r="D135" s="185">
        <f>VLOOKUP('433.2'!A88,'433.2'!A88:N241,14,FALSE)</f>
        <v>5312.8917348693858</v>
      </c>
    </row>
    <row r="136" spans="1:4" ht="54" thickTop="1" thickBot="1">
      <c r="A136" s="143" t="s">
        <v>1054</v>
      </c>
      <c r="B136" s="144" t="s">
        <v>1967</v>
      </c>
      <c r="C136" s="139" t="s">
        <v>233</v>
      </c>
      <c r="D136" s="185">
        <f>VLOOKUP('433.3'!A88,'433.3'!A88:N242,14,FALSE)</f>
        <v>6416.5041743317306</v>
      </c>
    </row>
    <row r="137" spans="1:4" ht="54" thickTop="1" thickBot="1">
      <c r="A137" s="143" t="s">
        <v>1055</v>
      </c>
      <c r="B137" s="144" t="s">
        <v>1211</v>
      </c>
      <c r="C137" s="139" t="s">
        <v>233</v>
      </c>
      <c r="D137" s="185">
        <f>VLOOKUP('433.4'!A88,'433.4'!A88:N243,14,FALSE)</f>
        <v>3964.9040455952481</v>
      </c>
    </row>
    <row r="138" spans="1:4" ht="54" thickTop="1" thickBot="1">
      <c r="A138" s="143" t="s">
        <v>1056</v>
      </c>
      <c r="B138" s="144" t="s">
        <v>1968</v>
      </c>
      <c r="C138" s="139" t="s">
        <v>233</v>
      </c>
      <c r="D138" s="185">
        <f>VLOOKUP('433.5'!A88,'433.5'!A88:N244,14,FALSE)</f>
        <v>6159.3636015395523</v>
      </c>
    </row>
    <row r="139" spans="1:4" ht="54" thickTop="1" thickBot="1">
      <c r="A139" s="143" t="s">
        <v>1057</v>
      </c>
      <c r="B139" s="144" t="s">
        <v>1969</v>
      </c>
      <c r="C139" s="139" t="s">
        <v>233</v>
      </c>
      <c r="D139" s="185">
        <f>VLOOKUP('433.6'!A88,'433.6'!A88:N245,14,FALSE)</f>
        <v>5764.5731740727824</v>
      </c>
    </row>
    <row r="140" spans="1:4" ht="54" thickTop="1" thickBot="1">
      <c r="A140" s="143" t="s">
        <v>1058</v>
      </c>
      <c r="B140" s="144" t="s">
        <v>1970</v>
      </c>
      <c r="C140" s="139" t="s">
        <v>233</v>
      </c>
      <c r="D140" s="185">
        <f>VLOOKUP('433.7'!A88,'433.7'!A88:N246,14,FALSE)</f>
        <v>6963.9968279116056</v>
      </c>
    </row>
    <row r="141" spans="1:4" ht="54" thickTop="1" thickBot="1">
      <c r="A141" s="143" t="s">
        <v>1059</v>
      </c>
      <c r="B141" s="144" t="s">
        <v>1212</v>
      </c>
      <c r="C141" s="139" t="s">
        <v>233</v>
      </c>
      <c r="D141" s="185">
        <f>VLOOKUP('433.8'!A88,'433.8'!A88:N247,14,FALSE)</f>
        <v>4307.0869540826707</v>
      </c>
    </row>
    <row r="142" spans="1:4" ht="54" thickTop="1" thickBot="1">
      <c r="A142" s="143" t="s">
        <v>1060</v>
      </c>
      <c r="B142" s="144" t="s">
        <v>1971</v>
      </c>
      <c r="C142" s="139" t="s">
        <v>387</v>
      </c>
      <c r="D142" s="185">
        <f>VLOOKUP('440.1'!A89,'440.1'!A89:N248,14,FALSE)</f>
        <v>233729.45206690382</v>
      </c>
    </row>
    <row r="143" spans="1:4" ht="54" thickTop="1" thickBot="1">
      <c r="A143" s="143" t="s">
        <v>1061</v>
      </c>
      <c r="B143" s="144" t="s">
        <v>1972</v>
      </c>
      <c r="C143" s="139" t="s">
        <v>387</v>
      </c>
      <c r="D143" s="185">
        <f>VLOOKUP('440.2'!A93,'440.2'!A93:N250,14,FALSE)</f>
        <v>233958.68995880047</v>
      </c>
    </row>
    <row r="144" spans="1:4" ht="54" thickTop="1" thickBot="1">
      <c r="A144" s="143" t="s">
        <v>1062</v>
      </c>
      <c r="B144" s="144" t="s">
        <v>1973</v>
      </c>
      <c r="C144" s="139" t="s">
        <v>387</v>
      </c>
      <c r="D144" s="185">
        <f>VLOOKUP('440.3'!A93,'440.3'!A93:N252,14,FALSE)</f>
        <v>233729.45206690382</v>
      </c>
    </row>
    <row r="145" spans="1:4" ht="54" thickTop="1" thickBot="1">
      <c r="A145" s="143" t="s">
        <v>1063</v>
      </c>
      <c r="B145" s="144" t="s">
        <v>1213</v>
      </c>
      <c r="C145" s="139" t="s">
        <v>387</v>
      </c>
      <c r="D145" s="185">
        <f>VLOOKUP('440.4'!A93,'440.4'!A93:N254,14,FALSE)</f>
        <v>256794.11275962417</v>
      </c>
    </row>
    <row r="146" spans="1:4" ht="54" thickTop="1" thickBot="1">
      <c r="A146" s="143" t="s">
        <v>1064</v>
      </c>
      <c r="B146" s="144" t="s">
        <v>1974</v>
      </c>
      <c r="C146" s="139" t="s">
        <v>387</v>
      </c>
      <c r="D146" s="185">
        <f>VLOOKUP('441.1'!A93,'441.1'!A93:N256,14,FALSE)</f>
        <v>233729.45206690382</v>
      </c>
    </row>
    <row r="147" spans="1:4" ht="54" thickTop="1" thickBot="1">
      <c r="A147" s="143" t="s">
        <v>1065</v>
      </c>
      <c r="B147" s="144" t="s">
        <v>1975</v>
      </c>
      <c r="C147" s="139" t="s">
        <v>387</v>
      </c>
      <c r="D147" s="185">
        <f>VLOOKUP('441.2'!A92,'441.2'!A92:N258,14,FALSE)</f>
        <v>233729.45206690382</v>
      </c>
    </row>
    <row r="148" spans="1:4" ht="54" thickTop="1" thickBot="1">
      <c r="A148" s="143" t="s">
        <v>1066</v>
      </c>
      <c r="B148" s="144" t="s">
        <v>1976</v>
      </c>
      <c r="C148" s="139" t="s">
        <v>387</v>
      </c>
      <c r="D148" s="185">
        <f>VLOOKUP('441.3'!A93,'441.3'!A93:N260,14,FALSE)</f>
        <v>233634.03076241855</v>
      </c>
    </row>
    <row r="149" spans="1:4" ht="54" thickTop="1" thickBot="1">
      <c r="A149" s="143" t="s">
        <v>1067</v>
      </c>
      <c r="B149" s="144" t="s">
        <v>1977</v>
      </c>
      <c r="C149" s="139" t="s">
        <v>387</v>
      </c>
      <c r="D149" s="185">
        <f>VLOOKUP('441.4'!A92,'441.4'!A92:N262,14,FALSE)</f>
        <v>257061.66062382684</v>
      </c>
    </row>
    <row r="150" spans="1:4" ht="54" thickTop="1" thickBot="1">
      <c r="A150" s="143" t="s">
        <v>1068</v>
      </c>
      <c r="B150" s="144" t="s">
        <v>1957</v>
      </c>
      <c r="C150" s="139" t="s">
        <v>387</v>
      </c>
      <c r="D150" s="185">
        <f>VLOOKUP('450.1'!A95,'450.1'!A95:N264,14,FALSE)</f>
        <v>286128.76836919959</v>
      </c>
    </row>
    <row r="151" spans="1:4" ht="54" thickTop="1" thickBot="1">
      <c r="A151" s="143" t="s">
        <v>1069</v>
      </c>
      <c r="B151" s="144" t="s">
        <v>1978</v>
      </c>
      <c r="C151" s="139" t="s">
        <v>387</v>
      </c>
      <c r="D151" s="185">
        <f>VLOOKUP('450.2'!A93,'450.2'!A93:N266,14,FALSE)</f>
        <v>286453.42756558151</v>
      </c>
    </row>
    <row r="152" spans="1:4" ht="54" thickTop="1" thickBot="1">
      <c r="A152" s="143" t="s">
        <v>1070</v>
      </c>
      <c r="B152" s="144" t="s">
        <v>1979</v>
      </c>
      <c r="C152" s="139" t="s">
        <v>387</v>
      </c>
      <c r="D152" s="185">
        <f>VLOOKUP('450.3'!A93,'450.3'!A93:N268,14,FALSE)</f>
        <v>286453.42756558151</v>
      </c>
    </row>
    <row r="153" spans="1:4" ht="54" thickTop="1" thickBot="1">
      <c r="A153" s="143" t="s">
        <v>1071</v>
      </c>
      <c r="B153" s="144" t="s">
        <v>1980</v>
      </c>
      <c r="C153" s="139" t="s">
        <v>387</v>
      </c>
      <c r="D153" s="185">
        <f>VLOOKUP('450.4'!A92,'450.4'!A92:N270,14,FALSE)</f>
        <v>286128.76836919959</v>
      </c>
    </row>
    <row r="154" spans="1:4" ht="63.75" customHeight="1" thickTop="1" thickBot="1">
      <c r="A154" s="143" t="s">
        <v>1072</v>
      </c>
      <c r="B154" s="144" t="s">
        <v>1981</v>
      </c>
      <c r="C154" s="139" t="s">
        <v>387</v>
      </c>
      <c r="D154" s="185">
        <f>VLOOKUP('450.5'!A92,'450.5'!A92:N272,14,FALSE)</f>
        <v>286224.18967368489</v>
      </c>
    </row>
    <row r="155" spans="1:4" ht="54" thickTop="1" thickBot="1">
      <c r="A155" s="143" t="s">
        <v>1073</v>
      </c>
      <c r="B155" s="144" t="s">
        <v>1982</v>
      </c>
      <c r="C155" s="139" t="s">
        <v>387</v>
      </c>
      <c r="D155" s="185">
        <f>VLOOKUP('450.6'!A93,'450.6'!A93:N274,14,FALSE)</f>
        <v>286224.18967368489</v>
      </c>
    </row>
    <row r="156" spans="1:4" ht="54" thickTop="1" thickBot="1">
      <c r="A156" s="143" t="s">
        <v>1074</v>
      </c>
      <c r="B156" s="144" t="s">
        <v>1983</v>
      </c>
      <c r="C156" s="139" t="s">
        <v>387</v>
      </c>
      <c r="D156" s="185">
        <f>VLOOKUP('450.7'!A93,'450.7'!A93:N275,14,FALSE)</f>
        <v>286224.18967368489</v>
      </c>
    </row>
    <row r="157" spans="1:4" ht="54" thickTop="1" thickBot="1">
      <c r="A157" s="143" t="s">
        <v>1075</v>
      </c>
      <c r="B157" s="144" t="s">
        <v>1984</v>
      </c>
      <c r="C157" s="139" t="s">
        <v>387</v>
      </c>
      <c r="D157" s="185">
        <f>VLOOKUP('450.8'!A93,'450.8'!A93:N276,14,FALSE)</f>
        <v>286176.39921473316</v>
      </c>
    </row>
    <row r="158" spans="1:4" ht="54" thickTop="1" thickBot="1">
      <c r="A158" s="143" t="s">
        <v>1584</v>
      </c>
      <c r="B158" s="144" t="s">
        <v>1615</v>
      </c>
      <c r="C158" s="139" t="s">
        <v>387</v>
      </c>
      <c r="D158" s="185">
        <f>VLOOKUP('450.10'!A92,'450.10'!A92:N277,14,FALSE)</f>
        <v>331622.10602734477</v>
      </c>
    </row>
    <row r="159" spans="1:4" ht="54" thickTop="1" thickBot="1">
      <c r="A159" s="143" t="s">
        <v>1586</v>
      </c>
      <c r="B159" s="144" t="s">
        <v>1616</v>
      </c>
      <c r="C159" s="139" t="s">
        <v>387</v>
      </c>
      <c r="D159" s="185">
        <f>VLOOKUP('450.11'!A92,'450.11'!A92:N278,14,FALSE)</f>
        <v>331717.52733183006</v>
      </c>
    </row>
    <row r="160" spans="1:4" ht="54" thickTop="1" thickBot="1">
      <c r="A160" s="143" t="s">
        <v>1588</v>
      </c>
      <c r="B160" s="144" t="s">
        <v>1617</v>
      </c>
      <c r="C160" s="139" t="s">
        <v>387</v>
      </c>
      <c r="D160" s="185">
        <f>VLOOKUP('450.12'!A92,'450.11'!A92:N279,14,FALSE)</f>
        <v>331717.52733183006</v>
      </c>
    </row>
    <row r="161" spans="1:4" ht="54" thickTop="1" thickBot="1">
      <c r="A161" s="143" t="s">
        <v>1076</v>
      </c>
      <c r="B161" s="144" t="s">
        <v>1985</v>
      </c>
      <c r="C161" s="139" t="s">
        <v>387</v>
      </c>
      <c r="D161" s="185">
        <f>VLOOKUP('451.1'!A92,'451.1'!A92:N280,14,FALSE)</f>
        <v>286224.18967368489</v>
      </c>
    </row>
    <row r="162" spans="1:4" ht="54" thickTop="1" thickBot="1">
      <c r="A162" s="143" t="s">
        <v>1077</v>
      </c>
      <c r="B162" s="144" t="s">
        <v>1986</v>
      </c>
      <c r="C162" s="139" t="s">
        <v>387</v>
      </c>
      <c r="D162" s="185">
        <f>VLOOKUP('451.2'!A93,'451.2'!A93:N281,14,FALSE)</f>
        <v>286224.18967368489</v>
      </c>
    </row>
    <row r="163" spans="1:4" ht="54" thickTop="1" thickBot="1">
      <c r="A163" s="143" t="s">
        <v>1078</v>
      </c>
      <c r="B163" s="144" t="s">
        <v>1987</v>
      </c>
      <c r="C163" s="139" t="s">
        <v>387</v>
      </c>
      <c r="D163" s="185">
        <f>VLOOKUP('451.3'!A92,'451.3'!A92:N282,14,FALSE)</f>
        <v>286224.18967368489</v>
      </c>
    </row>
    <row r="164" spans="1:4" ht="54" thickTop="1" thickBot="1">
      <c r="A164" s="143" t="s">
        <v>1079</v>
      </c>
      <c r="B164" s="144" t="s">
        <v>1988</v>
      </c>
      <c r="C164" s="139" t="s">
        <v>387</v>
      </c>
      <c r="D164" s="185">
        <f>VLOOKUP('451.4'!A92,'451.4'!A92:N283,14,FALSE)</f>
        <v>331717.52733183006</v>
      </c>
    </row>
    <row r="165" spans="1:4" ht="54" thickTop="1" thickBot="1">
      <c r="A165" s="143" t="s">
        <v>1080</v>
      </c>
      <c r="B165" s="144" t="s">
        <v>1989</v>
      </c>
      <c r="C165" s="139" t="s">
        <v>387</v>
      </c>
      <c r="D165" s="185">
        <f>VLOOKUP('452.1'!A93,'452.1'!A93:N284,14,FALSE)</f>
        <v>286224.18967368489</v>
      </c>
    </row>
    <row r="166" spans="1:4" ht="54" thickTop="1" thickBot="1">
      <c r="A166" s="143" t="s">
        <v>1081</v>
      </c>
      <c r="B166" s="144" t="s">
        <v>1990</v>
      </c>
      <c r="C166" s="139" t="s">
        <v>387</v>
      </c>
      <c r="D166" s="185">
        <f>VLOOKUP('452.2'!A93,'452.2'!A93:N285,14,FALSE)</f>
        <v>286224.18967368489</v>
      </c>
    </row>
    <row r="167" spans="1:4" ht="54" thickTop="1" thickBot="1">
      <c r="A167" s="143" t="s">
        <v>1082</v>
      </c>
      <c r="B167" s="144" t="s">
        <v>1991</v>
      </c>
      <c r="C167" s="139" t="s">
        <v>387</v>
      </c>
      <c r="D167" s="185">
        <f>VLOOKUP('452.3'!A92,'452.3'!A92:N286,14,FALSE)</f>
        <v>286224.18967368489</v>
      </c>
    </row>
    <row r="168" spans="1:4" ht="54" thickTop="1" thickBot="1">
      <c r="A168" s="143" t="s">
        <v>1083</v>
      </c>
      <c r="B168" s="144" t="s">
        <v>1992</v>
      </c>
      <c r="C168" s="139" t="s">
        <v>387</v>
      </c>
      <c r="D168" s="185">
        <f>VLOOKUP('452.4'!A93,'452.4'!A93:N287,14,FALSE)</f>
        <v>286224.18967368489</v>
      </c>
    </row>
    <row r="169" spans="1:4" ht="54" thickTop="1" thickBot="1">
      <c r="A169" s="143" t="s">
        <v>1084</v>
      </c>
      <c r="B169" s="144" t="s">
        <v>1214</v>
      </c>
      <c r="C169" s="139" t="s">
        <v>387</v>
      </c>
      <c r="D169" s="185">
        <f>VLOOKUP('453.1'!A92,'453.1'!A92:N288,14,FALSE)</f>
        <v>287506.32448087103</v>
      </c>
    </row>
    <row r="170" spans="1:4" ht="54" thickTop="1" thickBot="1">
      <c r="A170" s="143" t="s">
        <v>1085</v>
      </c>
      <c r="B170" s="144" t="s">
        <v>1993</v>
      </c>
      <c r="C170" s="139" t="s">
        <v>233</v>
      </c>
      <c r="D170" s="185">
        <f>VLOOKUP('460.1'!A87,'460.1'!A87:N289,14,FALSE)</f>
        <v>5094.6740943439418</v>
      </c>
    </row>
    <row r="171" spans="1:4" ht="54" thickTop="1" thickBot="1">
      <c r="A171" s="203" t="s">
        <v>2017</v>
      </c>
      <c r="B171" s="144" t="s">
        <v>2073</v>
      </c>
      <c r="C171" s="139" t="s">
        <v>233</v>
      </c>
      <c r="D171" s="185">
        <f>VLOOKUP('460.2'!A87,'460.2'!A87:N290,14,FALSE)</f>
        <v>2547.3370471719709</v>
      </c>
    </row>
    <row r="172" spans="1:4" ht="51.75" customHeight="1" thickTop="1" thickBot="1">
      <c r="A172" s="143" t="s">
        <v>1086</v>
      </c>
      <c r="B172" s="144" t="s">
        <v>1215</v>
      </c>
      <c r="C172" s="139" t="s">
        <v>387</v>
      </c>
      <c r="D172" s="185">
        <f>VLOOKUP('461.1'!A87,'461.1'!A87:N291,14,FALSE)</f>
        <v>141055.56570990695</v>
      </c>
    </row>
    <row r="173" spans="1:4" ht="54" thickTop="1" thickBot="1">
      <c r="A173" s="143" t="s">
        <v>1087</v>
      </c>
      <c r="B173" s="144" t="s">
        <v>1216</v>
      </c>
      <c r="C173" s="139" t="s">
        <v>387</v>
      </c>
      <c r="D173" s="185">
        <f>VLOOKUP('461.2'!A89,'461.2'!A89:N294,14,FALSE)</f>
        <v>176619.18976910663</v>
      </c>
    </row>
    <row r="174" spans="1:4" ht="54" thickTop="1" thickBot="1">
      <c r="A174" s="143" t="s">
        <v>1598</v>
      </c>
      <c r="B174" s="144" t="s">
        <v>2078</v>
      </c>
      <c r="C174" s="139" t="s">
        <v>387</v>
      </c>
      <c r="D174" s="185">
        <f>VLOOKUP('462.1.1'!A88,'462.1.1'!A88:N293,14,FALSE)</f>
        <v>205202.16087320671</v>
      </c>
    </row>
    <row r="175" spans="1:4" ht="54" thickTop="1" thickBot="1">
      <c r="A175" s="143" t="s">
        <v>1599</v>
      </c>
      <c r="B175" s="144" t="s">
        <v>2079</v>
      </c>
      <c r="C175" s="139" t="s">
        <v>387</v>
      </c>
      <c r="D175" s="185">
        <f>VLOOKUP('462.1.2'!A88,'462.1.2'!A88:N294,14,FALSE)</f>
        <v>203138.07701370941</v>
      </c>
    </row>
    <row r="176" spans="1:4" ht="54" thickTop="1" thickBot="1">
      <c r="A176" s="143" t="s">
        <v>1600</v>
      </c>
      <c r="B176" s="144" t="s">
        <v>2082</v>
      </c>
      <c r="C176" s="139" t="s">
        <v>387</v>
      </c>
      <c r="D176" s="185">
        <f>VLOOKUP('462.2.1'!A88,'462.2.1'!A88:N295,14,FALSE)</f>
        <v>227690.07439682196</v>
      </c>
    </row>
    <row r="177" spans="1:4" ht="54" thickTop="1" thickBot="1">
      <c r="A177" s="143" t="s">
        <v>1601</v>
      </c>
      <c r="B177" s="144" t="s">
        <v>2083</v>
      </c>
      <c r="C177" s="139" t="s">
        <v>387</v>
      </c>
      <c r="D177" s="185">
        <f>VLOOKUP('462.2.2'!A88,'462.2.2'!A88:N296,14,FALSE)</f>
        <v>225625.99053732469</v>
      </c>
    </row>
    <row r="178" spans="1:4" ht="54" thickTop="1" thickBot="1">
      <c r="A178" s="143" t="s">
        <v>1088</v>
      </c>
      <c r="B178" s="144" t="s">
        <v>1618</v>
      </c>
      <c r="C178" s="139" t="s">
        <v>233</v>
      </c>
      <c r="D178" s="185">
        <f>VLOOKUP('464.1'!A88,'464.1'!A88:N297,14,FALSE)</f>
        <v>5053.8488745499253</v>
      </c>
    </row>
    <row r="179" spans="1:4" ht="54" thickTop="1" thickBot="1">
      <c r="A179" s="143" t="s">
        <v>1089</v>
      </c>
      <c r="B179" s="144" t="s">
        <v>1619</v>
      </c>
      <c r="C179" s="139" t="s">
        <v>387</v>
      </c>
      <c r="D179" s="185">
        <f>VLOOKUP('465.1'!A92,'465.1'!A92:N298,14,FALSE)</f>
        <v>119900.59594907102</v>
      </c>
    </row>
    <row r="180" spans="1:4" ht="54" thickTop="1" thickBot="1">
      <c r="A180" s="143" t="s">
        <v>1602</v>
      </c>
      <c r="B180" s="144" t="s">
        <v>1620</v>
      </c>
      <c r="C180" s="139" t="s">
        <v>387</v>
      </c>
      <c r="D180" s="185">
        <f>VLOOKUP('465.2'!A92,'465.2'!A92:N299,14,FALSE)</f>
        <v>29164.583214482082</v>
      </c>
    </row>
    <row r="181" spans="1:4" ht="54" thickTop="1" thickBot="1">
      <c r="A181" s="143" t="s">
        <v>1090</v>
      </c>
      <c r="B181" s="144" t="s">
        <v>1621</v>
      </c>
      <c r="C181" s="139" t="s">
        <v>144</v>
      </c>
      <c r="D181" s="185">
        <f>VLOOKUP('466.1'!A92,'466.1'!A92:N300,14,FALSE)</f>
        <v>2871.0312497323594</v>
      </c>
    </row>
    <row r="182" spans="1:4" ht="54" thickTop="1" thickBot="1">
      <c r="A182" s="143" t="s">
        <v>1091</v>
      </c>
      <c r="B182" s="144" t="s">
        <v>1622</v>
      </c>
      <c r="C182" s="139" t="s">
        <v>144</v>
      </c>
      <c r="D182" s="185">
        <f>VLOOKUP('466.2'!A96,'466.2'!A96:N301,14,FALSE)</f>
        <v>3309.3536644674477</v>
      </c>
    </row>
    <row r="183" spans="1:4" ht="54" thickTop="1" thickBot="1">
      <c r="A183" s="145" t="s">
        <v>1092</v>
      </c>
      <c r="B183" s="146" t="s">
        <v>1735</v>
      </c>
      <c r="C183" s="139" t="s">
        <v>387</v>
      </c>
      <c r="D183" s="185">
        <f>VLOOKUP('500.1'!A95,'500.1'!A95:N302,14,FALSE)</f>
        <v>713497.19213930203</v>
      </c>
    </row>
    <row r="184" spans="1:4" ht="54" thickTop="1" thickBot="1">
      <c r="A184" s="143" t="s">
        <v>1624</v>
      </c>
      <c r="B184" s="144" t="s">
        <v>1736</v>
      </c>
      <c r="C184" s="139" t="s">
        <v>387</v>
      </c>
      <c r="D184" s="185">
        <f>VLOOKUP('500.2'!A95,'500.2'!A95:N303,14,FALSE)</f>
        <v>729531.92295051354</v>
      </c>
    </row>
    <row r="185" spans="1:4" ht="57.75" thickTop="1" thickBot="1">
      <c r="A185" s="143" t="s">
        <v>1093</v>
      </c>
      <c r="B185" s="144" t="s">
        <v>1875</v>
      </c>
      <c r="C185" s="139" t="s">
        <v>377</v>
      </c>
      <c r="D185" s="185">
        <f>VLOOKUP('501.1'!A88,'501.1'!A88:N304,14,FALSE)</f>
        <v>598.87566507215843</v>
      </c>
    </row>
    <row r="186" spans="1:4" ht="57.75" thickTop="1" thickBot="1">
      <c r="A186" s="143" t="s">
        <v>1626</v>
      </c>
      <c r="B186" s="144" t="s">
        <v>1876</v>
      </c>
      <c r="C186" s="139" t="s">
        <v>377</v>
      </c>
      <c r="D186" s="185">
        <f>VLOOKUP('501.10'!A88,'501.10'!A88:N305,14,FALSE)</f>
        <v>994.33613754321493</v>
      </c>
    </row>
    <row r="187" spans="1:4" ht="57.75" thickTop="1" thickBot="1">
      <c r="A187" s="143" t="s">
        <v>1627</v>
      </c>
      <c r="B187" s="144" t="s">
        <v>1877</v>
      </c>
      <c r="C187" s="139" t="s">
        <v>377</v>
      </c>
      <c r="D187" s="185">
        <f>VLOOKUP('501.20'!A88,'501.20'!A88:N306,14,FALSE)</f>
        <v>737.94759941775055</v>
      </c>
    </row>
    <row r="188" spans="1:4" ht="54" thickTop="1" thickBot="1">
      <c r="A188" s="143" t="s">
        <v>1628</v>
      </c>
      <c r="B188" s="144" t="s">
        <v>1737</v>
      </c>
      <c r="C188" s="139" t="s">
        <v>387</v>
      </c>
      <c r="D188" s="185">
        <f>VLOOKUP('505.1'!A84,'505.1'!A84:N307,14,FALSE)</f>
        <v>667109.59708201082</v>
      </c>
    </row>
    <row r="189" spans="1:4" ht="54" thickTop="1" thickBot="1">
      <c r="A189" s="143" t="s">
        <v>1094</v>
      </c>
      <c r="B189" s="144" t="s">
        <v>1738</v>
      </c>
      <c r="C189" s="139" t="s">
        <v>233</v>
      </c>
      <c r="D189" s="185">
        <f>VLOOKUP('510.1'!A84,'510.1'!A84:N308,14,FALSE)</f>
        <v>96711.661736397742</v>
      </c>
    </row>
    <row r="190" spans="1:4" ht="54" thickTop="1" thickBot="1">
      <c r="A190" s="143" t="s">
        <v>1632</v>
      </c>
      <c r="B190" s="144" t="s">
        <v>1217</v>
      </c>
      <c r="C190" s="139" t="s">
        <v>387</v>
      </c>
      <c r="D190" s="185">
        <f>VLOOKUP('600.1.1'!A85,'600.1.1'!A85:N311,14,FALSE)</f>
        <v>17474.758884374714</v>
      </c>
    </row>
    <row r="191" spans="1:4" ht="54" thickTop="1" thickBot="1">
      <c r="A191" s="143" t="s">
        <v>1633</v>
      </c>
      <c r="B191" s="144" t="s">
        <v>1739</v>
      </c>
      <c r="C191" s="139" t="s">
        <v>387</v>
      </c>
      <c r="D191" s="185">
        <f>VLOOKUP('600.2.1'!A88,'600.2.1'!A88:N310,14,FALSE)</f>
        <v>80175.402836097157</v>
      </c>
    </row>
    <row r="192" spans="1:4" ht="54" thickTop="1" thickBot="1">
      <c r="A192" s="143" t="s">
        <v>1634</v>
      </c>
      <c r="B192" s="144" t="s">
        <v>1740</v>
      </c>
      <c r="C192" s="139" t="s">
        <v>387</v>
      </c>
      <c r="D192" s="185">
        <f>VLOOKUP('600.2.2'!A90,'600.2.2'!A90:N312,14,FALSE)</f>
        <v>118852.57216548528</v>
      </c>
    </row>
    <row r="193" spans="1:4" ht="54" thickTop="1" thickBot="1">
      <c r="A193" s="143" t="s">
        <v>1635</v>
      </c>
      <c r="B193" s="144" t="s">
        <v>1741</v>
      </c>
      <c r="C193" s="139" t="s">
        <v>387</v>
      </c>
      <c r="D193" s="185">
        <f>VLOOKUP('600.2.3'!A89,'600.2.3'!A89:N312,14,FALSE)</f>
        <v>16735.469217108974</v>
      </c>
    </row>
    <row r="194" spans="1:4" ht="54" thickTop="1" thickBot="1">
      <c r="A194" s="143" t="s">
        <v>1636</v>
      </c>
      <c r="B194" s="144" t="s">
        <v>1742</v>
      </c>
      <c r="C194" s="139" t="s">
        <v>387</v>
      </c>
      <c r="D194" s="185">
        <f>VLOOKUP('600.2.4'!A88,'600.2.4'!A88:N312,14,FALSE)</f>
        <v>21747.164068533912</v>
      </c>
    </row>
    <row r="195" spans="1:4" ht="54" thickTop="1" thickBot="1">
      <c r="A195" s="143" t="s">
        <v>1095</v>
      </c>
      <c r="B195" s="144" t="s">
        <v>2094</v>
      </c>
      <c r="C195" s="139" t="s">
        <v>387</v>
      </c>
      <c r="D195" s="185">
        <f>VLOOKUP('610.1'!A89,'610.1'!A89:N314,14,FALSE)</f>
        <v>60122.148159603203</v>
      </c>
    </row>
    <row r="196" spans="1:4" ht="54" thickTop="1" thickBot="1">
      <c r="A196" s="143" t="s">
        <v>1096</v>
      </c>
      <c r="B196" s="144" t="s">
        <v>1743</v>
      </c>
      <c r="C196" s="139" t="s">
        <v>387</v>
      </c>
      <c r="D196" s="185">
        <f>VLOOKUP('610.2'!A89,'610.2'!A89:N315,14,FALSE)</f>
        <v>62266.769755315632</v>
      </c>
    </row>
    <row r="197" spans="1:4" ht="54" thickTop="1" thickBot="1">
      <c r="A197" s="143" t="s">
        <v>1638</v>
      </c>
      <c r="B197" s="144" t="s">
        <v>1744</v>
      </c>
      <c r="C197" s="139" t="s">
        <v>387</v>
      </c>
      <c r="D197" s="185">
        <f>VLOOKUP('610.3'!A89,'610.3'!A89:N316,14,FALSE)</f>
        <v>100834.72952488068</v>
      </c>
    </row>
    <row r="198" spans="1:4" ht="54" thickTop="1" thickBot="1">
      <c r="A198" s="143" t="s">
        <v>1640</v>
      </c>
      <c r="B198" s="144" t="s">
        <v>1745</v>
      </c>
      <c r="C198" s="139" t="s">
        <v>387</v>
      </c>
      <c r="D198" s="185">
        <f>VLOOKUP('610.4'!A89,'610.4'!A89:N317,14,FALSE)</f>
        <v>106796.64994660011</v>
      </c>
    </row>
    <row r="199" spans="1:4" ht="54" thickTop="1" thickBot="1">
      <c r="A199" s="143" t="s">
        <v>1642</v>
      </c>
      <c r="B199" s="144" t="s">
        <v>1218</v>
      </c>
      <c r="C199" s="139" t="s">
        <v>387</v>
      </c>
      <c r="D199" s="185">
        <f>VLOOKUP('610.5'!A89,'610.5'!A89:N318,14,FALSE)</f>
        <v>133806.35537161489</v>
      </c>
    </row>
    <row r="200" spans="1:4" ht="54" thickTop="1" thickBot="1">
      <c r="A200" s="143" t="s">
        <v>1644</v>
      </c>
      <c r="B200" s="144" t="s">
        <v>1746</v>
      </c>
      <c r="C200" s="139" t="s">
        <v>387</v>
      </c>
      <c r="D200" s="185">
        <f>VLOOKUP('610.6'!A89,'610.6'!A89:N319,14,FALSE)</f>
        <v>133831.68802413886</v>
      </c>
    </row>
    <row r="201" spans="1:4" ht="54" thickTop="1" thickBot="1">
      <c r="A201" s="143" t="s">
        <v>1646</v>
      </c>
      <c r="B201" s="144" t="s">
        <v>1747</v>
      </c>
      <c r="C201" s="139" t="s">
        <v>387</v>
      </c>
      <c r="D201" s="185">
        <f>VLOOKUP('610.7'!A89,'610.7'!A89:N320,14,FALSE)</f>
        <v>120583.52831917907</v>
      </c>
    </row>
    <row r="202" spans="1:4" ht="54" thickTop="1" thickBot="1">
      <c r="A202" s="143" t="s">
        <v>1097</v>
      </c>
      <c r="B202" s="144" t="s">
        <v>1748</v>
      </c>
      <c r="C202" s="139" t="s">
        <v>144</v>
      </c>
      <c r="D202" s="185">
        <f>VLOOKUP('620.1'!A88,'620.1'!A88:N321,14,FALSE)</f>
        <v>349048.83312082768</v>
      </c>
    </row>
    <row r="203" spans="1:4" ht="54" thickTop="1" thickBot="1">
      <c r="A203" s="143" t="s">
        <v>1098</v>
      </c>
      <c r="B203" s="144" t="s">
        <v>1878</v>
      </c>
      <c r="C203" s="139" t="s">
        <v>144</v>
      </c>
      <c r="D203" s="185">
        <f>VLOOKUP('620.2'!A88,'620.2'!A88:N322,14,FALSE)</f>
        <v>349048.83312082768</v>
      </c>
    </row>
    <row r="204" spans="1:4" ht="54" thickTop="1" thickBot="1">
      <c r="A204" s="143" t="s">
        <v>1099</v>
      </c>
      <c r="B204" s="144" t="s">
        <v>1749</v>
      </c>
      <c r="C204" s="139" t="s">
        <v>1845</v>
      </c>
      <c r="D204" s="185">
        <f>VLOOKUP('620.3'!A91,'620.3'!A91:N321,14,FALSE)</f>
        <v>59269576.439716667</v>
      </c>
    </row>
    <row r="205" spans="1:4" ht="54" thickTop="1" thickBot="1">
      <c r="A205" s="143" t="s">
        <v>1650</v>
      </c>
      <c r="B205" s="144" t="s">
        <v>1750</v>
      </c>
      <c r="C205" s="139" t="s">
        <v>144</v>
      </c>
      <c r="D205" s="185">
        <f>VLOOKUP('621.1.1'!A95,'621.1.1'!A95:N325,14,FALSE)</f>
        <v>2331545.4470791146</v>
      </c>
    </row>
    <row r="206" spans="1:4" ht="54" thickTop="1" thickBot="1">
      <c r="A206" s="143" t="s">
        <v>1652</v>
      </c>
      <c r="B206" s="144" t="s">
        <v>1751</v>
      </c>
      <c r="C206" s="139" t="s">
        <v>144</v>
      </c>
      <c r="D206" s="185">
        <f>VLOOKUP('621.1.2'!A99,'621.1.2'!A99:N326,14,FALSE)</f>
        <v>3470481.6980360653</v>
      </c>
    </row>
    <row r="207" spans="1:4" ht="54" thickTop="1" thickBot="1">
      <c r="A207" s="143" t="s">
        <v>1100</v>
      </c>
      <c r="B207" s="144" t="s">
        <v>1752</v>
      </c>
      <c r="C207" s="139" t="s">
        <v>387</v>
      </c>
      <c r="D207" s="185">
        <f>VLOOKUP('621.2'!A89,'621.2'!A89:N326,14,FALSE)</f>
        <v>2241489.5850472925</v>
      </c>
    </row>
    <row r="208" spans="1:4" ht="54" thickTop="1" thickBot="1">
      <c r="A208" s="143" t="s">
        <v>1101</v>
      </c>
      <c r="B208" s="144" t="s">
        <v>1753</v>
      </c>
      <c r="C208" s="139" t="s">
        <v>144</v>
      </c>
      <c r="D208" s="185">
        <f>VLOOKUP('621.3'!A93,'621.3'!A93:N327,14,FALSE)</f>
        <v>54876904.797362484</v>
      </c>
    </row>
    <row r="209" spans="1:4" ht="54" thickTop="1" thickBot="1">
      <c r="A209" s="143" t="s">
        <v>1102</v>
      </c>
      <c r="B209" s="144" t="s">
        <v>1754</v>
      </c>
      <c r="C209" s="139" t="s">
        <v>387</v>
      </c>
      <c r="D209" s="185">
        <f>VLOOKUP('621.4'!A93,'621.4'!A93:N328,14,FALSE)</f>
        <v>47463574.723588333</v>
      </c>
    </row>
    <row r="210" spans="1:4" ht="54" thickTop="1" thickBot="1">
      <c r="A210" s="143" t="s">
        <v>1103</v>
      </c>
      <c r="B210" s="144" t="s">
        <v>1755</v>
      </c>
      <c r="C210" s="139" t="s">
        <v>144</v>
      </c>
      <c r="D210" s="185">
        <f>VLOOKUP('621.5'!A89,'621.5'!A89:N329,14,FALSE)</f>
        <v>2746213.1778308526</v>
      </c>
    </row>
    <row r="211" spans="1:4" ht="54" thickTop="1" thickBot="1">
      <c r="A211" s="143" t="s">
        <v>1656</v>
      </c>
      <c r="B211" s="144" t="s">
        <v>1756</v>
      </c>
      <c r="C211" s="139" t="s">
        <v>144</v>
      </c>
      <c r="D211" s="185">
        <f>VLOOKUP('621.5.1'!A89,'621.5.1'!A89:N330,14,FALSE)</f>
        <v>609472.97188248346</v>
      </c>
    </row>
    <row r="212" spans="1:4" ht="54" thickTop="1" thickBot="1">
      <c r="A212" s="143" t="s">
        <v>1104</v>
      </c>
      <c r="B212" s="144" t="s">
        <v>1757</v>
      </c>
      <c r="C212" s="139" t="s">
        <v>1845</v>
      </c>
      <c r="D212" s="185">
        <f>VLOOKUP('621.6'!A98,'621.6'!A98:N331,14,FALSE)</f>
        <v>58327987.409112111</v>
      </c>
    </row>
    <row r="213" spans="1:4" ht="54" thickTop="1" thickBot="1">
      <c r="A213" s="143" t="s">
        <v>1731</v>
      </c>
      <c r="B213" s="144" t="s">
        <v>1758</v>
      </c>
      <c r="C213" s="139" t="s">
        <v>1845</v>
      </c>
      <c r="D213" s="185">
        <f>VLOOKUP('621.7'!A89,'621.7'!A89:N332,14,FALSE)</f>
        <v>639138.67314300523</v>
      </c>
    </row>
    <row r="214" spans="1:4" ht="54" thickTop="1" thickBot="1">
      <c r="A214" s="143" t="s">
        <v>1105</v>
      </c>
      <c r="B214" s="144" t="s">
        <v>1994</v>
      </c>
      <c r="C214" s="139" t="s">
        <v>233</v>
      </c>
      <c r="D214" s="185">
        <f>VLOOKUP('622.1'!A89,'622.1'!A89:N333,14,FALSE)</f>
        <v>86654.559629892829</v>
      </c>
    </row>
    <row r="215" spans="1:4" ht="54" thickTop="1" thickBot="1">
      <c r="A215" s="143" t="s">
        <v>1106</v>
      </c>
      <c r="B215" s="144" t="s">
        <v>1759</v>
      </c>
      <c r="C215" s="139" t="s">
        <v>233</v>
      </c>
      <c r="D215" s="185">
        <f>VLOOKUP('622.2'!A89,'622.2'!A89:N335,14,FALSE)</f>
        <v>282145.86189092585</v>
      </c>
    </row>
    <row r="216" spans="1:4" ht="54" thickTop="1" thickBot="1">
      <c r="A216" s="143" t="s">
        <v>1107</v>
      </c>
      <c r="B216" s="144" t="s">
        <v>1760</v>
      </c>
      <c r="C216" s="139" t="s">
        <v>233</v>
      </c>
      <c r="D216" s="185">
        <f>VLOOKUP('622.3'!A89,'622.3'!A89:N336,14,FALSE)</f>
        <v>822568.59858462494</v>
      </c>
    </row>
    <row r="217" spans="1:4" ht="54" thickTop="1" thickBot="1">
      <c r="A217" s="143" t="s">
        <v>1108</v>
      </c>
      <c r="B217" s="144" t="s">
        <v>1761</v>
      </c>
      <c r="C217" s="139" t="s">
        <v>233</v>
      </c>
      <c r="D217" s="185">
        <f>VLOOKUP('622.4'!A89,'622.4'!A89:N337,14,FALSE)</f>
        <v>887936.16075696051</v>
      </c>
    </row>
    <row r="218" spans="1:4" ht="54" thickTop="1" thickBot="1">
      <c r="A218" s="143" t="s">
        <v>1109</v>
      </c>
      <c r="B218" s="144" t="s">
        <v>1762</v>
      </c>
      <c r="C218" s="139" t="s">
        <v>144</v>
      </c>
      <c r="D218" s="185">
        <f>VLOOKUP('622.5'!A89,'622.5'!A89:N338,14,FALSE)</f>
        <v>70080.660408048774</v>
      </c>
    </row>
    <row r="219" spans="1:4" ht="54" thickTop="1" thickBot="1">
      <c r="A219" s="143" t="s">
        <v>1110</v>
      </c>
      <c r="B219" s="144" t="s">
        <v>1763</v>
      </c>
      <c r="C219" s="139" t="s">
        <v>144</v>
      </c>
      <c r="D219" s="185">
        <f>VLOOKUP('623.1'!A103,'623.1'!A103:N339,14,FALSE)</f>
        <v>387106.64681959682</v>
      </c>
    </row>
    <row r="220" spans="1:4" ht="54" thickTop="1" thickBot="1">
      <c r="A220" s="143" t="s">
        <v>1111</v>
      </c>
      <c r="B220" s="144" t="s">
        <v>1219</v>
      </c>
      <c r="C220" s="139" t="s">
        <v>1995</v>
      </c>
      <c r="D220" s="185">
        <f>VLOOKUP('623.2'!A89,'623.2'!A89:N340,14,FALSE)</f>
        <v>2394403.1818005037</v>
      </c>
    </row>
    <row r="221" spans="1:4" ht="54" thickTop="1" thickBot="1">
      <c r="A221" s="143" t="s">
        <v>1112</v>
      </c>
      <c r="B221" s="144" t="s">
        <v>2114</v>
      </c>
      <c r="C221" s="139" t="s">
        <v>387</v>
      </c>
      <c r="D221" s="185">
        <f>VLOOKUP('630.1'!A89,'630.1'!A89:N341,14,FALSE)</f>
        <v>1119866.6220008046</v>
      </c>
    </row>
    <row r="222" spans="1:4" ht="54" thickTop="1" thickBot="1">
      <c r="A222" s="143" t="s">
        <v>1113</v>
      </c>
      <c r="B222" s="144" t="s">
        <v>2115</v>
      </c>
      <c r="C222" s="139" t="s">
        <v>387</v>
      </c>
      <c r="D222" s="185">
        <f>VLOOKUP('630.2'!A89,'630.2'!A89:N342,14,FALSE)</f>
        <v>763868.09852985665</v>
      </c>
    </row>
    <row r="223" spans="1:4" ht="54" thickTop="1" thickBot="1">
      <c r="A223" s="143" t="s">
        <v>1114</v>
      </c>
      <c r="B223" s="144" t="s">
        <v>2116</v>
      </c>
      <c r="C223" s="139" t="s">
        <v>387</v>
      </c>
      <c r="D223" s="185">
        <f>VLOOKUP('630.3'!A89,'630.3'!A89:N343,14,FALSE)</f>
        <v>659799.49833451922</v>
      </c>
    </row>
    <row r="224" spans="1:4" ht="54" thickTop="1" thickBot="1">
      <c r="A224" s="143" t="s">
        <v>1115</v>
      </c>
      <c r="B224" s="144" t="s">
        <v>2117</v>
      </c>
      <c r="C224" s="139" t="s">
        <v>387</v>
      </c>
      <c r="D224" s="185">
        <f>VLOOKUP('630.4'!A89,'630.4'!A89:N344,14,FALSE)</f>
        <v>641917.94594895712</v>
      </c>
    </row>
    <row r="225" spans="1:4" ht="54" thickTop="1" thickBot="1">
      <c r="A225" s="143" t="s">
        <v>1116</v>
      </c>
      <c r="B225" s="144" t="s">
        <v>2118</v>
      </c>
      <c r="C225" s="139" t="s">
        <v>387</v>
      </c>
      <c r="D225" s="185">
        <f>VLOOKUP('630.5'!A93,'630.5'!A93:N345,14,FALSE)</f>
        <v>494274.57798847137</v>
      </c>
    </row>
    <row r="226" spans="1:4" ht="54" thickTop="1" thickBot="1">
      <c r="A226" s="143" t="s">
        <v>1117</v>
      </c>
      <c r="B226" s="144" t="s">
        <v>2119</v>
      </c>
      <c r="C226" s="139" t="s">
        <v>387</v>
      </c>
      <c r="D226" s="185">
        <f>VLOOKUP('630.6'!A93,'630.6'!A89:N346,14,FALSE)</f>
        <v>434835.23860819638</v>
      </c>
    </row>
    <row r="227" spans="1:4" ht="54" thickTop="1" thickBot="1">
      <c r="A227" s="143" t="s">
        <v>1118</v>
      </c>
      <c r="B227" s="144" t="s">
        <v>2120</v>
      </c>
      <c r="C227" s="139" t="s">
        <v>387</v>
      </c>
      <c r="D227" s="185">
        <f>VLOOKUP('630.7'!A93,'630.7'!A90:N347,14,FALSE)</f>
        <v>308928.95848172065</v>
      </c>
    </row>
    <row r="228" spans="1:4" ht="54" thickTop="1" thickBot="1">
      <c r="A228" s="143" t="s">
        <v>1119</v>
      </c>
      <c r="B228" s="144" t="s">
        <v>1764</v>
      </c>
      <c r="C228" s="139" t="s">
        <v>144</v>
      </c>
      <c r="D228" s="185">
        <f>VLOOKUP('632.1'!A90,'632.1'!A90:N349,14,FALSE)</f>
        <v>372294.61521534948</v>
      </c>
    </row>
    <row r="229" spans="1:4" ht="54" thickTop="1" thickBot="1">
      <c r="A229" s="143" t="s">
        <v>1659</v>
      </c>
      <c r="B229" s="144" t="s">
        <v>1765</v>
      </c>
      <c r="C229" s="139" t="s">
        <v>144</v>
      </c>
      <c r="D229" s="185">
        <f>VLOOKUP('632.2'!A90,'632.2'!A90:N350,14,FALSE)</f>
        <v>368227.02659570915</v>
      </c>
    </row>
    <row r="230" spans="1:4" ht="54" thickTop="1" thickBot="1">
      <c r="A230" s="143" t="s">
        <v>1662</v>
      </c>
      <c r="B230" s="144" t="s">
        <v>1766</v>
      </c>
      <c r="C230" s="139" t="s">
        <v>377</v>
      </c>
      <c r="D230" s="185">
        <f>VLOOKUP('640.1'!A90,'640.1'!A90:N351,14,FALSE)</f>
        <v>6086.5239998386714</v>
      </c>
    </row>
    <row r="231" spans="1:4" ht="54" thickTop="1" thickBot="1">
      <c r="A231" s="143" t="s">
        <v>1663</v>
      </c>
      <c r="B231" s="144" t="s">
        <v>1767</v>
      </c>
      <c r="C231" s="139" t="s">
        <v>377</v>
      </c>
      <c r="D231" s="185">
        <f>VLOOKUP('640.2'!A90,'640.2'!A90:N352,14,FALSE)</f>
        <v>6828.204967793291</v>
      </c>
    </row>
    <row r="232" spans="1:4" ht="54" thickTop="1" thickBot="1">
      <c r="A232" s="143" t="s">
        <v>1120</v>
      </c>
      <c r="B232" s="144" t="s">
        <v>1768</v>
      </c>
      <c r="C232" s="139" t="s">
        <v>1664</v>
      </c>
      <c r="D232" s="185">
        <f>VLOOKUP('641.1'!A90,'641.1'!A90:N353,14,FALSE)</f>
        <v>1566.1628371026382</v>
      </c>
    </row>
    <row r="233" spans="1:4" ht="54" thickTop="1" thickBot="1">
      <c r="A233" s="143" t="s">
        <v>1121</v>
      </c>
      <c r="B233" s="144" t="s">
        <v>1768</v>
      </c>
      <c r="C233" s="139" t="s">
        <v>377</v>
      </c>
      <c r="D233" s="185">
        <f>VLOOKUP('641.2'!A90,'641.2'!A90:N354,14,FALSE)</f>
        <v>32309.226904093597</v>
      </c>
    </row>
    <row r="234" spans="1:4" ht="54" thickTop="1" thickBot="1">
      <c r="A234" s="143" t="s">
        <v>1122</v>
      </c>
      <c r="B234" s="144" t="s">
        <v>1769</v>
      </c>
      <c r="C234" s="139" t="s">
        <v>1845</v>
      </c>
      <c r="D234" s="185">
        <f>VLOOKUP('642.1'!A90,'642.1'!A90:N355,14,FALSE)</f>
        <v>323419.68738657667</v>
      </c>
    </row>
    <row r="235" spans="1:4" ht="54" thickTop="1" thickBot="1">
      <c r="A235" s="143" t="s">
        <v>1123</v>
      </c>
      <c r="B235" s="144" t="s">
        <v>1770</v>
      </c>
      <c r="C235" s="139" t="s">
        <v>144</v>
      </c>
      <c r="D235" s="185">
        <f>VLOOKUP('642.2'!A90,'642.2'!A90:N356,14,FALSE)</f>
        <v>46861.08051332341</v>
      </c>
    </row>
    <row r="236" spans="1:4" ht="54" thickTop="1" thickBot="1">
      <c r="A236" s="143" t="s">
        <v>1124</v>
      </c>
      <c r="B236" s="144" t="s">
        <v>1771</v>
      </c>
      <c r="C236" s="139" t="s">
        <v>377</v>
      </c>
      <c r="D236" s="185">
        <f>VLOOKUP('650.1'!A95,'650.1'!A95:N358,14,FALSE)</f>
        <v>11581.123227494816</v>
      </c>
    </row>
    <row r="237" spans="1:4" ht="54" thickTop="1" thickBot="1">
      <c r="A237" s="143" t="s">
        <v>1125</v>
      </c>
      <c r="B237" s="144" t="s">
        <v>2127</v>
      </c>
      <c r="C237" s="139" t="s">
        <v>377</v>
      </c>
      <c r="D237" s="185">
        <f>VLOOKUP('650.2'!A93,'650.2'!A93:N359,14,FALSE)</f>
        <v>11399.703462538564</v>
      </c>
    </row>
    <row r="238" spans="1:4" ht="54" thickTop="1" thickBot="1">
      <c r="A238" s="143" t="s">
        <v>1126</v>
      </c>
      <c r="B238" s="144" t="s">
        <v>1772</v>
      </c>
      <c r="C238" s="139" t="s">
        <v>377</v>
      </c>
      <c r="D238" s="208">
        <f>VLOOKUP('650.3'!A90,'650.3'!A90:N360,14,FALSE)</f>
        <v>0.39942649690099563</v>
      </c>
    </row>
    <row r="239" spans="1:4" ht="54" thickTop="1" thickBot="1">
      <c r="A239" s="143" t="s">
        <v>1127</v>
      </c>
      <c r="B239" s="144" t="s">
        <v>2131</v>
      </c>
      <c r="C239" s="139" t="s">
        <v>377</v>
      </c>
      <c r="D239" s="185">
        <f>VLOOKUP('650.4'!A93,'650.4'!A93:N361,14,FALSE)</f>
        <v>4583.7370800723411</v>
      </c>
    </row>
    <row r="240" spans="1:4" ht="57.75" thickTop="1" thickBot="1">
      <c r="A240" s="143" t="s">
        <v>1128</v>
      </c>
      <c r="B240" s="144" t="s">
        <v>1773</v>
      </c>
      <c r="C240" s="139" t="s">
        <v>233</v>
      </c>
      <c r="D240" s="185">
        <f>VLOOKUP('660.1'!A87,'660.1'!A87:N362,14,FALSE)</f>
        <v>344401.46317540528</v>
      </c>
    </row>
    <row r="241" spans="1:4" ht="76.5" thickTop="1" thickBot="1">
      <c r="A241" s="143" t="s">
        <v>1129</v>
      </c>
      <c r="B241" s="144" t="s">
        <v>1880</v>
      </c>
      <c r="C241" s="139" t="s">
        <v>144</v>
      </c>
      <c r="D241" s="185">
        <f>VLOOKUP('660.2'!A87,'660.2'!A87:N363,14,FALSE)</f>
        <v>398826.87532946788</v>
      </c>
    </row>
    <row r="242" spans="1:4" ht="54" thickTop="1" thickBot="1">
      <c r="A242" s="143" t="s">
        <v>1677</v>
      </c>
      <c r="B242" s="144" t="s">
        <v>1774</v>
      </c>
      <c r="C242" s="139" t="s">
        <v>144</v>
      </c>
      <c r="D242" s="185">
        <f>VLOOKUP('661.1'!A87,'661.1'!A87:N364,14,FALSE)</f>
        <v>452891.21451838996</v>
      </c>
    </row>
    <row r="243" spans="1:4" ht="54" thickTop="1" thickBot="1">
      <c r="A243" s="143" t="s">
        <v>1130</v>
      </c>
      <c r="B243" s="144" t="s">
        <v>1775</v>
      </c>
      <c r="C243" s="139" t="s">
        <v>144</v>
      </c>
      <c r="D243" s="185">
        <f>VLOOKUP('662.1'!A87,'662.1'!A87:N365,14,FALSE)</f>
        <v>312550.36112282675</v>
      </c>
    </row>
    <row r="244" spans="1:4" ht="54" thickTop="1" thickBot="1">
      <c r="A244" s="143" t="s">
        <v>1131</v>
      </c>
      <c r="B244" s="144" t="s">
        <v>1776</v>
      </c>
      <c r="C244" s="139" t="s">
        <v>144</v>
      </c>
      <c r="D244" s="185">
        <f>VLOOKUP('662.2'!A87,'662.2'!A87:N366,14,FALSE)</f>
        <v>387148.94479862903</v>
      </c>
    </row>
    <row r="245" spans="1:4" ht="54" thickTop="1" thickBot="1">
      <c r="A245" s="143" t="s">
        <v>1678</v>
      </c>
      <c r="B245" s="144" t="s">
        <v>1777</v>
      </c>
      <c r="C245" s="139" t="s">
        <v>144</v>
      </c>
      <c r="D245" s="185">
        <f>VLOOKUP('663.1'!A87,'663.1'!A87:N367,14,FALSE)</f>
        <v>18382.489229835825</v>
      </c>
    </row>
    <row r="246" spans="1:4" ht="54" thickTop="1" thickBot="1">
      <c r="A246" s="143" t="s">
        <v>1132</v>
      </c>
      <c r="B246" s="144" t="s">
        <v>1778</v>
      </c>
      <c r="C246" s="139" t="s">
        <v>387</v>
      </c>
      <c r="D246" s="185">
        <f>VLOOKUP('670.1'!A87,'670.1'!A87:N368,14,FALSE)</f>
        <v>284264.56249728426</v>
      </c>
    </row>
    <row r="247" spans="1:4" ht="54" thickTop="1" thickBot="1">
      <c r="A247" s="143" t="s">
        <v>1133</v>
      </c>
      <c r="B247" s="144" t="s">
        <v>1779</v>
      </c>
      <c r="C247" s="139" t="s">
        <v>387</v>
      </c>
      <c r="D247" s="185">
        <f>VLOOKUP('670.2'!A87,'670.2'!A87:N369,14,FALSE)</f>
        <v>280252.19422702928</v>
      </c>
    </row>
    <row r="248" spans="1:4" ht="54" thickTop="1" thickBot="1">
      <c r="A248" s="143" t="s">
        <v>1680</v>
      </c>
      <c r="B248" s="144" t="s">
        <v>1780</v>
      </c>
      <c r="C248" s="139" t="s">
        <v>387</v>
      </c>
      <c r="D248" s="185">
        <f>VLOOKUP('670.3'!A87,'670.3'!A87:N370,14,FALSE)</f>
        <v>237233.7751160528</v>
      </c>
    </row>
    <row r="249" spans="1:4" ht="54" thickTop="1" thickBot="1">
      <c r="A249" s="143" t="s">
        <v>1681</v>
      </c>
      <c r="B249" s="144" t="s">
        <v>1781</v>
      </c>
      <c r="C249" s="139" t="s">
        <v>387</v>
      </c>
      <c r="D249" s="185">
        <f>VLOOKUP('670.4'!A87,'670.4'!A87:N371,14,FALSE)</f>
        <v>304784.7669710918</v>
      </c>
    </row>
    <row r="250" spans="1:4" ht="54" thickTop="1" thickBot="1">
      <c r="A250" s="143" t="s">
        <v>1682</v>
      </c>
      <c r="B250" s="144" t="s">
        <v>1782</v>
      </c>
      <c r="C250" s="139" t="s">
        <v>387</v>
      </c>
      <c r="D250" s="185">
        <f>VLOOKUP('670.5'!A89,'670.5'!A89:N372,14,FALSE)</f>
        <v>339762.45638400177</v>
      </c>
    </row>
    <row r="251" spans="1:4" ht="54" thickTop="1" thickBot="1">
      <c r="A251" s="143" t="s">
        <v>1134</v>
      </c>
      <c r="B251" s="144" t="s">
        <v>1783</v>
      </c>
      <c r="C251" s="139" t="s">
        <v>387</v>
      </c>
      <c r="D251" s="185">
        <f>VLOOKUP('671.1'!A89,'671.1'!A89:N373,14,FALSE)</f>
        <v>577613.16680023074</v>
      </c>
    </row>
    <row r="252" spans="1:4" ht="54" thickTop="1" thickBot="1">
      <c r="A252" s="143" t="s">
        <v>1135</v>
      </c>
      <c r="B252" s="144" t="s">
        <v>1784</v>
      </c>
      <c r="C252" s="139" t="s">
        <v>144</v>
      </c>
      <c r="D252" s="185">
        <f>VLOOKUP('671.2'!A89,'671.2'!A89:N374,14,FALSE)</f>
        <v>28805.958932368369</v>
      </c>
    </row>
    <row r="253" spans="1:4" ht="54" thickTop="1" thickBot="1">
      <c r="A253" s="143" t="s">
        <v>1683</v>
      </c>
      <c r="B253" s="144" t="s">
        <v>1785</v>
      </c>
      <c r="C253" s="139" t="s">
        <v>387</v>
      </c>
      <c r="D253" s="185">
        <f>VLOOKUP('671.3'!A87,'671.3'!A87:N375,14,FALSE)</f>
        <v>614591.14278850262</v>
      </c>
    </row>
    <row r="254" spans="1:4" ht="54" thickTop="1" thickBot="1">
      <c r="A254" s="143" t="s">
        <v>1684</v>
      </c>
      <c r="B254" s="144" t="s">
        <v>1786</v>
      </c>
      <c r="C254" s="139" t="s">
        <v>144</v>
      </c>
      <c r="D254" s="185">
        <f>VLOOKUP('671.4'!A87,'671.4'!A87:N376,14,FALSE)</f>
        <v>31829.599929380642</v>
      </c>
    </row>
    <row r="255" spans="1:4" ht="54" thickTop="1" thickBot="1">
      <c r="A255" s="143" t="s">
        <v>1136</v>
      </c>
      <c r="B255" s="144" t="s">
        <v>1787</v>
      </c>
      <c r="C255" s="139" t="s">
        <v>144</v>
      </c>
      <c r="D255" s="185">
        <f>VLOOKUP('672.1'!A87,'672.1'!A87:N377,14,FALSE)</f>
        <v>42793.838116247454</v>
      </c>
    </row>
    <row r="256" spans="1:4" ht="54" thickTop="1" thickBot="1">
      <c r="A256" s="143" t="s">
        <v>1685</v>
      </c>
      <c r="B256" s="144" t="s">
        <v>1788</v>
      </c>
      <c r="C256" s="139" t="s">
        <v>144</v>
      </c>
      <c r="D256" s="185">
        <f>VLOOKUP('672.2'!A87,'672.2'!A87:N378,14,FALSE)</f>
        <v>52136.465777298152</v>
      </c>
    </row>
    <row r="257" spans="1:4" ht="54" thickTop="1" thickBot="1">
      <c r="A257" s="143" t="s">
        <v>1686</v>
      </c>
      <c r="B257" s="144" t="s">
        <v>1789</v>
      </c>
      <c r="C257" s="139" t="s">
        <v>144</v>
      </c>
      <c r="D257" s="185">
        <f>VLOOKUP('672.3'!A87,'672.3'!A87:N379,14,FALSE)</f>
        <v>44331.497369963254</v>
      </c>
    </row>
    <row r="258" spans="1:4" ht="54" thickTop="1" thickBot="1">
      <c r="A258" s="143" t="s">
        <v>1687</v>
      </c>
      <c r="B258" s="144" t="s">
        <v>1790</v>
      </c>
      <c r="C258" s="139" t="s">
        <v>144</v>
      </c>
      <c r="D258" s="185">
        <f>VLOOKUP('672.4'!A87,'672.3'!A87:N380,14,FALSE)</f>
        <v>44331.497369963254</v>
      </c>
    </row>
    <row r="259" spans="1:4" ht="54" thickTop="1" thickBot="1">
      <c r="A259" s="143" t="s">
        <v>1732</v>
      </c>
      <c r="B259" s="144" t="s">
        <v>1791</v>
      </c>
      <c r="C259" s="139" t="s">
        <v>233</v>
      </c>
      <c r="D259" s="185">
        <f>VLOOKUP('673.1.1'!A87,'673.1.1'!A87:N381,14,FALSE)</f>
        <v>11563.731778015986</v>
      </c>
    </row>
    <row r="260" spans="1:4" ht="54" thickTop="1" thickBot="1">
      <c r="A260" s="143" t="s">
        <v>1733</v>
      </c>
      <c r="B260" s="144" t="s">
        <v>2046</v>
      </c>
      <c r="C260" s="139" t="s">
        <v>233</v>
      </c>
      <c r="D260" s="185">
        <f>VLOOKUP('673.1.2'!A87,'673.1.2'!A87:N382,14,FALSE)</f>
        <v>9779.3215204060089</v>
      </c>
    </row>
    <row r="261" spans="1:4" ht="54" thickTop="1" thickBot="1">
      <c r="A261" s="143" t="s">
        <v>1137</v>
      </c>
      <c r="B261" s="144" t="s">
        <v>1792</v>
      </c>
      <c r="C261" s="139" t="s">
        <v>387</v>
      </c>
      <c r="D261" s="185">
        <f>VLOOKUP('673.2'!A87,'673.2'!A87:N383,14,FALSE)</f>
        <v>113037.11018328158</v>
      </c>
    </row>
    <row r="262" spans="1:4" ht="54" thickTop="1" thickBot="1">
      <c r="A262" s="143" t="s">
        <v>1138</v>
      </c>
      <c r="B262" s="144" t="s">
        <v>1793</v>
      </c>
      <c r="C262" s="139" t="s">
        <v>387</v>
      </c>
      <c r="D262" s="185">
        <f>VLOOKUP('673.3'!A89,'673.3'!A89:N384,14,FALSE)</f>
        <v>95856.603812325193</v>
      </c>
    </row>
    <row r="263" spans="1:4" ht="54" thickTop="1" thickBot="1">
      <c r="A263" s="143" t="s">
        <v>1139</v>
      </c>
      <c r="B263" s="144" t="s">
        <v>1996</v>
      </c>
      <c r="C263" s="139" t="s">
        <v>144</v>
      </c>
      <c r="D263" s="185">
        <f>VLOOKUP('674.1'!A89,'674.1'!A89:N385,14,FALSE)</f>
        <v>92973.391280064592</v>
      </c>
    </row>
    <row r="264" spans="1:4" ht="54" thickTop="1" thickBot="1">
      <c r="A264" s="143" t="s">
        <v>1140</v>
      </c>
      <c r="B264" s="144" t="s">
        <v>1794</v>
      </c>
      <c r="C264" s="139" t="s">
        <v>144</v>
      </c>
      <c r="D264" s="185">
        <f>VLOOKUP('674.2'!A89,'674.2'!A89:N386,14,FALSE)</f>
        <v>176088.25461387052</v>
      </c>
    </row>
    <row r="265" spans="1:4" ht="54" thickTop="1" thickBot="1">
      <c r="A265" s="143" t="s">
        <v>1141</v>
      </c>
      <c r="B265" s="144" t="s">
        <v>1795</v>
      </c>
      <c r="C265" s="139" t="s">
        <v>233</v>
      </c>
      <c r="D265" s="185">
        <f>VLOOKUP('680.1'!A87,'680.1'!A87:N387,14,FALSE)</f>
        <v>164553.76046592655</v>
      </c>
    </row>
    <row r="266" spans="1:4" ht="54" thickTop="1" thickBot="1">
      <c r="A266" s="143" t="s">
        <v>1142</v>
      </c>
      <c r="B266" s="144" t="s">
        <v>1796</v>
      </c>
      <c r="C266" s="139" t="s">
        <v>144</v>
      </c>
      <c r="D266" s="185">
        <f>VLOOKUP('680.2'!A87,'680.2'!A87:N388,14,FALSE)</f>
        <v>49151.913700157325</v>
      </c>
    </row>
    <row r="267" spans="1:4" ht="54" thickTop="1" thickBot="1">
      <c r="A267" s="143" t="s">
        <v>1143</v>
      </c>
      <c r="B267" s="144" t="s">
        <v>1797</v>
      </c>
      <c r="C267" s="139" t="s">
        <v>387</v>
      </c>
      <c r="D267" s="185">
        <f>VLOOKUP('680.3'!A89,'680.3'!A89:N389,14,FALSE)</f>
        <v>63125.156721146763</v>
      </c>
    </row>
    <row r="268" spans="1:4" ht="54" thickTop="1" thickBot="1">
      <c r="A268" s="143" t="s">
        <v>1144</v>
      </c>
      <c r="B268" s="144" t="s">
        <v>1798</v>
      </c>
      <c r="C268" s="139" t="s">
        <v>387</v>
      </c>
      <c r="D268" s="185">
        <f>VLOOKUP('681.1'!A89,'681.1'!A89:N390,14,FALSE)</f>
        <v>203736.58734225464</v>
      </c>
    </row>
    <row r="269" spans="1:4" ht="54" thickTop="1" thickBot="1">
      <c r="A269" s="143" t="s">
        <v>1692</v>
      </c>
      <c r="B269" s="144" t="s">
        <v>1799</v>
      </c>
      <c r="C269" s="139" t="s">
        <v>387</v>
      </c>
      <c r="D269" s="185">
        <f>VLOOKUP('681.2'!A89,'681.2'!A89:N391,14,FALSE)</f>
        <v>199724.21907199969</v>
      </c>
    </row>
    <row r="270" spans="1:4" ht="54" thickTop="1" thickBot="1">
      <c r="A270" s="143" t="s">
        <v>1693</v>
      </c>
      <c r="B270" s="144" t="s">
        <v>1800</v>
      </c>
      <c r="C270" s="139" t="s">
        <v>387</v>
      </c>
      <c r="D270" s="185">
        <f>VLOOKUP('681.3'!A89,'681.3'!A89:N392,14,FALSE)</f>
        <v>156705.79996102318</v>
      </c>
    </row>
    <row r="271" spans="1:4" ht="54" thickTop="1" thickBot="1">
      <c r="A271" s="143" t="s">
        <v>1694</v>
      </c>
      <c r="B271" s="144" t="s">
        <v>1801</v>
      </c>
      <c r="C271" s="139" t="s">
        <v>387</v>
      </c>
      <c r="D271" s="185">
        <f>VLOOKUP('681.4'!A89,'681.4'!A89:N393,14,FALSE)</f>
        <v>224256.79181606218</v>
      </c>
    </row>
    <row r="272" spans="1:4" ht="54" thickTop="1" thickBot="1">
      <c r="A272" s="143" t="s">
        <v>1145</v>
      </c>
      <c r="B272" s="144" t="s">
        <v>1802</v>
      </c>
      <c r="C272" s="139" t="s">
        <v>387</v>
      </c>
      <c r="D272" s="185">
        <f>VLOOKUP('682.1'!A89,'682.1'!A89:N394,14,FALSE)</f>
        <v>333322.83709697751</v>
      </c>
    </row>
    <row r="273" spans="1:4" ht="54" thickTop="1" thickBot="1">
      <c r="A273" s="143" t="s">
        <v>1695</v>
      </c>
      <c r="B273" s="144" t="s">
        <v>1803</v>
      </c>
      <c r="C273" s="139" t="s">
        <v>387</v>
      </c>
      <c r="D273" s="185">
        <f>VLOOKUP('682.2'!A89,'682.2'!A89:N395,14,FALSE)</f>
        <v>333322.83709697751</v>
      </c>
    </row>
    <row r="274" spans="1:4" ht="54" thickTop="1" thickBot="1">
      <c r="A274" s="143" t="s">
        <v>1697</v>
      </c>
      <c r="B274" s="144" t="s">
        <v>1804</v>
      </c>
      <c r="C274" s="139" t="s">
        <v>387</v>
      </c>
      <c r="D274" s="185">
        <f>VLOOKUP('682.3'!A89,'682.3'!A89:N396,14,FALSE)</f>
        <v>333322.83709697751</v>
      </c>
    </row>
    <row r="275" spans="1:4" ht="54" thickTop="1" thickBot="1">
      <c r="A275" s="143" t="s">
        <v>1699</v>
      </c>
      <c r="B275" s="144" t="s">
        <v>1997</v>
      </c>
      <c r="C275" s="139" t="s">
        <v>387</v>
      </c>
      <c r="D275" s="185">
        <f>VLOOKUP('682.4'!A89,'682.4'!A89:N397,14,FALSE)</f>
        <v>333322.83709697751</v>
      </c>
    </row>
    <row r="276" spans="1:4" ht="54" thickTop="1" thickBot="1">
      <c r="A276" s="143" t="s">
        <v>1701</v>
      </c>
      <c r="B276" s="144" t="s">
        <v>1805</v>
      </c>
      <c r="C276" s="139" t="s">
        <v>233</v>
      </c>
      <c r="D276" s="185">
        <f>VLOOKUP('683.1'!A89,'683.1'!A89:N398,14,FALSE)</f>
        <v>9671.2137619780951</v>
      </c>
    </row>
    <row r="277" spans="1:4" ht="54" thickTop="1" thickBot="1">
      <c r="A277" s="143" t="s">
        <v>1703</v>
      </c>
      <c r="B277" s="144" t="s">
        <v>1806</v>
      </c>
      <c r="C277" s="139" t="s">
        <v>233</v>
      </c>
      <c r="D277" s="185">
        <f>VLOOKUP('683.2'!A89,'683.2'!A89:N399,14,FALSE)</f>
        <v>17316.620289409522</v>
      </c>
    </row>
    <row r="278" spans="1:4" ht="54" thickTop="1" thickBot="1">
      <c r="A278" s="143" t="s">
        <v>1705</v>
      </c>
      <c r="B278" s="144" t="s">
        <v>1807</v>
      </c>
      <c r="C278" s="139" t="s">
        <v>233</v>
      </c>
      <c r="D278" s="185">
        <f>VLOOKUP('683.3'!A89,'683.3'!A89:N400,14,FALSE)</f>
        <v>9671.2137619780951</v>
      </c>
    </row>
    <row r="279" spans="1:4" ht="54" thickTop="1" thickBot="1">
      <c r="A279" s="143" t="s">
        <v>1706</v>
      </c>
      <c r="B279" s="144" t="s">
        <v>1808</v>
      </c>
      <c r="C279" s="139" t="s">
        <v>233</v>
      </c>
      <c r="D279" s="185">
        <f>VLOOKUP('683.4'!A89,'683.4'!A89:N401,14,FALSE)</f>
        <v>17316.620289409522</v>
      </c>
    </row>
    <row r="280" spans="1:4" ht="54" thickTop="1" thickBot="1">
      <c r="A280" s="143" t="s">
        <v>1707</v>
      </c>
      <c r="B280" s="144" t="s">
        <v>1809</v>
      </c>
      <c r="C280" s="139" t="s">
        <v>233</v>
      </c>
      <c r="D280" s="185">
        <f>VLOOKUP('683.5'!A87,'683.5'!A87:N402,14,FALSE)</f>
        <v>80177.364272991661</v>
      </c>
    </row>
    <row r="281" spans="1:4" ht="54" thickTop="1" thickBot="1">
      <c r="A281" s="143" t="s">
        <v>2047</v>
      </c>
      <c r="B281" s="144" t="s">
        <v>1810</v>
      </c>
      <c r="C281" s="139" t="s">
        <v>233</v>
      </c>
      <c r="D281" s="185">
        <f>VLOOKUP('690.1.1'!A89,'690.1.1'!A89:N403,14,FALSE)</f>
        <v>14123.434381027804</v>
      </c>
    </row>
    <row r="282" spans="1:4" ht="54" thickTop="1" thickBot="1">
      <c r="A282" s="143" t="s">
        <v>1710</v>
      </c>
      <c r="B282" s="144" t="s">
        <v>1811</v>
      </c>
      <c r="C282" s="139" t="s">
        <v>233</v>
      </c>
      <c r="D282" s="185">
        <f>VLOOKUP('690.1.2'!A89,'690.1.2'!A89:N404,14,FALSE)</f>
        <v>25114.189880010159</v>
      </c>
    </row>
    <row r="283" spans="1:4" ht="54" thickTop="1" thickBot="1">
      <c r="A283" s="143" t="s">
        <v>1146</v>
      </c>
      <c r="B283" s="144" t="s">
        <v>1812</v>
      </c>
      <c r="C283" s="139" t="s">
        <v>144</v>
      </c>
      <c r="D283" s="185">
        <f>VLOOKUP('700.1'!A89,'700.1'!A89:N405,14,FALSE)</f>
        <v>1803.6852467946644</v>
      </c>
    </row>
    <row r="284" spans="1:4" ht="54" thickTop="1" thickBot="1">
      <c r="A284" s="143" t="s">
        <v>1147</v>
      </c>
      <c r="B284" s="144" t="s">
        <v>1813</v>
      </c>
      <c r="C284" s="139" t="s">
        <v>144</v>
      </c>
      <c r="D284" s="185">
        <f>VLOOKUP('700.2'!A89,'700.2'!A89:N406,14,FALSE)</f>
        <v>1455.3749089893413</v>
      </c>
    </row>
    <row r="285" spans="1:4" ht="54" thickTop="1" thickBot="1">
      <c r="A285" s="143" t="s">
        <v>1148</v>
      </c>
      <c r="B285" s="144" t="s">
        <v>1814</v>
      </c>
      <c r="C285" s="139" t="s">
        <v>233</v>
      </c>
      <c r="D285" s="185">
        <f>VLOOKUP('700.3'!A89,'700.3'!A89:N407,14,FALSE)</f>
        <v>37154.591057784201</v>
      </c>
    </row>
    <row r="286" spans="1:4" ht="54" thickTop="1" thickBot="1">
      <c r="A286" s="143" t="s">
        <v>1149</v>
      </c>
      <c r="B286" s="144" t="s">
        <v>1815</v>
      </c>
      <c r="C286" s="139" t="s">
        <v>233</v>
      </c>
      <c r="D286" s="185">
        <f>VLOOKUP('700.4'!A89,'700.4'!A89:N408,14,FALSE)</f>
        <v>37925.664155663035</v>
      </c>
    </row>
    <row r="287" spans="1:4" ht="54" thickTop="1" thickBot="1">
      <c r="A287" s="143" t="s">
        <v>1150</v>
      </c>
      <c r="B287" s="144" t="s">
        <v>1816</v>
      </c>
      <c r="C287" s="139" t="s">
        <v>1845</v>
      </c>
      <c r="D287" s="185">
        <f>VLOOKUP('701.1'!A89,'701.1'!A89:N409,14,FALSE)</f>
        <v>7790.0269625268747</v>
      </c>
    </row>
    <row r="288" spans="1:4" ht="54" thickTop="1" thickBot="1">
      <c r="A288" s="143" t="s">
        <v>1713</v>
      </c>
      <c r="B288" s="144" t="s">
        <v>1817</v>
      </c>
      <c r="C288" s="139" t="s">
        <v>1845</v>
      </c>
      <c r="D288" s="185">
        <f>VLOOKUP('710.1'!A89,'710.1'!A89:N410,14,FALSE)</f>
        <v>536195.34329749516</v>
      </c>
    </row>
    <row r="289" spans="1:4" ht="54" thickTop="1" thickBot="1">
      <c r="A289" s="143" t="s">
        <v>1151</v>
      </c>
      <c r="B289" s="144" t="s">
        <v>1818</v>
      </c>
      <c r="C289" s="139" t="s">
        <v>233</v>
      </c>
      <c r="D289" s="185">
        <f>VLOOKUP('710.2'!A89,'710.2'!A89:N411,14,FALSE)</f>
        <v>495155.68236906448</v>
      </c>
    </row>
    <row r="290" spans="1:4" ht="54" thickTop="1" thickBot="1">
      <c r="A290" s="143" t="s">
        <v>1152</v>
      </c>
      <c r="B290" s="144" t="s">
        <v>1819</v>
      </c>
      <c r="C290" s="139" t="s">
        <v>1845</v>
      </c>
      <c r="D290" s="185">
        <f>VLOOKUP('720.1'!A89,'720.1'!A89:N412,14,FALSE)</f>
        <v>158777.93204147514</v>
      </c>
    </row>
    <row r="291" spans="1:4" ht="54" thickTop="1" thickBot="1">
      <c r="A291" s="143" t="s">
        <v>1153</v>
      </c>
      <c r="B291" s="144" t="s">
        <v>1820</v>
      </c>
      <c r="C291" s="139" t="s">
        <v>144</v>
      </c>
      <c r="D291" s="185">
        <f>VLOOKUP('730.1'!A89,'730.1'!A89:N413,14,FALSE)</f>
        <v>140985.41901790939</v>
      </c>
    </row>
    <row r="292" spans="1:4" ht="54" thickTop="1" thickBot="1">
      <c r="A292" s="143" t="s">
        <v>1154</v>
      </c>
      <c r="B292" s="144" t="s">
        <v>1821</v>
      </c>
      <c r="C292" s="139" t="s">
        <v>1845</v>
      </c>
      <c r="D292" s="185">
        <f>VLOOKUP('730.2'!A89,'730.2'!A89:N414,14,FALSE)</f>
        <v>60189.757908629064</v>
      </c>
    </row>
    <row r="293" spans="1:4" ht="54" thickTop="1" thickBot="1">
      <c r="A293" s="143" t="s">
        <v>1155</v>
      </c>
      <c r="B293" s="144" t="s">
        <v>1822</v>
      </c>
      <c r="C293" s="139" t="s">
        <v>1845</v>
      </c>
      <c r="D293" s="185">
        <f>VLOOKUP('730.3'!A89,'730.3'!A89:N415,14,FALSE)</f>
        <v>71046.51143014204</v>
      </c>
    </row>
    <row r="294" spans="1:4" ht="54" thickTop="1" thickBot="1">
      <c r="A294" s="143" t="s">
        <v>1714</v>
      </c>
      <c r="B294" s="144" t="s">
        <v>1823</v>
      </c>
      <c r="C294" s="139" t="s">
        <v>1845</v>
      </c>
      <c r="D294" s="185">
        <f>VLOOKUP('730.4'!A89,'730.4'!A89:N416,14,FALSE)</f>
        <v>76695.128611716063</v>
      </c>
    </row>
    <row r="295" spans="1:4" ht="54" thickTop="1" thickBot="1">
      <c r="A295" s="143" t="s">
        <v>1156</v>
      </c>
      <c r="B295" s="144" t="s">
        <v>1824</v>
      </c>
      <c r="C295" s="139" t="s">
        <v>144</v>
      </c>
      <c r="D295" s="185">
        <f>VLOOKUP('731.1'!A89,'731.1'!A89:N417,14,FALSE)</f>
        <v>165949.32913717514</v>
      </c>
    </row>
    <row r="296" spans="1:4" ht="54" thickTop="1" thickBot="1">
      <c r="A296" s="143" t="s">
        <v>1157</v>
      </c>
      <c r="B296" s="144" t="s">
        <v>1825</v>
      </c>
      <c r="C296" s="139" t="s">
        <v>1995</v>
      </c>
      <c r="D296" s="185">
        <f>VLOOKUP('740.1'!A89,'740.1'!A89:N418,14,FALSE)</f>
        <v>10521.760580782635</v>
      </c>
    </row>
    <row r="297" spans="1:4" ht="54" thickTop="1" thickBot="1">
      <c r="A297" s="143" t="s">
        <v>1717</v>
      </c>
      <c r="B297" s="144" t="s">
        <v>1826</v>
      </c>
      <c r="C297" s="139" t="s">
        <v>1845</v>
      </c>
      <c r="D297" s="185">
        <f>VLOOKUP('741.1'!A89,'741.1'!A89:N419,14,FALSE)</f>
        <v>330605.86391869537</v>
      </c>
    </row>
    <row r="298" spans="1:4" ht="54" thickTop="1" thickBot="1">
      <c r="A298" s="143" t="s">
        <v>1158</v>
      </c>
      <c r="B298" s="144" t="s">
        <v>1827</v>
      </c>
      <c r="C298" s="139" t="s">
        <v>144</v>
      </c>
      <c r="D298" s="185">
        <f>VLOOKUP('800.1'!A89,'800.1'!A89:N420,14,FALSE)</f>
        <v>9385.5707513960515</v>
      </c>
    </row>
    <row r="299" spans="1:4" ht="54" thickTop="1" thickBot="1">
      <c r="A299" s="143" t="s">
        <v>1159</v>
      </c>
      <c r="B299" s="144" t="s">
        <v>1828</v>
      </c>
      <c r="C299" s="139" t="s">
        <v>144</v>
      </c>
      <c r="D299" s="185">
        <f>VLOOKUP('800.2'!A89,'800.2'!A89:N421,14,FALSE)</f>
        <v>14699.801777820854</v>
      </c>
    </row>
    <row r="300" spans="1:4" ht="54" thickTop="1" thickBot="1">
      <c r="A300" s="143" t="s">
        <v>1160</v>
      </c>
      <c r="B300" s="144" t="s">
        <v>1829</v>
      </c>
      <c r="C300" s="139" t="s">
        <v>144</v>
      </c>
      <c r="D300" s="185">
        <f>VLOOKUP('800.3'!A89,'800.3'!A89:N422,14,FALSE)</f>
        <v>49613.104577884107</v>
      </c>
    </row>
    <row r="301" spans="1:4" ht="54" thickTop="1" thickBot="1">
      <c r="A301" s="143" t="s">
        <v>1161</v>
      </c>
      <c r="B301" s="144" t="s">
        <v>1830</v>
      </c>
      <c r="C301" s="139" t="s">
        <v>144</v>
      </c>
      <c r="D301" s="185">
        <f>VLOOKUP('800.4'!A89,'800.4'!A89:N423,14,FALSE)</f>
        <v>54585.865094210349</v>
      </c>
    </row>
    <row r="302" spans="1:4" ht="54" thickTop="1" thickBot="1">
      <c r="A302" s="143" t="s">
        <v>1718</v>
      </c>
      <c r="B302" s="144" t="s">
        <v>1831</v>
      </c>
      <c r="C302" s="139" t="s">
        <v>1845</v>
      </c>
      <c r="D302" s="185">
        <f>VLOOKUP('802.1'!A89,'802.1'!A89:N424,14,FALSE)</f>
        <v>337185.28382152249</v>
      </c>
    </row>
    <row r="303" spans="1:4" ht="54" thickTop="1" thickBot="1">
      <c r="A303" s="143" t="s">
        <v>1719</v>
      </c>
      <c r="B303" s="144" t="s">
        <v>1881</v>
      </c>
      <c r="C303" s="139" t="s">
        <v>1845</v>
      </c>
      <c r="D303" s="185">
        <f>VLOOKUP('802.2'!A89,'802.2'!A89:N425,14,FALSE)</f>
        <v>59217.401985200413</v>
      </c>
    </row>
    <row r="304" spans="1:4" ht="54" thickTop="1" thickBot="1">
      <c r="A304" s="143" t="s">
        <v>1720</v>
      </c>
      <c r="B304" s="144" t="s">
        <v>1832</v>
      </c>
      <c r="C304" s="139" t="s">
        <v>1845</v>
      </c>
      <c r="D304" s="185">
        <f>VLOOKUP('802.3'!A89,'802.3'!A89:N426,14,FALSE)</f>
        <v>33525.918164019189</v>
      </c>
    </row>
    <row r="305" spans="1:4" ht="54" thickTop="1" thickBot="1">
      <c r="A305" s="143" t="s">
        <v>1721</v>
      </c>
      <c r="B305" s="144" t="s">
        <v>1833</v>
      </c>
      <c r="C305" s="139" t="s">
        <v>1845</v>
      </c>
      <c r="D305" s="185">
        <f>VLOOKUP('802.4'!A89,'802.4'!A89:N427,14,FALSE)</f>
        <v>26831.175993112109</v>
      </c>
    </row>
    <row r="306" spans="1:4" ht="54" thickTop="1" thickBot="1">
      <c r="A306" s="143" t="s">
        <v>1722</v>
      </c>
      <c r="B306" s="144" t="s">
        <v>1834</v>
      </c>
      <c r="C306" s="139" t="s">
        <v>1845</v>
      </c>
      <c r="D306" s="185">
        <f>VLOOKUP('802.5'!A89,'802.5'!A89:N428,14,FALSE)</f>
        <v>369420.36139761307</v>
      </c>
    </row>
    <row r="307" spans="1:4" ht="54" thickTop="1" thickBot="1">
      <c r="A307" s="143" t="s">
        <v>1723</v>
      </c>
      <c r="B307" s="144" t="s">
        <v>1835</v>
      </c>
      <c r="C307" s="139" t="s">
        <v>1845</v>
      </c>
      <c r="D307" s="185">
        <f>VLOOKUP('802.6'!A89,'802.6'!A89:N429,14,FALSE)</f>
        <v>357515.99149844085</v>
      </c>
    </row>
    <row r="308" spans="1:4" ht="54" thickTop="1" thickBot="1">
      <c r="A308" s="143" t="s">
        <v>1724</v>
      </c>
      <c r="B308" s="144" t="s">
        <v>1836</v>
      </c>
      <c r="C308" s="139" t="s">
        <v>1845</v>
      </c>
      <c r="D308" s="185">
        <f>VLOOKUP('802.7'!A89,'802.7'!A89:N430,14,FALSE)</f>
        <v>230200.04048737249</v>
      </c>
    </row>
    <row r="309" spans="1:4" ht="54" thickTop="1" thickBot="1">
      <c r="A309" s="143" t="s">
        <v>1725</v>
      </c>
      <c r="B309" s="144" t="s">
        <v>1837</v>
      </c>
      <c r="C309" s="139" t="s">
        <v>1845</v>
      </c>
      <c r="D309" s="185">
        <f>VLOOKUP('802.8'!A89,'802.8'!A89:N431,14,FALSE)</f>
        <v>194280.80048431555</v>
      </c>
    </row>
    <row r="310" spans="1:4" ht="54" thickTop="1" thickBot="1">
      <c r="A310" s="143" t="s">
        <v>1162</v>
      </c>
      <c r="B310" s="144" t="s">
        <v>1838</v>
      </c>
      <c r="C310" s="139" t="s">
        <v>233</v>
      </c>
      <c r="D310" s="185">
        <f>VLOOKUP('810.1'!A89,'810.1'!A89:N432,14,FALSE)</f>
        <v>17465.479530249926</v>
      </c>
    </row>
    <row r="311" spans="1:4" ht="54" thickTop="1" thickBot="1">
      <c r="A311" s="143" t="s">
        <v>1163</v>
      </c>
      <c r="B311" s="144" t="s">
        <v>1839</v>
      </c>
      <c r="C311" s="139" t="s">
        <v>233</v>
      </c>
      <c r="D311" s="185">
        <f>VLOOKUP('810.2'!A89,'810.2'!A89:N433,14,FALSE)</f>
        <v>14571.043547077426</v>
      </c>
    </row>
    <row r="312" spans="1:4" ht="54" thickTop="1" thickBot="1">
      <c r="A312" s="143" t="s">
        <v>1164</v>
      </c>
      <c r="B312" s="144" t="s">
        <v>1840</v>
      </c>
      <c r="C312" s="139" t="s">
        <v>233</v>
      </c>
      <c r="D312" s="185">
        <f>VLOOKUP('810.3'!A89,'810.3'!A89:N435,14,FALSE)</f>
        <v>5326.4432023906438</v>
      </c>
    </row>
    <row r="313" spans="1:4" ht="57.75" thickTop="1" thickBot="1">
      <c r="A313" s="143" t="s">
        <v>1726</v>
      </c>
      <c r="B313" s="144" t="s">
        <v>2050</v>
      </c>
      <c r="C313" s="139" t="s">
        <v>233</v>
      </c>
      <c r="D313" s="185">
        <f>VLOOKUP('811.1'!A89,'811.1'!A89:N436,14,FALSE)</f>
        <v>33203.634321890037</v>
      </c>
    </row>
    <row r="314" spans="1:4" ht="57.75" thickTop="1" thickBot="1">
      <c r="A314" s="143" t="s">
        <v>1727</v>
      </c>
      <c r="B314" s="144" t="s">
        <v>2051</v>
      </c>
      <c r="C314" s="139" t="s">
        <v>233</v>
      </c>
      <c r="D314" s="185">
        <f>VLOOKUP('811.2'!A89,'811.2'!A89:N437,14,FALSE)</f>
        <v>35953.522985198128</v>
      </c>
    </row>
    <row r="315" spans="1:4" ht="54" thickTop="1" thickBot="1">
      <c r="A315" s="143" t="s">
        <v>1165</v>
      </c>
      <c r="B315" s="144" t="s">
        <v>2053</v>
      </c>
      <c r="C315" s="139" t="s">
        <v>233</v>
      </c>
      <c r="D315" s="185">
        <f>VLOOKUP('812.1'!A89,'812.1'!A89:N438,14,FALSE)</f>
        <v>67286.046153911215</v>
      </c>
    </row>
    <row r="316" spans="1:4" ht="54" thickTop="1" thickBot="1">
      <c r="A316" s="143" t="s">
        <v>1728</v>
      </c>
      <c r="B316" s="144" t="s">
        <v>1841</v>
      </c>
      <c r="C316" s="139" t="s">
        <v>1995</v>
      </c>
      <c r="D316" s="185">
        <f>VLOOKUP('820.1'!A89,'820.1'!A89:N439,14,FALSE)</f>
        <v>148215.66655206066</v>
      </c>
    </row>
    <row r="317" spans="1:4" ht="54" thickTop="1" thickBot="1">
      <c r="A317" s="143" t="s">
        <v>1729</v>
      </c>
      <c r="B317" s="144" t="s">
        <v>1842</v>
      </c>
      <c r="C317" s="139" t="s">
        <v>984</v>
      </c>
      <c r="D317" s="185">
        <f>VLOOKUP('820.1.2'!A88,'820.1.2'!A88:N440,14,FALSE)</f>
        <v>68668714.596301094</v>
      </c>
    </row>
    <row r="318" spans="1:4" ht="57.75" thickTop="1" thickBot="1">
      <c r="A318" s="143" t="s">
        <v>1166</v>
      </c>
      <c r="B318" s="144" t="s">
        <v>1843</v>
      </c>
      <c r="C318" s="139" t="s">
        <v>1998</v>
      </c>
      <c r="D318" s="185">
        <f>VLOOKUP('900.1'!A88,'900.1'!A88:N441,14,FALSE)</f>
        <v>1328.8845915042405</v>
      </c>
    </row>
    <row r="319" spans="1:4" ht="57.75" thickTop="1" thickBot="1">
      <c r="A319" s="143" t="s">
        <v>1167</v>
      </c>
      <c r="B319" s="144" t="s">
        <v>2195</v>
      </c>
      <c r="C319" s="139" t="s">
        <v>1999</v>
      </c>
      <c r="D319" s="185">
        <f>VLOOKUP('900.2'!A88,'900.2'!A88:N442,14,FALSE)</f>
        <v>1630.9038168461132</v>
      </c>
    </row>
    <row r="320" spans="1:4" ht="54" thickTop="1" thickBot="1">
      <c r="A320" s="143" t="s">
        <v>1168</v>
      </c>
      <c r="B320" s="144" t="s">
        <v>1844</v>
      </c>
      <c r="C320" s="139" t="s">
        <v>1999</v>
      </c>
      <c r="D320" s="185">
        <f>VLOOKUP('900.3'!A88,'900.3'!A88:N443,14,FALSE)</f>
        <v>1630.9038168461132</v>
      </c>
    </row>
    <row r="321" spans="1:4" ht="53.25" thickTop="1">
      <c r="A321" s="118"/>
      <c r="B321" s="115"/>
      <c r="C321" s="142"/>
      <c r="D321" s="186" t="s">
        <v>2018</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showGridLines="0" zoomScale="90" zoomScaleNormal="90" workbookViewId="0">
      <pane xSplit="4" ySplit="4" topLeftCell="E5" activePane="bottomRight" state="frozen"/>
      <selection activeCell="D20" sqref="D20"/>
      <selection pane="topRight" activeCell="D20" sqref="D20"/>
      <selection pane="bottomLeft" activeCell="D20" sqref="D20"/>
      <selection pane="bottomRight" activeCell="D6" sqref="D6"/>
    </sheetView>
  </sheetViews>
  <sheetFormatPr baseColWidth="10" defaultColWidth="9.140625" defaultRowHeight="15"/>
  <cols>
    <col min="1" max="1" width="11.5703125" customWidth="1"/>
    <col min="2" max="2" width="9.140625" style="2"/>
    <col min="3" max="3" width="84.5703125" style="1" customWidth="1"/>
    <col min="4" max="4" width="17.140625" style="189" customWidth="1"/>
    <col min="5" max="5" width="10.42578125" customWidth="1"/>
  </cols>
  <sheetData>
    <row r="1" spans="1:4" ht="66" customHeight="1" thickTop="1">
      <c r="A1" s="672" t="s">
        <v>1850</v>
      </c>
      <c r="B1" s="673"/>
      <c r="C1" s="673"/>
      <c r="D1" s="674"/>
    </row>
    <row r="2" spans="1:4" ht="20.25" customHeight="1" thickBot="1">
      <c r="A2" s="675"/>
      <c r="B2" s="676"/>
      <c r="C2" s="676"/>
      <c r="D2" s="677"/>
    </row>
    <row r="3" spans="1:4" ht="16.5" thickTop="1" thickBot="1">
      <c r="A3" s="671" t="s">
        <v>2223</v>
      </c>
      <c r="B3" s="671"/>
      <c r="C3" s="671"/>
      <c r="D3" s="671"/>
    </row>
    <row r="4" spans="1:4" ht="16.5" thickTop="1" thickBot="1">
      <c r="A4" s="671"/>
      <c r="B4" s="671"/>
      <c r="C4" s="671"/>
      <c r="D4" s="671"/>
    </row>
    <row r="5" spans="1:4" ht="16.5" thickTop="1" thickBot="1">
      <c r="A5" s="671"/>
      <c r="B5" s="671"/>
      <c r="C5" s="671"/>
      <c r="D5" s="671"/>
    </row>
    <row r="6" spans="1:4" ht="16.5" thickTop="1" thickBot="1">
      <c r="A6" s="660" t="s">
        <v>2242</v>
      </c>
      <c r="B6" s="661" t="s">
        <v>1882</v>
      </c>
      <c r="C6" s="662" t="s">
        <v>2243</v>
      </c>
      <c r="D6" s="663">
        <v>29260</v>
      </c>
    </row>
    <row r="7" spans="1:4" ht="16.5" thickTop="1" thickBot="1">
      <c r="A7" s="6"/>
      <c r="B7" s="7"/>
      <c r="C7" s="8"/>
      <c r="D7" s="190" t="s">
        <v>1848</v>
      </c>
    </row>
    <row r="8" spans="1:4" ht="16.5" thickTop="1" thickBot="1">
      <c r="A8" s="9" t="s">
        <v>98</v>
      </c>
      <c r="B8" s="10" t="s">
        <v>1882</v>
      </c>
      <c r="C8" s="11" t="s">
        <v>99</v>
      </c>
      <c r="D8" s="659">
        <v>58677.433987924393</v>
      </c>
    </row>
    <row r="9" spans="1:4" ht="16.5" thickTop="1" thickBot="1">
      <c r="A9" s="9" t="s">
        <v>102</v>
      </c>
      <c r="B9" s="10" t="s">
        <v>1882</v>
      </c>
      <c r="C9" s="11" t="s">
        <v>103</v>
      </c>
      <c r="D9" s="659">
        <f>$D$6*1.85</f>
        <v>54131</v>
      </c>
    </row>
    <row r="10" spans="1:4" ht="16.5" thickTop="1" thickBot="1">
      <c r="A10" s="9" t="s">
        <v>0</v>
      </c>
      <c r="B10" s="10" t="s">
        <v>1882</v>
      </c>
      <c r="C10" s="11" t="s">
        <v>1</v>
      </c>
      <c r="D10" s="659">
        <v>69346.058349365194</v>
      </c>
    </row>
    <row r="11" spans="1:4" ht="16.5" thickTop="1" thickBot="1">
      <c r="A11" s="9" t="s">
        <v>1674</v>
      </c>
      <c r="B11" s="10" t="s">
        <v>1882</v>
      </c>
      <c r="C11" s="11" t="s">
        <v>1673</v>
      </c>
      <c r="D11" s="659">
        <v>320058.73084322392</v>
      </c>
    </row>
    <row r="12" spans="1:4" ht="16.5" thickTop="1" thickBot="1">
      <c r="A12" s="9" t="s">
        <v>100</v>
      </c>
      <c r="B12" s="10" t="s">
        <v>1882</v>
      </c>
      <c r="C12" s="11" t="s">
        <v>101</v>
      </c>
      <c r="D12" s="659">
        <v>80014.682710805981</v>
      </c>
    </row>
    <row r="13" spans="1:4" ht="16.5" thickTop="1" thickBot="1">
      <c r="A13" s="9" t="s">
        <v>62</v>
      </c>
      <c r="B13" s="10" t="s">
        <v>1882</v>
      </c>
      <c r="C13" s="11" t="s">
        <v>63</v>
      </c>
      <c r="D13" s="659">
        <v>586774.33987924387</v>
      </c>
    </row>
    <row r="14" spans="1:4" ht="16.5" thickTop="1" thickBot="1">
      <c r="A14" s="9" t="s">
        <v>108</v>
      </c>
      <c r="B14" s="10" t="s">
        <v>1882</v>
      </c>
      <c r="C14" s="11" t="s">
        <v>109</v>
      </c>
      <c r="D14" s="659">
        <v>320058.73084322392</v>
      </c>
    </row>
    <row r="15" spans="1:4" ht="16.5" thickTop="1" thickBot="1">
      <c r="A15" s="9" t="s">
        <v>41</v>
      </c>
      <c r="B15" s="10" t="s">
        <v>1882</v>
      </c>
      <c r="C15" s="11" t="s">
        <v>42</v>
      </c>
      <c r="D15" s="659">
        <v>213372.48722881597</v>
      </c>
    </row>
    <row r="16" spans="1:4" ht="16.5" thickTop="1" thickBot="1">
      <c r="A16" s="9" t="s">
        <v>43</v>
      </c>
      <c r="B16" s="10" t="s">
        <v>1882</v>
      </c>
      <c r="C16" s="11" t="s">
        <v>44</v>
      </c>
      <c r="D16" s="659">
        <v>320058.73084322392</v>
      </c>
    </row>
    <row r="17" spans="1:4" ht="16.5" thickTop="1" thickBot="1">
      <c r="A17" s="9" t="s">
        <v>106</v>
      </c>
      <c r="B17" s="10" t="s">
        <v>1882</v>
      </c>
      <c r="C17" s="11" t="s">
        <v>107</v>
      </c>
      <c r="D17" s="659">
        <v>106686.24361440798</v>
      </c>
    </row>
    <row r="18" spans="1:4" ht="16.5" thickTop="1" thickBot="1">
      <c r="A18" s="9" t="s">
        <v>1675</v>
      </c>
      <c r="B18" s="10" t="s">
        <v>1882</v>
      </c>
      <c r="C18" s="11" t="s">
        <v>2000</v>
      </c>
      <c r="D18" s="659">
        <v>96017.619252967183</v>
      </c>
    </row>
    <row r="19" spans="1:4" ht="16.5" thickTop="1" thickBot="1">
      <c r="A19" s="9" t="s">
        <v>96</v>
      </c>
      <c r="B19" s="10" t="s">
        <v>92</v>
      </c>
      <c r="C19" s="11" t="s">
        <v>97</v>
      </c>
      <c r="D19" s="659">
        <v>2133724.8722881596</v>
      </c>
    </row>
    <row r="20" spans="1:4" ht="16.5" thickTop="1" thickBot="1">
      <c r="A20" s="9" t="s">
        <v>76</v>
      </c>
      <c r="B20" s="10" t="s">
        <v>1882</v>
      </c>
      <c r="C20" s="11" t="s">
        <v>77</v>
      </c>
      <c r="D20" s="659">
        <v>485912.31941843667</v>
      </c>
    </row>
    <row r="21" spans="1:4" ht="16.5" thickTop="1" thickBot="1">
      <c r="A21" s="9" t="s">
        <v>74</v>
      </c>
      <c r="B21" s="10" t="s">
        <v>1882</v>
      </c>
      <c r="C21" s="11" t="s">
        <v>75</v>
      </c>
      <c r="D21" s="659">
        <v>477235.31371453602</v>
      </c>
    </row>
    <row r="22" spans="1:4" ht="16.5" thickTop="1" thickBot="1">
      <c r="A22" s="9" t="s">
        <v>84</v>
      </c>
      <c r="B22" s="10" t="s">
        <v>1882</v>
      </c>
      <c r="C22" s="11" t="s">
        <v>85</v>
      </c>
      <c r="D22" s="659">
        <v>544482.10791976599</v>
      </c>
    </row>
    <row r="23" spans="1:4" ht="16.5" thickTop="1" thickBot="1">
      <c r="A23" s="9" t="s">
        <v>78</v>
      </c>
      <c r="B23" s="10" t="s">
        <v>1882</v>
      </c>
      <c r="C23" s="11" t="s">
        <v>79</v>
      </c>
      <c r="D23" s="659">
        <v>605221.14784707059</v>
      </c>
    </row>
    <row r="24" spans="1:4" ht="16.5" thickTop="1" thickBot="1">
      <c r="A24" s="9" t="s">
        <v>64</v>
      </c>
      <c r="B24" s="10" t="s">
        <v>1882</v>
      </c>
      <c r="C24" s="11" t="s">
        <v>65</v>
      </c>
      <c r="D24" s="659">
        <v>468558.30801063532</v>
      </c>
    </row>
    <row r="25" spans="1:4" ht="16.5" thickTop="1" thickBot="1">
      <c r="A25" s="9" t="s">
        <v>80</v>
      </c>
      <c r="B25" s="10" t="s">
        <v>1882</v>
      </c>
      <c r="C25" s="11" t="s">
        <v>81</v>
      </c>
      <c r="D25" s="659">
        <v>557497.61647561705</v>
      </c>
    </row>
    <row r="26" spans="1:4" ht="16.5" thickTop="1" thickBot="1">
      <c r="A26" s="9" t="s">
        <v>82</v>
      </c>
      <c r="B26" s="10" t="s">
        <v>1882</v>
      </c>
      <c r="C26" s="11" t="s">
        <v>83</v>
      </c>
      <c r="D26" s="659">
        <v>577020.87930939358</v>
      </c>
    </row>
    <row r="27" spans="1:4" ht="16.5" thickTop="1" thickBot="1">
      <c r="A27" s="9" t="s">
        <v>104</v>
      </c>
      <c r="B27" s="10" t="s">
        <v>1882</v>
      </c>
      <c r="C27" s="11" t="s">
        <v>105</v>
      </c>
      <c r="D27" s="659">
        <v>145339.84554033595</v>
      </c>
    </row>
    <row r="28" spans="1:4" ht="16.5" thickTop="1" thickBot="1">
      <c r="A28" s="9" t="s">
        <v>4</v>
      </c>
      <c r="B28" s="10" t="s">
        <v>1882</v>
      </c>
      <c r="C28" s="11" t="s">
        <v>5</v>
      </c>
      <c r="D28" s="659">
        <v>162693.85694813728</v>
      </c>
    </row>
    <row r="29" spans="1:4" ht="16.5" customHeight="1" thickTop="1" thickBot="1">
      <c r="A29" s="9" t="s">
        <v>45</v>
      </c>
      <c r="B29" s="10" t="s">
        <v>1882</v>
      </c>
      <c r="C29" s="11" t="s">
        <v>2226</v>
      </c>
      <c r="D29" s="659">
        <f>$D$43+$D$64</f>
        <v>160817.24361440798</v>
      </c>
    </row>
    <row r="30" spans="1:4" ht="16.5" thickTop="1" thickBot="1">
      <c r="A30" s="9" t="s">
        <v>66</v>
      </c>
      <c r="B30" s="10" t="s">
        <v>1882</v>
      </c>
      <c r="C30" s="11" t="s">
        <v>67</v>
      </c>
      <c r="D30" s="659">
        <v>160029.36542161196</v>
      </c>
    </row>
    <row r="31" spans="1:4" ht="16.5" thickTop="1" thickBot="1">
      <c r="A31" s="9" t="s">
        <v>23</v>
      </c>
      <c r="B31" s="10" t="s">
        <v>1882</v>
      </c>
      <c r="C31" s="11" t="s">
        <v>24</v>
      </c>
      <c r="D31" s="659">
        <f>$D$64*10</f>
        <v>541310</v>
      </c>
    </row>
    <row r="32" spans="1:4" ht="16.5" thickTop="1" thickBot="1">
      <c r="A32" s="9" t="s">
        <v>7</v>
      </c>
      <c r="B32" s="10" t="s">
        <v>1882</v>
      </c>
      <c r="C32" s="11" t="s">
        <v>8</v>
      </c>
      <c r="D32" s="659">
        <f>$D$64*2</f>
        <v>108262</v>
      </c>
    </row>
    <row r="33" spans="1:4" ht="16.5" thickTop="1" thickBot="1">
      <c r="A33" s="9" t="s">
        <v>9</v>
      </c>
      <c r="B33" s="10" t="s">
        <v>1882</v>
      </c>
      <c r="C33" s="11" t="s">
        <v>10</v>
      </c>
      <c r="D33" s="659">
        <f>$D$64*3</f>
        <v>162393</v>
      </c>
    </row>
    <row r="34" spans="1:4" ht="16.5" thickTop="1" thickBot="1">
      <c r="A34" s="9" t="s">
        <v>11</v>
      </c>
      <c r="B34" s="10" t="s">
        <v>1882</v>
      </c>
      <c r="C34" s="11" t="s">
        <v>12</v>
      </c>
      <c r="D34" s="659">
        <f>$D$64*4</f>
        <v>216524</v>
      </c>
    </row>
    <row r="35" spans="1:4" ht="16.5" thickTop="1" thickBot="1">
      <c r="A35" s="9" t="s">
        <v>13</v>
      </c>
      <c r="B35" s="10" t="s">
        <v>1882</v>
      </c>
      <c r="C35" s="11" t="s">
        <v>14</v>
      </c>
      <c r="D35" s="659">
        <f>$D$64*5</f>
        <v>270655</v>
      </c>
    </row>
    <row r="36" spans="1:4" ht="16.5" thickTop="1" thickBot="1">
      <c r="A36" s="9" t="s">
        <v>15</v>
      </c>
      <c r="B36" s="10" t="s">
        <v>1882</v>
      </c>
      <c r="C36" s="11" t="s">
        <v>16</v>
      </c>
      <c r="D36" s="659">
        <f>$D$64*6</f>
        <v>324786</v>
      </c>
    </row>
    <row r="37" spans="1:4" ht="16.5" thickTop="1" thickBot="1">
      <c r="A37" s="9" t="s">
        <v>17</v>
      </c>
      <c r="B37" s="10" t="s">
        <v>1882</v>
      </c>
      <c r="C37" s="11" t="s">
        <v>18</v>
      </c>
      <c r="D37" s="659">
        <f>$D$64*7</f>
        <v>378917</v>
      </c>
    </row>
    <row r="38" spans="1:4" ht="16.5" thickTop="1" thickBot="1">
      <c r="A38" s="9" t="s">
        <v>19</v>
      </c>
      <c r="B38" s="10" t="s">
        <v>1882</v>
      </c>
      <c r="C38" s="11" t="s">
        <v>20</v>
      </c>
      <c r="D38" s="659">
        <f>$D$64*8</f>
        <v>433048</v>
      </c>
    </row>
    <row r="39" spans="1:4" ht="16.5" thickTop="1" thickBot="1">
      <c r="A39" s="9" t="s">
        <v>21</v>
      </c>
      <c r="B39" s="10" t="s">
        <v>1882</v>
      </c>
      <c r="C39" s="11" t="s">
        <v>22</v>
      </c>
      <c r="D39" s="659">
        <f>$D$64*9</f>
        <v>487179</v>
      </c>
    </row>
    <row r="40" spans="1:4" ht="16.5" thickTop="1" thickBot="1">
      <c r="A40" s="9" t="s">
        <v>72</v>
      </c>
      <c r="B40" s="10" t="s">
        <v>1882</v>
      </c>
      <c r="C40" s="11" t="s">
        <v>73</v>
      </c>
      <c r="D40" s="659">
        <v>58677.433987924393</v>
      </c>
    </row>
    <row r="41" spans="1:4" ht="16.5" thickTop="1" thickBot="1">
      <c r="A41" s="9" t="s">
        <v>27</v>
      </c>
      <c r="B41" s="10" t="s">
        <v>1882</v>
      </c>
      <c r="C41" s="11" t="s">
        <v>28</v>
      </c>
      <c r="D41" s="659">
        <v>117354.86797584879</v>
      </c>
    </row>
    <row r="42" spans="1:4" ht="16.5" thickTop="1" thickBot="1">
      <c r="A42" s="9" t="s">
        <v>25</v>
      </c>
      <c r="B42" s="10" t="s">
        <v>1882</v>
      </c>
      <c r="C42" s="11" t="s">
        <v>26</v>
      </c>
      <c r="D42" s="659">
        <v>117354.86797584879</v>
      </c>
    </row>
    <row r="43" spans="1:4" ht="16.5" thickTop="1" thickBot="1">
      <c r="A43" s="9" t="s">
        <v>30</v>
      </c>
      <c r="B43" s="10" t="s">
        <v>1882</v>
      </c>
      <c r="C43" s="11" t="s">
        <v>31</v>
      </c>
      <c r="D43" s="659">
        <v>106686.24361440798</v>
      </c>
    </row>
    <row r="44" spans="1:4" ht="17.25" customHeight="1" thickTop="1" thickBot="1">
      <c r="A44" s="9" t="s">
        <v>40</v>
      </c>
      <c r="B44" s="10" t="s">
        <v>1882</v>
      </c>
      <c r="C44" s="11" t="s">
        <v>2225</v>
      </c>
      <c r="D44" s="659">
        <v>266715.60903601995</v>
      </c>
    </row>
    <row r="45" spans="1:4" ht="16.5" thickTop="1" thickBot="1">
      <c r="A45" s="9" t="s">
        <v>32</v>
      </c>
      <c r="B45" s="10" t="s">
        <v>1882</v>
      </c>
      <c r="C45" s="11" t="s">
        <v>33</v>
      </c>
      <c r="D45" s="659">
        <f>D43*2</f>
        <v>213372.48722881597</v>
      </c>
    </row>
    <row r="46" spans="1:4" ht="16.5" thickTop="1" thickBot="1">
      <c r="A46" s="9" t="s">
        <v>34</v>
      </c>
      <c r="B46" s="10" t="s">
        <v>1882</v>
      </c>
      <c r="C46" s="11" t="s">
        <v>35</v>
      </c>
      <c r="D46" s="659">
        <f>D43*3</f>
        <v>320058.73084322398</v>
      </c>
    </row>
    <row r="47" spans="1:4" ht="16.5" thickTop="1" thickBot="1">
      <c r="A47" s="9" t="s">
        <v>70</v>
      </c>
      <c r="B47" s="10" t="s">
        <v>1882</v>
      </c>
      <c r="C47" s="11" t="s">
        <v>71</v>
      </c>
      <c r="D47" s="659">
        <f>D43+(3*D8)</f>
        <v>282718.54557818116</v>
      </c>
    </row>
    <row r="48" spans="1:4" ht="16.5" thickTop="1" thickBot="1">
      <c r="A48" s="9" t="s">
        <v>36</v>
      </c>
      <c r="B48" s="10" t="s">
        <v>1882</v>
      </c>
      <c r="C48" s="11" t="s">
        <v>37</v>
      </c>
      <c r="D48" s="659">
        <v>117354.86797584879</v>
      </c>
    </row>
    <row r="49" spans="1:4" ht="16.5" thickTop="1" thickBot="1">
      <c r="A49" s="9" t="s">
        <v>38</v>
      </c>
      <c r="B49" s="10" t="s">
        <v>1882</v>
      </c>
      <c r="C49" s="11" t="s">
        <v>39</v>
      </c>
      <c r="D49" s="659">
        <v>128023.49233728957</v>
      </c>
    </row>
    <row r="50" spans="1:4" ht="16.5" thickTop="1" thickBot="1">
      <c r="A50" s="9" t="s">
        <v>89</v>
      </c>
      <c r="B50" s="10" t="s">
        <v>1882</v>
      </c>
      <c r="C50" s="11" t="s">
        <v>90</v>
      </c>
      <c r="D50" s="659">
        <v>133357.80451800997</v>
      </c>
    </row>
    <row r="51" spans="1:4" ht="16.5" thickTop="1" thickBot="1">
      <c r="A51" s="9" t="s">
        <v>46</v>
      </c>
      <c r="B51" s="10" t="s">
        <v>1882</v>
      </c>
      <c r="C51" s="11" t="s">
        <v>47</v>
      </c>
      <c r="D51" s="659">
        <f>$D$6*1.85</f>
        <v>54131</v>
      </c>
    </row>
    <row r="52" spans="1:4" ht="16.5" thickTop="1" thickBot="1">
      <c r="A52" s="9" t="s">
        <v>48</v>
      </c>
      <c r="B52" s="10" t="s">
        <v>1882</v>
      </c>
      <c r="C52" s="11" t="s">
        <v>49</v>
      </c>
      <c r="D52" s="659">
        <f>D51*2</f>
        <v>108262</v>
      </c>
    </row>
    <row r="53" spans="1:4" ht="16.5" thickTop="1" thickBot="1">
      <c r="A53" s="9" t="s">
        <v>50</v>
      </c>
      <c r="B53" s="10" t="s">
        <v>1882</v>
      </c>
      <c r="C53" s="11" t="s">
        <v>51</v>
      </c>
      <c r="D53" s="659">
        <v>106686.24361440798</v>
      </c>
    </row>
    <row r="54" spans="1:4" ht="16.5" thickTop="1" thickBot="1">
      <c r="A54" s="9" t="s">
        <v>68</v>
      </c>
      <c r="B54" s="10" t="s">
        <v>1882</v>
      </c>
      <c r="C54" s="11" t="s">
        <v>69</v>
      </c>
      <c r="D54" s="659">
        <v>213372.48722881597</v>
      </c>
    </row>
    <row r="55" spans="1:4" ht="46.5" thickTop="1" thickBot="1">
      <c r="A55" s="9" t="s">
        <v>29</v>
      </c>
      <c r="B55" s="10" t="s">
        <v>1882</v>
      </c>
      <c r="C55" s="11" t="s">
        <v>1883</v>
      </c>
      <c r="D55" s="659">
        <v>800146.82710805978</v>
      </c>
    </row>
    <row r="56" spans="1:4" ht="16.5" thickTop="1" thickBot="1">
      <c r="A56" s="9" t="s">
        <v>52</v>
      </c>
      <c r="B56" s="10" t="s">
        <v>1882</v>
      </c>
      <c r="C56" s="11" t="s">
        <v>53</v>
      </c>
      <c r="D56" s="659">
        <v>80014.682710805981</v>
      </c>
    </row>
    <row r="57" spans="1:4" ht="16.5" thickTop="1" thickBot="1">
      <c r="A57" s="9" t="s">
        <v>54</v>
      </c>
      <c r="B57" s="10" t="s">
        <v>1882</v>
      </c>
      <c r="C57" s="11" t="s">
        <v>55</v>
      </c>
      <c r="D57" s="659">
        <v>160029.36542161196</v>
      </c>
    </row>
    <row r="58" spans="1:4" ht="16.5" thickTop="1" thickBot="1">
      <c r="A58" s="9" t="s">
        <v>56</v>
      </c>
      <c r="B58" s="10" t="s">
        <v>1882</v>
      </c>
      <c r="C58" s="11" t="s">
        <v>57</v>
      </c>
      <c r="D58" s="659">
        <v>106686.24361440798</v>
      </c>
    </row>
    <row r="59" spans="1:4" ht="16.5" thickTop="1" thickBot="1">
      <c r="A59" s="9" t="s">
        <v>2</v>
      </c>
      <c r="B59" s="10" t="s">
        <v>1882</v>
      </c>
      <c r="C59" s="11" t="s">
        <v>3</v>
      </c>
      <c r="D59" s="659">
        <v>213372.48722881597</v>
      </c>
    </row>
    <row r="60" spans="1:4" ht="16.5" thickTop="1" thickBot="1">
      <c r="A60" s="9" t="s">
        <v>58</v>
      </c>
      <c r="B60" s="10" t="s">
        <v>1882</v>
      </c>
      <c r="C60" s="11" t="s">
        <v>59</v>
      </c>
      <c r="D60" s="659">
        <v>133357.80451800997</v>
      </c>
    </row>
    <row r="61" spans="1:4" ht="16.5" thickTop="1" thickBot="1">
      <c r="A61" s="9" t="s">
        <v>86</v>
      </c>
      <c r="B61" s="10" t="s">
        <v>1882</v>
      </c>
      <c r="C61" s="11" t="s">
        <v>87</v>
      </c>
      <c r="D61" s="659">
        <v>160029.36542161196</v>
      </c>
    </row>
    <row r="62" spans="1:4" ht="16.5" thickTop="1" thickBot="1">
      <c r="A62" s="9" t="s">
        <v>88</v>
      </c>
      <c r="B62" s="10" t="s">
        <v>1882</v>
      </c>
      <c r="C62" s="11" t="s">
        <v>87</v>
      </c>
      <c r="D62" s="659">
        <v>160029.36542161196</v>
      </c>
    </row>
    <row r="63" spans="1:4" ht="16.5" thickTop="1" thickBot="1">
      <c r="A63" s="9" t="s">
        <v>60</v>
      </c>
      <c r="B63" s="10" t="s">
        <v>1882</v>
      </c>
      <c r="C63" s="11" t="s">
        <v>61</v>
      </c>
      <c r="D63" s="659">
        <v>160029.36542161196</v>
      </c>
    </row>
    <row r="64" spans="1:4" ht="17.25" customHeight="1" thickTop="1" thickBot="1">
      <c r="A64" s="9" t="s">
        <v>6</v>
      </c>
      <c r="B64" s="10" t="s">
        <v>1882</v>
      </c>
      <c r="C64" s="11" t="s">
        <v>2224</v>
      </c>
      <c r="D64" s="659">
        <f>$D$6*1.85</f>
        <v>54131</v>
      </c>
    </row>
    <row r="65" spans="1:4" ht="16.5" thickTop="1" thickBot="1">
      <c r="A65" s="9" t="s">
        <v>91</v>
      </c>
      <c r="B65" s="10" t="s">
        <v>92</v>
      </c>
      <c r="C65" s="11" t="s">
        <v>93</v>
      </c>
      <c r="D65" s="659">
        <v>533431.21807203989</v>
      </c>
    </row>
    <row r="66" spans="1:4" ht="16.5" thickTop="1" thickBot="1">
      <c r="A66" s="9" t="s">
        <v>94</v>
      </c>
      <c r="B66" s="10" t="s">
        <v>92</v>
      </c>
      <c r="C66" s="11" t="s">
        <v>95</v>
      </c>
      <c r="D66" s="659">
        <v>266715.60903601995</v>
      </c>
    </row>
    <row r="67" spans="1:4" ht="16.5" thickTop="1" thickBot="1">
      <c r="A67" s="9" t="s">
        <v>2228</v>
      </c>
      <c r="B67" s="10" t="s">
        <v>1882</v>
      </c>
      <c r="C67" s="11" t="s">
        <v>2227</v>
      </c>
      <c r="D67" s="659">
        <f>$D$6*1.85</f>
        <v>54131</v>
      </c>
    </row>
    <row r="68" spans="1:4" ht="15.75" thickTop="1">
      <c r="A68" s="3"/>
      <c r="B68" s="4"/>
      <c r="C68" s="5"/>
      <c r="D68" s="191"/>
    </row>
    <row r="69" spans="1:4">
      <c r="A69" s="3"/>
      <c r="B69" s="4"/>
      <c r="C69" s="5"/>
      <c r="D69" s="191"/>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L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sqref="A1:D2"/>
    </sheetView>
  </sheetViews>
  <sheetFormatPr baseColWidth="10" defaultRowHeight="15"/>
  <cols>
    <col min="1" max="1" width="11.5703125" customWidth="1"/>
    <col min="2" max="2" width="9.140625" style="12" customWidth="1"/>
    <col min="3" max="3" width="89.7109375" style="13" customWidth="1"/>
    <col min="4" max="4" width="17.140625" style="189" customWidth="1"/>
  </cols>
  <sheetData>
    <row r="1" spans="1:4" ht="15.75" customHeight="1" thickTop="1">
      <c r="A1" s="681" t="s">
        <v>1850</v>
      </c>
      <c r="B1" s="682"/>
      <c r="C1" s="682"/>
      <c r="D1" s="683"/>
    </row>
    <row r="2" spans="1:4" ht="89.25" customHeight="1" thickBot="1">
      <c r="A2" s="684"/>
      <c r="B2" s="685"/>
      <c r="C2" s="685"/>
      <c r="D2" s="686"/>
    </row>
    <row r="3" spans="1:4" ht="53.25" customHeight="1" thickTop="1" thickBot="1">
      <c r="A3" s="678" t="s">
        <v>110</v>
      </c>
      <c r="B3" s="679"/>
      <c r="C3" s="679"/>
      <c r="D3" s="680"/>
    </row>
    <row r="4" spans="1:4" ht="16.5" customHeight="1" thickTop="1" thickBot="1">
      <c r="A4" s="14"/>
      <c r="B4" s="14"/>
      <c r="C4" s="15"/>
      <c r="D4" s="192"/>
    </row>
    <row r="5" spans="1:4" ht="16.5" thickTop="1" thickBot="1">
      <c r="A5" s="14"/>
      <c r="B5" s="14"/>
      <c r="C5" s="15"/>
      <c r="D5" s="192"/>
    </row>
    <row r="6" spans="1:4" ht="16.5" thickTop="1" thickBot="1">
      <c r="A6" s="16"/>
      <c r="B6" s="14"/>
      <c r="C6" s="17" t="s">
        <v>111</v>
      </c>
      <c r="D6" s="193" t="s">
        <v>1846</v>
      </c>
    </row>
    <row r="7" spans="1:4" ht="30" customHeight="1" thickTop="1" thickBot="1">
      <c r="A7" s="16" t="s">
        <v>115</v>
      </c>
      <c r="B7" s="14" t="s">
        <v>92</v>
      </c>
      <c r="C7" s="17" t="s">
        <v>116</v>
      </c>
      <c r="D7" s="657">
        <v>9857.7314152633771</v>
      </c>
    </row>
    <row r="8" spans="1:4" ht="30" customHeight="1" thickTop="1" thickBot="1">
      <c r="A8" s="16" t="s">
        <v>112</v>
      </c>
      <c r="B8" s="14" t="s">
        <v>113</v>
      </c>
      <c r="C8" s="17" t="s">
        <v>114</v>
      </c>
      <c r="D8" s="657">
        <v>1938.7282366737968</v>
      </c>
    </row>
    <row r="9" spans="1:4" ht="30" customHeight="1" thickTop="1" thickBot="1">
      <c r="A9" s="16" t="s">
        <v>117</v>
      </c>
      <c r="B9" s="14" t="s">
        <v>113</v>
      </c>
      <c r="C9" s="17" t="s">
        <v>118</v>
      </c>
      <c r="D9" s="657">
        <v>49792.38875644785</v>
      </c>
    </row>
    <row r="10" spans="1:4" ht="30" customHeight="1" thickTop="1" thickBot="1">
      <c r="A10" s="16" t="s">
        <v>119</v>
      </c>
      <c r="B10" s="14" t="s">
        <v>113</v>
      </c>
      <c r="C10" s="17" t="s">
        <v>120</v>
      </c>
      <c r="D10" s="657">
        <v>48757.716214046501</v>
      </c>
    </row>
    <row r="11" spans="1:4" ht="30" customHeight="1" thickTop="1" thickBot="1">
      <c r="A11" s="16" t="s">
        <v>123</v>
      </c>
      <c r="B11" s="14" t="s">
        <v>113</v>
      </c>
      <c r="C11" s="17" t="s">
        <v>124</v>
      </c>
      <c r="D11" s="657">
        <v>19918.58814155425</v>
      </c>
    </row>
    <row r="12" spans="1:4" ht="30" customHeight="1" thickTop="1" thickBot="1">
      <c r="A12" s="16" t="s">
        <v>121</v>
      </c>
      <c r="B12" s="14" t="s">
        <v>113</v>
      </c>
      <c r="C12" s="17" t="s">
        <v>122</v>
      </c>
      <c r="D12" s="657">
        <v>48449.205723875057</v>
      </c>
    </row>
    <row r="13" spans="1:4" ht="30" customHeight="1" thickTop="1" thickBot="1">
      <c r="A13" s="16" t="s">
        <v>125</v>
      </c>
      <c r="B13" s="14" t="s">
        <v>113</v>
      </c>
      <c r="C13" s="17" t="s">
        <v>126</v>
      </c>
      <c r="D13" s="657">
        <v>49716.890833137972</v>
      </c>
    </row>
    <row r="14" spans="1:4" ht="30" customHeight="1" thickTop="1" thickBot="1">
      <c r="A14" s="16" t="s">
        <v>131</v>
      </c>
      <c r="B14" s="14" t="s">
        <v>113</v>
      </c>
      <c r="C14" s="17" t="s">
        <v>132</v>
      </c>
      <c r="D14" s="657">
        <v>214544.5971606196</v>
      </c>
    </row>
    <row r="15" spans="1:4" ht="30" customHeight="1" thickTop="1" thickBot="1">
      <c r="A15" s="16" t="s">
        <v>129</v>
      </c>
      <c r="B15" s="14" t="s">
        <v>113</v>
      </c>
      <c r="C15" s="17" t="s">
        <v>130</v>
      </c>
      <c r="D15" s="657">
        <v>168984.5728217389</v>
      </c>
    </row>
    <row r="16" spans="1:4" ht="30" customHeight="1" thickTop="1" thickBot="1">
      <c r="A16" s="16" t="s">
        <v>127</v>
      </c>
      <c r="B16" s="14" t="s">
        <v>113</v>
      </c>
      <c r="C16" s="17" t="s">
        <v>128</v>
      </c>
      <c r="D16" s="657">
        <v>123616.81001746122</v>
      </c>
    </row>
    <row r="17" spans="1:4" ht="30" customHeight="1" thickTop="1" thickBot="1">
      <c r="A17" s="16" t="s">
        <v>1711</v>
      </c>
      <c r="B17" s="14" t="s">
        <v>113</v>
      </c>
      <c r="C17" s="17" t="s">
        <v>1712</v>
      </c>
      <c r="D17" s="657">
        <v>32358.624656195425</v>
      </c>
    </row>
    <row r="18" spans="1:4" ht="30" customHeight="1" thickTop="1" thickBot="1">
      <c r="A18" s="16" t="s">
        <v>133</v>
      </c>
      <c r="B18" s="14" t="s">
        <v>113</v>
      </c>
      <c r="C18" s="17" t="s">
        <v>134</v>
      </c>
      <c r="D18" s="657">
        <v>67301.911675308322</v>
      </c>
    </row>
    <row r="19" spans="1:4" ht="30" customHeight="1" thickTop="1" thickBot="1">
      <c r="A19" s="16" t="s">
        <v>146</v>
      </c>
      <c r="B19" s="14" t="s">
        <v>113</v>
      </c>
      <c r="C19" s="17" t="s">
        <v>147</v>
      </c>
      <c r="D19" s="657">
        <v>123221.64269079219</v>
      </c>
    </row>
    <row r="20" spans="1:4" ht="30" customHeight="1" thickTop="1" thickBot="1">
      <c r="A20" s="16" t="s">
        <v>135</v>
      </c>
      <c r="B20" s="14" t="s">
        <v>113</v>
      </c>
      <c r="C20" s="17" t="s">
        <v>1884</v>
      </c>
      <c r="D20" s="657">
        <v>46208.116009047066</v>
      </c>
    </row>
    <row r="21" spans="1:4" ht="30" customHeight="1" thickTop="1" thickBot="1">
      <c r="A21" s="16" t="s">
        <v>136</v>
      </c>
      <c r="B21" s="14" t="s">
        <v>113</v>
      </c>
      <c r="C21" s="17" t="s">
        <v>137</v>
      </c>
      <c r="D21" s="657">
        <v>130802.39126316157</v>
      </c>
    </row>
    <row r="22" spans="1:4" ht="30" customHeight="1" thickTop="1" thickBot="1">
      <c r="A22" s="16" t="s">
        <v>138</v>
      </c>
      <c r="B22" s="14" t="s">
        <v>113</v>
      </c>
      <c r="C22" s="17" t="s">
        <v>139</v>
      </c>
      <c r="D22" s="657">
        <v>38879.419621741326</v>
      </c>
    </row>
    <row r="23" spans="1:4" ht="30" customHeight="1" thickTop="1" thickBot="1">
      <c r="A23" s="16" t="s">
        <v>143</v>
      </c>
      <c r="B23" s="14" t="s">
        <v>144</v>
      </c>
      <c r="C23" s="17" t="s">
        <v>145</v>
      </c>
      <c r="D23" s="657">
        <v>25894.164584020524</v>
      </c>
    </row>
    <row r="24" spans="1:4" ht="30" customHeight="1" thickTop="1" thickBot="1">
      <c r="A24" s="16" t="s">
        <v>140</v>
      </c>
      <c r="B24" s="14" t="s">
        <v>998</v>
      </c>
      <c r="C24" s="17" t="s">
        <v>142</v>
      </c>
      <c r="D24" s="657">
        <v>27403.885702564403</v>
      </c>
    </row>
    <row r="25" spans="1:4" ht="30" customHeight="1" thickTop="1" thickBot="1">
      <c r="A25" s="16" t="s">
        <v>148</v>
      </c>
      <c r="B25" s="14" t="s">
        <v>113</v>
      </c>
      <c r="C25" s="17" t="s">
        <v>149</v>
      </c>
      <c r="D25" s="657">
        <v>105459.44949213434</v>
      </c>
    </row>
    <row r="26" spans="1:4" ht="30" customHeight="1" thickTop="1" thickBot="1">
      <c r="A26" s="16" t="s">
        <v>150</v>
      </c>
      <c r="B26" s="14" t="s">
        <v>113</v>
      </c>
      <c r="C26" s="17" t="s">
        <v>151</v>
      </c>
      <c r="D26" s="657">
        <v>129382.72482533178</v>
      </c>
    </row>
    <row r="27" spans="1:4" ht="30" customHeight="1" thickTop="1" thickBot="1">
      <c r="A27" s="16" t="s">
        <v>152</v>
      </c>
      <c r="B27" s="14" t="s">
        <v>113</v>
      </c>
      <c r="C27" s="17" t="s">
        <v>153</v>
      </c>
      <c r="D27" s="657">
        <v>120141.10162352238</v>
      </c>
    </row>
    <row r="28" spans="1:4" ht="30" customHeight="1" thickTop="1" thickBot="1">
      <c r="A28" s="16" t="s">
        <v>154</v>
      </c>
      <c r="B28" s="14" t="s">
        <v>113</v>
      </c>
      <c r="C28" s="17" t="s">
        <v>155</v>
      </c>
      <c r="D28" s="657">
        <v>66865.348074576716</v>
      </c>
    </row>
    <row r="29" spans="1:4" ht="30" customHeight="1" thickTop="1" thickBot="1">
      <c r="A29" s="16" t="s">
        <v>156</v>
      </c>
      <c r="B29" s="14" t="s">
        <v>113</v>
      </c>
      <c r="C29" s="17" t="s">
        <v>157</v>
      </c>
      <c r="D29" s="657">
        <v>1176.3159846818171</v>
      </c>
    </row>
    <row r="30" spans="1:4" ht="30" customHeight="1" thickTop="1" thickBot="1">
      <c r="A30" s="16" t="s">
        <v>166</v>
      </c>
      <c r="B30" s="14" t="s">
        <v>113</v>
      </c>
      <c r="C30" s="17" t="s">
        <v>167</v>
      </c>
      <c r="D30" s="657">
        <v>92314.154772656329</v>
      </c>
    </row>
    <row r="31" spans="1:4" ht="30" customHeight="1" thickTop="1" thickBot="1">
      <c r="A31" s="16" t="s">
        <v>162</v>
      </c>
      <c r="B31" s="14" t="s">
        <v>113</v>
      </c>
      <c r="C31" s="17" t="s">
        <v>163</v>
      </c>
      <c r="D31" s="657">
        <v>7555.7843706064559</v>
      </c>
    </row>
    <row r="32" spans="1:4" ht="30" customHeight="1" thickTop="1" thickBot="1">
      <c r="A32" s="16" t="s">
        <v>164</v>
      </c>
      <c r="B32" s="14" t="s">
        <v>113</v>
      </c>
      <c r="C32" s="17" t="s">
        <v>165</v>
      </c>
      <c r="D32" s="657">
        <v>71055.660596174901</v>
      </c>
    </row>
    <row r="33" spans="1:4" ht="30" customHeight="1" thickTop="1" thickBot="1">
      <c r="A33" s="16" t="s">
        <v>171</v>
      </c>
      <c r="B33" s="14" t="s">
        <v>113</v>
      </c>
      <c r="C33" s="17" t="s">
        <v>172</v>
      </c>
      <c r="D33" s="657">
        <v>5791.417206467233</v>
      </c>
    </row>
    <row r="34" spans="1:4" ht="30" customHeight="1" thickTop="1" thickBot="1">
      <c r="A34" s="16" t="s">
        <v>160</v>
      </c>
      <c r="B34" s="14" t="s">
        <v>113</v>
      </c>
      <c r="C34" s="17" t="s">
        <v>161</v>
      </c>
      <c r="D34" s="657">
        <v>5237.4375523531671</v>
      </c>
    </row>
    <row r="35" spans="1:4" ht="30" customHeight="1" thickTop="1" thickBot="1">
      <c r="A35" s="16" t="s">
        <v>173</v>
      </c>
      <c r="B35" s="14" t="s">
        <v>113</v>
      </c>
      <c r="C35" s="17" t="s">
        <v>1886</v>
      </c>
      <c r="D35" s="657">
        <v>113276.32777672615</v>
      </c>
    </row>
    <row r="36" spans="1:4" ht="30" customHeight="1" thickTop="1" thickBot="1">
      <c r="A36" s="16" t="s">
        <v>170</v>
      </c>
      <c r="B36" s="14" t="s">
        <v>113</v>
      </c>
      <c r="C36" s="17" t="s">
        <v>1885</v>
      </c>
      <c r="D36" s="657">
        <v>12938.272482533181</v>
      </c>
    </row>
    <row r="37" spans="1:4" ht="30" customHeight="1" thickTop="1" thickBot="1">
      <c r="A37" s="16" t="s">
        <v>168</v>
      </c>
      <c r="B37" s="14" t="s">
        <v>113</v>
      </c>
      <c r="C37" s="17" t="s">
        <v>169</v>
      </c>
      <c r="D37" s="657">
        <v>110365.95637151849</v>
      </c>
    </row>
    <row r="38" spans="1:4" ht="30" customHeight="1" thickTop="1" thickBot="1">
      <c r="A38" s="16" t="s">
        <v>174</v>
      </c>
      <c r="B38" s="14" t="s">
        <v>113</v>
      </c>
      <c r="C38" s="17" t="s">
        <v>175</v>
      </c>
      <c r="D38" s="657">
        <v>92436.309405824781</v>
      </c>
    </row>
    <row r="39" spans="1:4" ht="30" customHeight="1" thickTop="1" thickBot="1">
      <c r="A39" s="16" t="s">
        <v>176</v>
      </c>
      <c r="B39" s="14" t="s">
        <v>113</v>
      </c>
      <c r="C39" s="17" t="s">
        <v>177</v>
      </c>
      <c r="D39" s="657">
        <v>44859.084784604704</v>
      </c>
    </row>
    <row r="40" spans="1:4" ht="30" customHeight="1" thickTop="1" thickBot="1">
      <c r="A40" s="16" t="s">
        <v>180</v>
      </c>
      <c r="B40" s="14" t="s">
        <v>113</v>
      </c>
      <c r="C40" s="17" t="s">
        <v>181</v>
      </c>
      <c r="D40" s="657">
        <v>79048.55306784017</v>
      </c>
    </row>
    <row r="41" spans="1:4" ht="30" customHeight="1" thickTop="1" thickBot="1">
      <c r="A41" s="16" t="s">
        <v>178</v>
      </c>
      <c r="B41" s="14" t="s">
        <v>113</v>
      </c>
      <c r="C41" s="17" t="s">
        <v>179</v>
      </c>
      <c r="D41" s="657">
        <v>72097.600988880891</v>
      </c>
    </row>
    <row r="42" spans="1:4" ht="30" customHeight="1" thickTop="1" thickBot="1">
      <c r="A42" s="16" t="s">
        <v>182</v>
      </c>
      <c r="B42" s="14" t="s">
        <v>113</v>
      </c>
      <c r="C42" s="17" t="s">
        <v>183</v>
      </c>
      <c r="D42" s="657">
        <v>89319.311308530188</v>
      </c>
    </row>
    <row r="43" spans="1:4" ht="30" customHeight="1" thickTop="1" thickBot="1">
      <c r="A43" s="16" t="s">
        <v>1672</v>
      </c>
      <c r="B43" s="14" t="s">
        <v>113</v>
      </c>
      <c r="C43" s="17" t="s">
        <v>1671</v>
      </c>
      <c r="D43" s="657">
        <v>11829.277698316049</v>
      </c>
    </row>
    <row r="44" spans="1:4" ht="30" customHeight="1" thickTop="1" thickBot="1">
      <c r="A44" s="16" t="s">
        <v>184</v>
      </c>
      <c r="B44" s="14" t="s">
        <v>113</v>
      </c>
      <c r="C44" s="17" t="s">
        <v>185</v>
      </c>
      <c r="D44" s="657">
        <v>14722.523388235508</v>
      </c>
    </row>
    <row r="45" spans="1:4" ht="30" customHeight="1" thickTop="1" thickBot="1">
      <c r="A45" s="16" t="s">
        <v>1603</v>
      </c>
      <c r="B45" s="14" t="s">
        <v>113</v>
      </c>
      <c r="C45" s="17" t="s">
        <v>1604</v>
      </c>
      <c r="D45" s="657">
        <v>2489.8235176942812</v>
      </c>
    </row>
    <row r="46" spans="1:4" ht="30" customHeight="1" thickTop="1" thickBot="1">
      <c r="A46" s="16" t="s">
        <v>188</v>
      </c>
      <c r="B46" s="14" t="s">
        <v>113</v>
      </c>
      <c r="C46" s="17" t="s">
        <v>189</v>
      </c>
      <c r="D46" s="657">
        <v>2489.8235176942812</v>
      </c>
    </row>
    <row r="47" spans="1:4" ht="30" customHeight="1" thickTop="1" thickBot="1">
      <c r="A47" s="16" t="s">
        <v>186</v>
      </c>
      <c r="B47" s="14" t="s">
        <v>113</v>
      </c>
      <c r="C47" s="17" t="s">
        <v>187</v>
      </c>
      <c r="D47" s="657">
        <v>3080.5410672698044</v>
      </c>
    </row>
    <row r="48" spans="1:4" ht="30" customHeight="1" thickTop="1" thickBot="1">
      <c r="A48" s="16" t="s">
        <v>190</v>
      </c>
      <c r="B48" s="14" t="s">
        <v>113</v>
      </c>
      <c r="C48" s="17" t="s">
        <v>191</v>
      </c>
      <c r="D48" s="657">
        <v>5014.7186028027045</v>
      </c>
    </row>
    <row r="49" spans="1:4" ht="30" customHeight="1" thickTop="1" thickBot="1">
      <c r="A49" s="16" t="s">
        <v>201</v>
      </c>
      <c r="B49" s="14" t="s">
        <v>113</v>
      </c>
      <c r="C49" s="17" t="s">
        <v>1888</v>
      </c>
      <c r="D49" s="657">
        <v>72981.55717233356</v>
      </c>
    </row>
    <row r="50" spans="1:4" ht="30" customHeight="1" thickTop="1" thickBot="1">
      <c r="A50" s="16" t="s">
        <v>192</v>
      </c>
      <c r="B50" s="14" t="s">
        <v>113</v>
      </c>
      <c r="C50" s="17" t="s">
        <v>193</v>
      </c>
      <c r="D50" s="657">
        <v>31492.453308455006</v>
      </c>
    </row>
    <row r="51" spans="1:4" ht="30" customHeight="1" thickTop="1" thickBot="1">
      <c r="A51" s="16" t="s">
        <v>194</v>
      </c>
      <c r="B51" s="14" t="s">
        <v>113</v>
      </c>
      <c r="C51" s="17" t="s">
        <v>1887</v>
      </c>
      <c r="D51" s="657">
        <v>3096.2020489851011</v>
      </c>
    </row>
    <row r="52" spans="1:4" ht="30" customHeight="1" thickTop="1" thickBot="1">
      <c r="A52" s="16" t="s">
        <v>224</v>
      </c>
      <c r="B52" s="14" t="s">
        <v>92</v>
      </c>
      <c r="C52" s="17" t="s">
        <v>1891</v>
      </c>
      <c r="D52" s="657">
        <v>161881.9105676593</v>
      </c>
    </row>
    <row r="53" spans="1:4" ht="30" customHeight="1" thickTop="1" thickBot="1">
      <c r="A53" s="16" t="s">
        <v>195</v>
      </c>
      <c r="B53" s="14" t="s">
        <v>113</v>
      </c>
      <c r="C53" s="17" t="s">
        <v>196</v>
      </c>
      <c r="D53" s="657">
        <v>9309.7152244038971</v>
      </c>
    </row>
    <row r="54" spans="1:4" ht="30" customHeight="1" thickTop="1" thickBot="1">
      <c r="A54" s="16" t="s">
        <v>214</v>
      </c>
      <c r="B54" s="14" t="s">
        <v>113</v>
      </c>
      <c r="C54" s="17" t="s">
        <v>215</v>
      </c>
      <c r="D54" s="657">
        <v>13970.678271029845</v>
      </c>
    </row>
    <row r="55" spans="1:4" ht="30" customHeight="1" thickTop="1" thickBot="1">
      <c r="A55" s="16" t="s">
        <v>197</v>
      </c>
      <c r="B55" s="14" t="s">
        <v>113</v>
      </c>
      <c r="C55" s="17" t="s">
        <v>198</v>
      </c>
      <c r="D55" s="657">
        <v>124519.62491754342</v>
      </c>
    </row>
    <row r="56" spans="1:4" ht="30" customHeight="1" thickTop="1" thickBot="1">
      <c r="A56" s="16" t="s">
        <v>199</v>
      </c>
      <c r="B56" s="14" t="s">
        <v>113</v>
      </c>
      <c r="C56" s="17" t="s">
        <v>200</v>
      </c>
      <c r="D56" s="657">
        <v>9434.1035976785079</v>
      </c>
    </row>
    <row r="57" spans="1:4" ht="30" customHeight="1" thickTop="1" thickBot="1">
      <c r="A57" s="16" t="s">
        <v>202</v>
      </c>
      <c r="B57" s="14" t="s">
        <v>113</v>
      </c>
      <c r="C57" s="17" t="s">
        <v>203</v>
      </c>
      <c r="D57" s="657">
        <v>92024.152903947368</v>
      </c>
    </row>
    <row r="58" spans="1:4" ht="30" customHeight="1" thickTop="1" thickBot="1">
      <c r="A58" s="16" t="s">
        <v>212</v>
      </c>
      <c r="B58" s="14" t="s">
        <v>113</v>
      </c>
      <c r="C58" s="17" t="s">
        <v>213</v>
      </c>
      <c r="D58" s="657">
        <v>38621.994932825364</v>
      </c>
    </row>
    <row r="59" spans="1:4" ht="30" customHeight="1" thickTop="1" thickBot="1">
      <c r="A59" s="16" t="s">
        <v>206</v>
      </c>
      <c r="B59" s="14" t="s">
        <v>113</v>
      </c>
      <c r="C59" s="17" t="s">
        <v>207</v>
      </c>
      <c r="D59" s="657">
        <v>8441.2002623137651</v>
      </c>
    </row>
    <row r="60" spans="1:4" ht="30" customHeight="1" thickTop="1" thickBot="1">
      <c r="A60" s="16" t="s">
        <v>204</v>
      </c>
      <c r="B60" s="14" t="s">
        <v>113</v>
      </c>
      <c r="C60" s="17" t="s">
        <v>205</v>
      </c>
      <c r="D60" s="657">
        <v>13184.715767914764</v>
      </c>
    </row>
    <row r="61" spans="1:4" ht="30" customHeight="1" thickTop="1" thickBot="1">
      <c r="A61" s="16" t="s">
        <v>208</v>
      </c>
      <c r="B61" s="14" t="s">
        <v>113</v>
      </c>
      <c r="C61" s="17" t="s">
        <v>209</v>
      </c>
      <c r="D61" s="657">
        <v>16634.921763256945</v>
      </c>
    </row>
    <row r="62" spans="1:4" ht="30" customHeight="1" thickTop="1" thickBot="1">
      <c r="A62" s="16" t="s">
        <v>210</v>
      </c>
      <c r="B62" s="14" t="s">
        <v>113</v>
      </c>
      <c r="C62" s="17" t="s">
        <v>211</v>
      </c>
      <c r="D62" s="657">
        <v>21636.710016759593</v>
      </c>
    </row>
    <row r="63" spans="1:4" ht="30" customHeight="1" thickTop="1" thickBot="1">
      <c r="A63" s="16" t="s">
        <v>217</v>
      </c>
      <c r="B63" s="14" t="s">
        <v>113</v>
      </c>
      <c r="C63" s="17" t="s">
        <v>218</v>
      </c>
      <c r="D63" s="657">
        <v>20178.553789653604</v>
      </c>
    </row>
    <row r="64" spans="1:4" ht="30" customHeight="1" thickTop="1" thickBot="1">
      <c r="A64" s="16" t="s">
        <v>219</v>
      </c>
      <c r="B64" s="14" t="s">
        <v>113</v>
      </c>
      <c r="C64" s="17" t="s">
        <v>220</v>
      </c>
      <c r="D64" s="657">
        <v>10250.720540625369</v>
      </c>
    </row>
    <row r="65" spans="1:4" ht="30" customHeight="1" thickTop="1" thickBot="1">
      <c r="A65" s="16" t="s">
        <v>216</v>
      </c>
      <c r="B65" s="14" t="s">
        <v>113</v>
      </c>
      <c r="C65" s="17" t="s">
        <v>1889</v>
      </c>
      <c r="D65" s="657">
        <v>10927.970256349387</v>
      </c>
    </row>
    <row r="66" spans="1:4" ht="30" customHeight="1" thickTop="1" thickBot="1">
      <c r="A66" s="16" t="s">
        <v>221</v>
      </c>
      <c r="B66" s="14" t="s">
        <v>113</v>
      </c>
      <c r="C66" s="17" t="s">
        <v>1890</v>
      </c>
      <c r="D66" s="657">
        <v>54953.313058009218</v>
      </c>
    </row>
    <row r="67" spans="1:4" ht="30" customHeight="1" thickTop="1" thickBot="1">
      <c r="A67" s="16" t="s">
        <v>222</v>
      </c>
      <c r="B67" s="14" t="s">
        <v>113</v>
      </c>
      <c r="C67" s="17" t="s">
        <v>223</v>
      </c>
      <c r="D67" s="657">
        <v>15100.346347561534</v>
      </c>
    </row>
    <row r="68" spans="1:4" ht="30" customHeight="1" thickTop="1" thickBot="1">
      <c r="A68" s="16" t="s">
        <v>225</v>
      </c>
      <c r="B68" s="14" t="s">
        <v>113</v>
      </c>
      <c r="C68" s="17" t="s">
        <v>226</v>
      </c>
      <c r="D68" s="657">
        <v>78210.267929884634</v>
      </c>
    </row>
    <row r="69" spans="1:4" ht="30" customHeight="1" thickTop="1" thickBot="1">
      <c r="A69" s="16" t="s">
        <v>227</v>
      </c>
      <c r="B69" s="14" t="s">
        <v>113</v>
      </c>
      <c r="C69" s="17" t="s">
        <v>1892</v>
      </c>
      <c r="D69" s="657">
        <v>13629.797556703477</v>
      </c>
    </row>
    <row r="70" spans="1:4" ht="30" customHeight="1" thickTop="1" thickBot="1">
      <c r="A70" s="16" t="s">
        <v>232</v>
      </c>
      <c r="B70" s="14" t="s">
        <v>233</v>
      </c>
      <c r="C70" s="17" t="s">
        <v>1895</v>
      </c>
      <c r="D70" s="657">
        <v>3367.9872898155572</v>
      </c>
    </row>
    <row r="71" spans="1:4" ht="30" customHeight="1" thickTop="1" thickBot="1">
      <c r="A71" s="16" t="s">
        <v>228</v>
      </c>
      <c r="B71" s="14" t="s">
        <v>113</v>
      </c>
      <c r="C71" s="17" t="s">
        <v>1893</v>
      </c>
      <c r="D71" s="657">
        <v>2717.690124934988</v>
      </c>
    </row>
    <row r="72" spans="1:4" ht="30" customHeight="1" thickTop="1" thickBot="1">
      <c r="A72" s="16" t="s">
        <v>229</v>
      </c>
      <c r="B72" s="14" t="s">
        <v>113</v>
      </c>
      <c r="C72" s="17" t="s">
        <v>1894</v>
      </c>
      <c r="D72" s="657">
        <v>8347.4322806708733</v>
      </c>
    </row>
    <row r="73" spans="1:4" ht="30" customHeight="1" thickTop="1" thickBot="1">
      <c r="A73" s="16" t="s">
        <v>230</v>
      </c>
      <c r="B73" s="14" t="s">
        <v>113</v>
      </c>
      <c r="C73" s="17" t="s">
        <v>231</v>
      </c>
      <c r="D73" s="657">
        <v>3092.9269829770433</v>
      </c>
    </row>
    <row r="74" spans="1:4" ht="30" customHeight="1" thickTop="1" thickBot="1">
      <c r="A74" s="16" t="s">
        <v>234</v>
      </c>
      <c r="B74" s="14" t="s">
        <v>113</v>
      </c>
      <c r="C74" s="17" t="s">
        <v>235</v>
      </c>
      <c r="D74" s="657">
        <v>12327.096419027515</v>
      </c>
    </row>
    <row r="75" spans="1:4" ht="30" customHeight="1" thickTop="1" thickBot="1">
      <c r="A75" s="16" t="s">
        <v>236</v>
      </c>
      <c r="B75" s="14" t="s">
        <v>113</v>
      </c>
      <c r="C75" s="17" t="s">
        <v>237</v>
      </c>
      <c r="D75" s="657">
        <v>375349.43348032638</v>
      </c>
    </row>
    <row r="76" spans="1:4" ht="30" customHeight="1" thickTop="1" thickBot="1">
      <c r="A76" s="16" t="s">
        <v>238</v>
      </c>
      <c r="B76" s="14" t="s">
        <v>113</v>
      </c>
      <c r="C76" s="17" t="s">
        <v>239</v>
      </c>
      <c r="D76" s="657">
        <v>648801.3441180673</v>
      </c>
    </row>
    <row r="77" spans="1:4" ht="30" customHeight="1" thickTop="1" thickBot="1">
      <c r="A77" s="16" t="s">
        <v>240</v>
      </c>
      <c r="B77" s="14" t="s">
        <v>113</v>
      </c>
      <c r="C77" s="17" t="s">
        <v>1896</v>
      </c>
      <c r="D77" s="657">
        <v>123408.03821043906</v>
      </c>
    </row>
    <row r="78" spans="1:4" ht="30" customHeight="1" thickTop="1" thickBot="1">
      <c r="A78" s="16" t="s">
        <v>241</v>
      </c>
      <c r="B78" s="14" t="s">
        <v>113</v>
      </c>
      <c r="C78" s="17" t="s">
        <v>1897</v>
      </c>
      <c r="D78" s="657">
        <v>150275.61403926089</v>
      </c>
    </row>
    <row r="79" spans="1:4" ht="30" customHeight="1" thickTop="1" thickBot="1">
      <c r="A79" s="16" t="s">
        <v>246</v>
      </c>
      <c r="B79" s="14" t="s">
        <v>113</v>
      </c>
      <c r="C79" s="17" t="s">
        <v>1902</v>
      </c>
      <c r="D79" s="657">
        <v>114427.88598834677</v>
      </c>
    </row>
    <row r="80" spans="1:4" ht="30" customHeight="1" thickTop="1" thickBot="1">
      <c r="A80" s="16" t="s">
        <v>243</v>
      </c>
      <c r="B80" s="14" t="s">
        <v>113</v>
      </c>
      <c r="C80" s="17" t="s">
        <v>1899</v>
      </c>
      <c r="D80" s="657">
        <v>224374.47828776544</v>
      </c>
    </row>
    <row r="81" spans="1:4" ht="30" customHeight="1" thickTop="1" thickBot="1">
      <c r="A81" s="16" t="s">
        <v>244</v>
      </c>
      <c r="B81" s="14" t="s">
        <v>113</v>
      </c>
      <c r="C81" s="17" t="s">
        <v>1900</v>
      </c>
      <c r="D81" s="657">
        <v>272525.79312896123</v>
      </c>
    </row>
    <row r="82" spans="1:4" ht="30" customHeight="1" thickTop="1" thickBot="1">
      <c r="A82" s="16" t="s">
        <v>245</v>
      </c>
      <c r="B82" s="14" t="s">
        <v>113</v>
      </c>
      <c r="C82" s="17" t="s">
        <v>1901</v>
      </c>
      <c r="D82" s="657">
        <v>194029.71466198302</v>
      </c>
    </row>
    <row r="83" spans="1:4" ht="30" customHeight="1" thickTop="1" thickBot="1">
      <c r="A83" s="16" t="s">
        <v>247</v>
      </c>
      <c r="B83" s="14" t="s">
        <v>113</v>
      </c>
      <c r="C83" s="17" t="s">
        <v>1903</v>
      </c>
      <c r="D83" s="657">
        <v>168380.23698590577</v>
      </c>
    </row>
    <row r="84" spans="1:4" ht="30" customHeight="1" thickTop="1" thickBot="1">
      <c r="A84" s="16" t="s">
        <v>242</v>
      </c>
      <c r="B84" s="14" t="s">
        <v>113</v>
      </c>
      <c r="C84" s="17" t="s">
        <v>1898</v>
      </c>
      <c r="D84" s="657">
        <v>191818.55331950006</v>
      </c>
    </row>
    <row r="85" spans="1:4" ht="30" customHeight="1" thickTop="1" thickBot="1">
      <c r="A85" s="16" t="s">
        <v>248</v>
      </c>
      <c r="B85" s="14" t="s">
        <v>113</v>
      </c>
      <c r="C85" s="17" t="s">
        <v>1904</v>
      </c>
      <c r="D85" s="657">
        <v>320376.27099605964</v>
      </c>
    </row>
    <row r="86" spans="1:4" ht="30" customHeight="1" thickTop="1" thickBot="1">
      <c r="A86" s="16" t="s">
        <v>249</v>
      </c>
      <c r="B86" s="14" t="s">
        <v>113</v>
      </c>
      <c r="C86" s="17" t="s">
        <v>250</v>
      </c>
      <c r="D86" s="657">
        <v>5052.0873503224793</v>
      </c>
    </row>
    <row r="87" spans="1:4" ht="30" customHeight="1" thickTop="1" thickBot="1">
      <c r="A87" s="16" t="s">
        <v>255</v>
      </c>
      <c r="B87" s="14" t="s">
        <v>113</v>
      </c>
      <c r="C87" s="17" t="s">
        <v>256</v>
      </c>
      <c r="D87" s="657">
        <v>1149259.1875886915</v>
      </c>
    </row>
    <row r="88" spans="1:4" ht="30" customHeight="1" thickTop="1" thickBot="1">
      <c r="A88" s="16" t="s">
        <v>253</v>
      </c>
      <c r="B88" s="14" t="s">
        <v>113</v>
      </c>
      <c r="C88" s="17" t="s">
        <v>254</v>
      </c>
      <c r="D88" s="657">
        <v>19337.674415336282</v>
      </c>
    </row>
    <row r="89" spans="1:4" ht="30" customHeight="1" thickTop="1" thickBot="1">
      <c r="A89" s="16" t="s">
        <v>251</v>
      </c>
      <c r="B89" s="14" t="s">
        <v>113</v>
      </c>
      <c r="C89" s="17" t="s">
        <v>252</v>
      </c>
      <c r="D89" s="657">
        <v>9681.7004971336719</v>
      </c>
    </row>
    <row r="90" spans="1:4" ht="30" customHeight="1" thickTop="1" thickBot="1">
      <c r="A90" s="16" t="s">
        <v>257</v>
      </c>
      <c r="B90" s="14" t="s">
        <v>113</v>
      </c>
      <c r="C90" s="17" t="s">
        <v>258</v>
      </c>
      <c r="D90" s="657">
        <v>2587.654496506636</v>
      </c>
    </row>
    <row r="91" spans="1:4" ht="30" customHeight="1" thickTop="1" thickBot="1">
      <c r="A91" s="16" t="s">
        <v>259</v>
      </c>
      <c r="B91" s="14" t="s">
        <v>113</v>
      </c>
      <c r="C91" s="17" t="s">
        <v>260</v>
      </c>
      <c r="D91" s="657">
        <v>63519.625168932733</v>
      </c>
    </row>
    <row r="92" spans="1:4" ht="30" customHeight="1" thickTop="1" thickBot="1">
      <c r="A92" s="16" t="s">
        <v>261</v>
      </c>
      <c r="B92" s="14" t="s">
        <v>113</v>
      </c>
      <c r="C92" s="17" t="s">
        <v>262</v>
      </c>
      <c r="D92" s="657">
        <v>2094.7679257434675</v>
      </c>
    </row>
    <row r="93" spans="1:4" ht="30" customHeight="1" thickTop="1" thickBot="1">
      <c r="A93" s="16" t="s">
        <v>263</v>
      </c>
      <c r="B93" s="14" t="s">
        <v>113</v>
      </c>
      <c r="C93" s="17" t="s">
        <v>264</v>
      </c>
      <c r="D93" s="657">
        <v>4498.1076962084135</v>
      </c>
    </row>
    <row r="94" spans="1:4" ht="30" customHeight="1" thickTop="1" thickBot="1">
      <c r="A94" s="16" t="s">
        <v>265</v>
      </c>
      <c r="B94" s="14" t="s">
        <v>113</v>
      </c>
      <c r="C94" s="17" t="s">
        <v>266</v>
      </c>
      <c r="D94" s="657">
        <v>10782.411473438815</v>
      </c>
    </row>
    <row r="95" spans="1:4" ht="30" customHeight="1" thickTop="1" thickBot="1">
      <c r="A95" s="16" t="s">
        <v>267</v>
      </c>
      <c r="B95" s="14" t="s">
        <v>113</v>
      </c>
      <c r="C95" s="17" t="s">
        <v>268</v>
      </c>
      <c r="D95" s="657">
        <v>29696.415888480915</v>
      </c>
    </row>
    <row r="96" spans="1:4" ht="30" customHeight="1" thickTop="1" thickBot="1">
      <c r="A96" s="16" t="s">
        <v>269</v>
      </c>
      <c r="B96" s="14" t="s">
        <v>113</v>
      </c>
      <c r="C96" s="17" t="s">
        <v>270</v>
      </c>
      <c r="D96" s="657">
        <v>157740.51890332141</v>
      </c>
    </row>
    <row r="97" spans="1:4" ht="30" customHeight="1" thickTop="1" thickBot="1">
      <c r="A97" s="16" t="s">
        <v>271</v>
      </c>
      <c r="B97" s="14" t="s">
        <v>113</v>
      </c>
      <c r="C97" s="17" t="s">
        <v>272</v>
      </c>
      <c r="D97" s="657">
        <v>150946.51229622043</v>
      </c>
    </row>
    <row r="98" spans="1:4" ht="30" customHeight="1" thickTop="1" thickBot="1">
      <c r="A98" s="16" t="s">
        <v>273</v>
      </c>
      <c r="B98" s="14" t="s">
        <v>113</v>
      </c>
      <c r="C98" s="17" t="s">
        <v>274</v>
      </c>
      <c r="D98" s="657">
        <v>7639.7418468291153</v>
      </c>
    </row>
    <row r="99" spans="1:4" ht="30" customHeight="1" thickTop="1" thickBot="1">
      <c r="A99" s="16" t="s">
        <v>275</v>
      </c>
      <c r="B99" s="14" t="s">
        <v>113</v>
      </c>
      <c r="C99" s="17" t="s">
        <v>276</v>
      </c>
      <c r="D99" s="657">
        <v>13518.591362493113</v>
      </c>
    </row>
    <row r="100" spans="1:4" ht="30" customHeight="1" thickTop="1" thickBot="1">
      <c r="A100" s="16" t="s">
        <v>277</v>
      </c>
      <c r="B100" s="14" t="s">
        <v>113</v>
      </c>
      <c r="C100" s="17" t="s">
        <v>278</v>
      </c>
      <c r="D100" s="657">
        <v>356241.50329525175</v>
      </c>
    </row>
    <row r="101" spans="1:4" ht="30" customHeight="1" thickTop="1" thickBot="1">
      <c r="A101" s="16" t="s">
        <v>279</v>
      </c>
      <c r="B101" s="14" t="s">
        <v>113</v>
      </c>
      <c r="C101" s="17" t="s">
        <v>1905</v>
      </c>
      <c r="D101" s="657">
        <v>391500.12294806441</v>
      </c>
    </row>
    <row r="102" spans="1:4" ht="30" customHeight="1" thickTop="1" thickBot="1">
      <c r="A102" s="16" t="s">
        <v>280</v>
      </c>
      <c r="B102" s="14" t="s">
        <v>113</v>
      </c>
      <c r="C102" s="17" t="s">
        <v>281</v>
      </c>
      <c r="D102" s="657">
        <v>497247.92878903827</v>
      </c>
    </row>
    <row r="103" spans="1:4" ht="30" customHeight="1" thickTop="1" thickBot="1">
      <c r="A103" s="16" t="s">
        <v>282</v>
      </c>
      <c r="B103" s="14" t="s">
        <v>113</v>
      </c>
      <c r="C103" s="17" t="s">
        <v>283</v>
      </c>
      <c r="D103" s="657">
        <v>574597.60923788405</v>
      </c>
    </row>
    <row r="104" spans="1:4" ht="30" customHeight="1" thickTop="1" thickBot="1">
      <c r="A104" s="16" t="s">
        <v>284</v>
      </c>
      <c r="B104" s="14" t="s">
        <v>113</v>
      </c>
      <c r="C104" s="17" t="s">
        <v>285</v>
      </c>
      <c r="D104" s="657">
        <v>772722.99788723758</v>
      </c>
    </row>
    <row r="105" spans="1:4" ht="30" customHeight="1" thickTop="1" thickBot="1">
      <c r="A105" s="16" t="s">
        <v>286</v>
      </c>
      <c r="B105" s="14" t="s">
        <v>113</v>
      </c>
      <c r="C105" s="17" t="s">
        <v>287</v>
      </c>
      <c r="D105" s="657">
        <v>245921.17283537661</v>
      </c>
    </row>
    <row r="106" spans="1:4" ht="30" customHeight="1" thickTop="1" thickBot="1">
      <c r="A106" s="16" t="s">
        <v>288</v>
      </c>
      <c r="B106" s="14" t="s">
        <v>113</v>
      </c>
      <c r="C106" s="17" t="s">
        <v>289</v>
      </c>
      <c r="D106" s="657">
        <v>10891.223025771444</v>
      </c>
    </row>
    <row r="107" spans="1:4" ht="30" customHeight="1" thickTop="1" thickBot="1">
      <c r="A107" s="16" t="s">
        <v>290</v>
      </c>
      <c r="B107" s="14" t="s">
        <v>113</v>
      </c>
      <c r="C107" s="17" t="s">
        <v>291</v>
      </c>
      <c r="D107" s="657">
        <v>541620.15106056724</v>
      </c>
    </row>
    <row r="108" spans="1:4" ht="30" customHeight="1" thickTop="1" thickBot="1">
      <c r="A108" s="16" t="s">
        <v>292</v>
      </c>
      <c r="B108" s="14" t="s">
        <v>113</v>
      </c>
      <c r="C108" s="17" t="s">
        <v>293</v>
      </c>
      <c r="D108" s="657">
        <v>3984.1467126178818</v>
      </c>
    </row>
    <row r="109" spans="1:4" ht="30" customHeight="1" thickTop="1" thickBot="1">
      <c r="A109" s="16" t="s">
        <v>294</v>
      </c>
      <c r="B109" s="14" t="s">
        <v>113</v>
      </c>
      <c r="C109" s="17" t="s">
        <v>1906</v>
      </c>
      <c r="D109" s="657">
        <v>629745.16130299889</v>
      </c>
    </row>
    <row r="110" spans="1:4" ht="30" customHeight="1" thickTop="1" thickBot="1">
      <c r="A110" s="16" t="s">
        <v>295</v>
      </c>
      <c r="B110" s="14" t="s">
        <v>113</v>
      </c>
      <c r="C110" s="17" t="s">
        <v>296</v>
      </c>
      <c r="D110" s="657">
        <v>2341.2112111250517</v>
      </c>
    </row>
    <row r="111" spans="1:4" ht="30" customHeight="1" thickTop="1" thickBot="1">
      <c r="A111" s="16" t="s">
        <v>297</v>
      </c>
      <c r="B111" s="14" t="s">
        <v>113</v>
      </c>
      <c r="C111" s="17" t="s">
        <v>298</v>
      </c>
      <c r="D111" s="657">
        <v>98165.817910866856</v>
      </c>
    </row>
    <row r="112" spans="1:4" ht="30" customHeight="1" thickTop="1" thickBot="1">
      <c r="A112" s="16" t="s">
        <v>299</v>
      </c>
      <c r="B112" s="14" t="s">
        <v>113</v>
      </c>
      <c r="C112" s="17" t="s">
        <v>300</v>
      </c>
      <c r="D112" s="657">
        <v>1046169.5628528984</v>
      </c>
    </row>
    <row r="113" spans="1:12" ht="30" customHeight="1" thickTop="1" thickBot="1">
      <c r="A113" s="16" t="s">
        <v>301</v>
      </c>
      <c r="B113" s="14" t="s">
        <v>113</v>
      </c>
      <c r="C113" s="17" t="s">
        <v>302</v>
      </c>
      <c r="D113" s="657">
        <v>2587.654496506636</v>
      </c>
    </row>
    <row r="114" spans="1:12" ht="30" customHeight="1" thickTop="1" thickBot="1">
      <c r="A114" s="16" t="s">
        <v>305</v>
      </c>
      <c r="B114" s="14" t="s">
        <v>113</v>
      </c>
      <c r="C114" s="17" t="s">
        <v>306</v>
      </c>
      <c r="D114" s="657">
        <v>124455.41476846831</v>
      </c>
    </row>
    <row r="115" spans="1:12" ht="30" customHeight="1" thickTop="1" thickBot="1">
      <c r="A115" s="16" t="s">
        <v>303</v>
      </c>
      <c r="B115" s="14" t="s">
        <v>113</v>
      </c>
      <c r="C115" s="17" t="s">
        <v>304</v>
      </c>
      <c r="D115" s="657">
        <v>141525.02806755144</v>
      </c>
    </row>
    <row r="116" spans="1:12" ht="30" customHeight="1" thickTop="1" thickBot="1">
      <c r="A116" s="16" t="s">
        <v>309</v>
      </c>
      <c r="B116" s="14" t="s">
        <v>113</v>
      </c>
      <c r="C116" s="17" t="s">
        <v>1907</v>
      </c>
      <c r="D116" s="657">
        <v>116513.2509214957</v>
      </c>
      <c r="E116" s="222"/>
      <c r="G116" s="222"/>
      <c r="H116" s="222"/>
      <c r="I116" s="222"/>
      <c r="J116" s="222"/>
      <c r="K116" s="222"/>
      <c r="L116" s="222"/>
    </row>
    <row r="117" spans="1:12" ht="30" customHeight="1" thickTop="1" thickBot="1">
      <c r="A117" s="16" t="s">
        <v>310</v>
      </c>
      <c r="B117" s="14" t="s">
        <v>113</v>
      </c>
      <c r="C117" s="17" t="s">
        <v>311</v>
      </c>
      <c r="D117" s="657">
        <v>114306.60884585738</v>
      </c>
      <c r="E117" s="222"/>
      <c r="G117" s="222"/>
      <c r="H117" s="222"/>
      <c r="I117" s="222"/>
      <c r="J117" s="222"/>
      <c r="K117" s="222"/>
      <c r="L117" s="222"/>
    </row>
    <row r="118" spans="1:12" ht="30" customHeight="1" thickTop="1" thickBot="1">
      <c r="A118" s="16" t="s">
        <v>313</v>
      </c>
      <c r="B118" s="14" t="s">
        <v>113</v>
      </c>
      <c r="C118" s="17" t="s">
        <v>1909</v>
      </c>
      <c r="D118" s="657">
        <v>165126.38188173616</v>
      </c>
      <c r="E118" s="222"/>
      <c r="G118" s="222"/>
      <c r="H118" s="222"/>
      <c r="I118" s="222"/>
      <c r="J118" s="222"/>
      <c r="K118" s="222"/>
      <c r="L118" s="222"/>
    </row>
    <row r="119" spans="1:12" ht="30" customHeight="1" thickTop="1" thickBot="1">
      <c r="A119" s="16" t="s">
        <v>318</v>
      </c>
      <c r="B119" s="14" t="s">
        <v>113</v>
      </c>
      <c r="C119" s="17" t="s">
        <v>319</v>
      </c>
      <c r="D119" s="657">
        <v>187913.00510345807</v>
      </c>
      <c r="E119" s="222"/>
      <c r="G119" s="222"/>
      <c r="H119" s="222"/>
      <c r="I119" s="222"/>
      <c r="J119" s="222"/>
      <c r="K119" s="222"/>
      <c r="L119" s="222"/>
    </row>
    <row r="120" spans="1:12" ht="30" customHeight="1" thickTop="1" thickBot="1">
      <c r="A120" s="16" t="s">
        <v>314</v>
      </c>
      <c r="B120" s="14" t="s">
        <v>113</v>
      </c>
      <c r="C120" s="17" t="s">
        <v>315</v>
      </c>
      <c r="D120" s="657">
        <v>170583.79532008668</v>
      </c>
      <c r="E120" s="222"/>
      <c r="G120" s="222"/>
      <c r="H120" s="222"/>
      <c r="I120" s="222"/>
      <c r="J120" s="222"/>
      <c r="K120" s="222"/>
      <c r="L120" s="222"/>
    </row>
    <row r="121" spans="1:12" ht="30" customHeight="1" thickTop="1" thickBot="1">
      <c r="A121" s="16" t="s">
        <v>1648</v>
      </c>
      <c r="B121" s="14" t="s">
        <v>113</v>
      </c>
      <c r="C121" s="17" t="s">
        <v>1649</v>
      </c>
      <c r="D121" s="657">
        <v>115809.2389927146</v>
      </c>
      <c r="E121" s="222"/>
    </row>
    <row r="122" spans="1:12" ht="30" customHeight="1" thickTop="1" thickBot="1">
      <c r="A122" s="16" t="s">
        <v>322</v>
      </c>
      <c r="B122" s="14" t="s">
        <v>113</v>
      </c>
      <c r="C122" s="17" t="s">
        <v>323</v>
      </c>
      <c r="D122" s="657">
        <v>127934.36055934151</v>
      </c>
    </row>
    <row r="123" spans="1:12" ht="30" customHeight="1" thickTop="1" thickBot="1">
      <c r="A123" s="16" t="s">
        <v>320</v>
      </c>
      <c r="B123" s="14" t="s">
        <v>113</v>
      </c>
      <c r="C123" s="17" t="s">
        <v>321</v>
      </c>
      <c r="D123" s="657">
        <v>55449.739210856482</v>
      </c>
    </row>
    <row r="124" spans="1:12" ht="30" customHeight="1" thickTop="1" thickBot="1">
      <c r="A124" s="16" t="s">
        <v>312</v>
      </c>
      <c r="B124" s="14" t="s">
        <v>113</v>
      </c>
      <c r="C124" s="17" t="s">
        <v>1908</v>
      </c>
      <c r="D124" s="657">
        <v>164012.88400301326</v>
      </c>
    </row>
    <row r="125" spans="1:12" ht="30" customHeight="1" thickTop="1" thickBot="1">
      <c r="A125" s="16" t="s">
        <v>316</v>
      </c>
      <c r="B125" s="14" t="s">
        <v>113</v>
      </c>
      <c r="C125" s="17" t="s">
        <v>317</v>
      </c>
      <c r="D125" s="657">
        <v>167014.10675427053</v>
      </c>
    </row>
    <row r="126" spans="1:12" ht="30" customHeight="1" thickTop="1" thickBot="1">
      <c r="A126" s="16" t="s">
        <v>307</v>
      </c>
      <c r="B126" s="14" t="s">
        <v>113</v>
      </c>
      <c r="C126" s="17" t="s">
        <v>308</v>
      </c>
      <c r="D126" s="657">
        <v>144487.01537863369</v>
      </c>
    </row>
    <row r="127" spans="1:12" ht="30" customHeight="1" thickTop="1" thickBot="1">
      <c r="A127" s="16" t="s">
        <v>324</v>
      </c>
      <c r="B127" s="14" t="s">
        <v>113</v>
      </c>
      <c r="C127" s="17" t="s">
        <v>325</v>
      </c>
      <c r="D127" s="657">
        <v>4315.6940973367537</v>
      </c>
    </row>
    <row r="128" spans="1:12" ht="30" customHeight="1" thickTop="1" thickBot="1">
      <c r="A128" s="16" t="s">
        <v>326</v>
      </c>
      <c r="B128" s="14" t="s">
        <v>113</v>
      </c>
      <c r="C128" s="17" t="s">
        <v>327</v>
      </c>
      <c r="D128" s="657">
        <v>91571.715632163003</v>
      </c>
    </row>
    <row r="129" spans="1:4" ht="30" customHeight="1" thickTop="1" thickBot="1">
      <c r="A129" s="16" t="s">
        <v>328</v>
      </c>
      <c r="B129" s="14" t="s">
        <v>113</v>
      </c>
      <c r="C129" s="17" t="s">
        <v>329</v>
      </c>
      <c r="D129" s="657">
        <v>83.151407237755819</v>
      </c>
    </row>
    <row r="130" spans="1:4" ht="30" customHeight="1" thickTop="1" thickBot="1">
      <c r="A130" s="16" t="s">
        <v>330</v>
      </c>
      <c r="B130" s="14" t="s">
        <v>113</v>
      </c>
      <c r="C130" s="17" t="s">
        <v>331</v>
      </c>
      <c r="D130" s="657">
        <v>2755.9716888947696</v>
      </c>
    </row>
    <row r="131" spans="1:4" ht="30" customHeight="1" thickTop="1" thickBot="1">
      <c r="A131" s="16" t="s">
        <v>332</v>
      </c>
      <c r="B131" s="14" t="s">
        <v>113</v>
      </c>
      <c r="C131" s="17" t="s">
        <v>333</v>
      </c>
      <c r="D131" s="657">
        <v>2512.2291377497295</v>
      </c>
    </row>
    <row r="132" spans="1:4" ht="30" customHeight="1" thickTop="1" thickBot="1">
      <c r="A132" s="16" t="s">
        <v>334</v>
      </c>
      <c r="B132" s="14" t="s">
        <v>113</v>
      </c>
      <c r="C132" s="17" t="s">
        <v>1676</v>
      </c>
      <c r="D132" s="657">
        <v>4658.9404656736724</v>
      </c>
    </row>
    <row r="133" spans="1:4" ht="30" customHeight="1" thickTop="1" thickBot="1">
      <c r="A133" s="16" t="s">
        <v>335</v>
      </c>
      <c r="B133" s="14" t="s">
        <v>92</v>
      </c>
      <c r="C133" s="17" t="s">
        <v>1910</v>
      </c>
      <c r="D133" s="657">
        <v>215707.17275529978</v>
      </c>
    </row>
    <row r="134" spans="1:4" ht="30" customHeight="1" thickTop="1" thickBot="1">
      <c r="A134" s="16" t="s">
        <v>336</v>
      </c>
      <c r="B134" s="14" t="s">
        <v>113</v>
      </c>
      <c r="C134" s="17" t="s">
        <v>337</v>
      </c>
      <c r="D134" s="657">
        <v>58807.496724962359</v>
      </c>
    </row>
    <row r="135" spans="1:4" ht="30" customHeight="1" thickTop="1" thickBot="1">
      <c r="A135" s="16" t="s">
        <v>338</v>
      </c>
      <c r="B135" s="14" t="s">
        <v>339</v>
      </c>
      <c r="C135" s="17" t="s">
        <v>340</v>
      </c>
      <c r="D135" s="657">
        <v>457827.66727234458</v>
      </c>
    </row>
    <row r="136" spans="1:4" ht="30" customHeight="1" thickTop="1" thickBot="1">
      <c r="A136" s="16" t="s">
        <v>352</v>
      </c>
      <c r="B136" s="14" t="s">
        <v>339</v>
      </c>
      <c r="C136" s="17" t="s">
        <v>353</v>
      </c>
      <c r="D136" s="657">
        <v>948.3769499199359</v>
      </c>
    </row>
    <row r="137" spans="1:4" ht="30" customHeight="1" thickTop="1" thickBot="1">
      <c r="A137" s="16" t="s">
        <v>343</v>
      </c>
      <c r="B137" s="14" t="s">
        <v>344</v>
      </c>
      <c r="C137" s="17" t="s">
        <v>345</v>
      </c>
      <c r="D137" s="657">
        <v>0.31072535002805629</v>
      </c>
    </row>
    <row r="138" spans="1:4" ht="30" customHeight="1" thickTop="1" thickBot="1">
      <c r="A138" s="16" t="s">
        <v>346</v>
      </c>
      <c r="B138" s="14" t="s">
        <v>344</v>
      </c>
      <c r="C138" s="17" t="s">
        <v>347</v>
      </c>
      <c r="D138" s="657">
        <v>0.46879577028717123</v>
      </c>
    </row>
    <row r="139" spans="1:4" ht="30" customHeight="1" thickTop="1" thickBot="1">
      <c r="A139" s="16" t="s">
        <v>350</v>
      </c>
      <c r="B139" s="14" t="s">
        <v>339</v>
      </c>
      <c r="C139" s="17" t="s">
        <v>351</v>
      </c>
      <c r="D139" s="657">
        <v>1313.8270880732771</v>
      </c>
    </row>
    <row r="140" spans="1:4" ht="30" customHeight="1" thickTop="1" thickBot="1">
      <c r="A140" s="16" t="s">
        <v>348</v>
      </c>
      <c r="B140" s="14" t="s">
        <v>339</v>
      </c>
      <c r="C140" s="17" t="s">
        <v>349</v>
      </c>
      <c r="D140" s="657">
        <v>1292.4673209408847</v>
      </c>
    </row>
    <row r="141" spans="1:4" ht="30" customHeight="1" thickTop="1" thickBot="1">
      <c r="A141" s="16" t="s">
        <v>356</v>
      </c>
      <c r="B141" s="14" t="s">
        <v>113</v>
      </c>
      <c r="C141" s="17" t="s">
        <v>357</v>
      </c>
      <c r="D141" s="657">
        <v>61913.925998554179</v>
      </c>
    </row>
    <row r="142" spans="1:4" ht="30" customHeight="1" thickTop="1" thickBot="1">
      <c r="A142" s="16" t="s">
        <v>341</v>
      </c>
      <c r="B142" s="14" t="s">
        <v>339</v>
      </c>
      <c r="C142" s="17" t="s">
        <v>342</v>
      </c>
      <c r="D142" s="657">
        <v>344481.3043133163</v>
      </c>
    </row>
    <row r="143" spans="1:4" ht="30" customHeight="1" thickTop="1" thickBot="1">
      <c r="A143" s="16" t="s">
        <v>354</v>
      </c>
      <c r="B143" s="14" t="s">
        <v>113</v>
      </c>
      <c r="C143" s="17" t="s">
        <v>355</v>
      </c>
      <c r="D143" s="657">
        <v>42521.233449118306</v>
      </c>
    </row>
    <row r="144" spans="1:4" ht="30" customHeight="1" thickTop="1" thickBot="1">
      <c r="A144" s="16" t="s">
        <v>359</v>
      </c>
      <c r="B144" s="14" t="s">
        <v>113</v>
      </c>
      <c r="C144" s="17" t="s">
        <v>360</v>
      </c>
      <c r="D144" s="657">
        <v>168832.18062588453</v>
      </c>
    </row>
    <row r="145" spans="1:4" ht="68.25" customHeight="1" thickTop="1" thickBot="1">
      <c r="A145" s="16" t="s">
        <v>358</v>
      </c>
      <c r="B145" s="14" t="s">
        <v>113</v>
      </c>
      <c r="C145" s="17" t="s">
        <v>2197</v>
      </c>
      <c r="D145" s="657">
        <v>295918.46052619268</v>
      </c>
    </row>
    <row r="146" spans="1:4" ht="30" customHeight="1" thickTop="1" thickBot="1">
      <c r="A146" s="16" t="s">
        <v>361</v>
      </c>
      <c r="B146" s="14" t="s">
        <v>113</v>
      </c>
      <c r="C146" s="17" t="s">
        <v>1911</v>
      </c>
      <c r="D146" s="657">
        <v>23730.003239872982</v>
      </c>
    </row>
    <row r="147" spans="1:4" ht="30" customHeight="1" thickTop="1" thickBot="1">
      <c r="A147" s="16" t="s">
        <v>362</v>
      </c>
      <c r="B147" s="14" t="s">
        <v>113</v>
      </c>
      <c r="C147" s="17" t="s">
        <v>1912</v>
      </c>
      <c r="D147" s="657">
        <v>6471.724931239085</v>
      </c>
    </row>
    <row r="148" spans="1:4" ht="30" customHeight="1" thickTop="1" thickBot="1">
      <c r="A148" s="16" t="s">
        <v>367</v>
      </c>
      <c r="B148" s="14" t="s">
        <v>113</v>
      </c>
      <c r="C148" s="17" t="s">
        <v>368</v>
      </c>
      <c r="D148" s="657">
        <v>2587.654496506636</v>
      </c>
    </row>
    <row r="149" spans="1:4" ht="30" customHeight="1" thickTop="1" thickBot="1">
      <c r="A149" s="16" t="s">
        <v>363</v>
      </c>
      <c r="B149" s="14" t="s">
        <v>113</v>
      </c>
      <c r="C149" s="17" t="s">
        <v>364</v>
      </c>
      <c r="D149" s="657">
        <v>5791.417206467233</v>
      </c>
    </row>
    <row r="150" spans="1:4" ht="30" customHeight="1" thickTop="1" thickBot="1">
      <c r="A150" s="16" t="s">
        <v>158</v>
      </c>
      <c r="B150" s="14" t="s">
        <v>113</v>
      </c>
      <c r="C150" s="17" t="s">
        <v>159</v>
      </c>
      <c r="D150" s="657">
        <v>34378.838310731022</v>
      </c>
    </row>
    <row r="151" spans="1:4" ht="30" customHeight="1" thickTop="1" thickBot="1">
      <c r="A151" s="16" t="s">
        <v>369</v>
      </c>
      <c r="B151" s="14" t="s">
        <v>113</v>
      </c>
      <c r="C151" s="17" t="s">
        <v>370</v>
      </c>
      <c r="D151" s="657">
        <v>111406.56294088325</v>
      </c>
    </row>
    <row r="152" spans="1:4" ht="30" customHeight="1" thickTop="1" thickBot="1">
      <c r="A152" s="16" t="s">
        <v>371</v>
      </c>
      <c r="B152" s="14" t="s">
        <v>113</v>
      </c>
      <c r="C152" s="17" t="s">
        <v>372</v>
      </c>
      <c r="D152" s="657">
        <v>106131.50992298228</v>
      </c>
    </row>
    <row r="153" spans="1:4" ht="30" customHeight="1" thickTop="1" thickBot="1">
      <c r="A153" s="16" t="s">
        <v>365</v>
      </c>
      <c r="B153" s="14" t="s">
        <v>113</v>
      </c>
      <c r="C153" s="17" t="s">
        <v>366</v>
      </c>
      <c r="D153" s="657">
        <v>111465.64942426274</v>
      </c>
    </row>
    <row r="154" spans="1:4" ht="30" customHeight="1" thickTop="1" thickBot="1">
      <c r="A154" s="16" t="s">
        <v>373</v>
      </c>
      <c r="B154" s="14" t="s">
        <v>113</v>
      </c>
      <c r="C154" s="17" t="s">
        <v>374</v>
      </c>
      <c r="D154" s="657">
        <v>82799.732239879595</v>
      </c>
    </row>
    <row r="155" spans="1:4" ht="15.75" thickTop="1"/>
  </sheetData>
  <sortState xmlns:xlrd2="http://schemas.microsoft.com/office/spreadsheetml/2017/richdata2" ref="A7:D305">
    <sortCondition ref="C7:C305"/>
  </sortState>
  <mergeCells count="2">
    <mergeCell ref="A3:D3"/>
    <mergeCell ref="A1:D2"/>
  </mergeCells>
  <pageMargins left="0.7" right="0.7" top="0.75" bottom="0.75" header="0.3" footer="0.3"/>
  <pageSetup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I375"/>
  <sheetViews>
    <sheetView showGridLines="0" zoomScale="90" zoomScaleNormal="90" workbookViewId="0">
      <pane xSplit="3" ySplit="2" topLeftCell="D3" activePane="bottomRight" state="frozen"/>
      <selection activeCell="D20" sqref="D20"/>
      <selection pane="topRight" activeCell="D20" sqref="D20"/>
      <selection pane="bottomLeft" activeCell="D20" sqref="D20"/>
      <selection pane="bottomRight" activeCell="D5" sqref="D5"/>
    </sheetView>
  </sheetViews>
  <sheetFormatPr baseColWidth="10" defaultRowHeight="15"/>
  <cols>
    <col min="1" max="1" width="11.5703125" customWidth="1"/>
    <col min="2" max="2" width="9.140625"/>
    <col min="3" max="3" width="77.42578125" style="205" customWidth="1"/>
    <col min="4" max="4" width="17.140625" style="189" customWidth="1"/>
  </cols>
  <sheetData>
    <row r="1" spans="1:4" ht="81.75" customHeight="1" thickTop="1" thickBot="1">
      <c r="A1" s="688" t="s">
        <v>1850</v>
      </c>
      <c r="B1" s="689"/>
      <c r="C1" s="689"/>
      <c r="D1" s="690"/>
    </row>
    <row r="2" spans="1:4" ht="50.25" customHeight="1" thickTop="1" thickBot="1">
      <c r="A2" s="687" t="s">
        <v>375</v>
      </c>
      <c r="B2" s="687"/>
      <c r="C2" s="687"/>
      <c r="D2" s="687"/>
    </row>
    <row r="3" spans="1:4" ht="16.5" customHeight="1" thickTop="1" thickBot="1">
      <c r="A3" s="199"/>
      <c r="B3" s="199"/>
      <c r="C3" s="204"/>
      <c r="D3" s="200"/>
    </row>
    <row r="4" spans="1:4" ht="16.5" customHeight="1" thickTop="1" thickBot="1">
      <c r="A4" s="199"/>
      <c r="B4" s="199"/>
      <c r="C4" s="204" t="s">
        <v>375</v>
      </c>
      <c r="D4" s="200"/>
    </row>
    <row r="5" spans="1:4" ht="16.5" thickTop="1" thickBot="1">
      <c r="A5" s="199"/>
      <c r="B5" s="199"/>
      <c r="C5" s="204"/>
      <c r="D5" s="201" t="s">
        <v>1846</v>
      </c>
    </row>
    <row r="6" spans="1:4" ht="16.5" thickTop="1" thickBot="1">
      <c r="A6" s="664" t="s">
        <v>742</v>
      </c>
      <c r="B6" s="664" t="s">
        <v>377</v>
      </c>
      <c r="C6" s="665" t="s">
        <v>2244</v>
      </c>
      <c r="D6" s="655">
        <v>4395.4550034724598</v>
      </c>
    </row>
    <row r="7" spans="1:4" ht="16.5" thickTop="1" thickBot="1">
      <c r="A7" s="664" t="s">
        <v>747</v>
      </c>
      <c r="B7" s="664" t="s">
        <v>377</v>
      </c>
      <c r="C7" s="665" t="s">
        <v>748</v>
      </c>
      <c r="D7" s="655">
        <v>4059.4833061436352</v>
      </c>
    </row>
    <row r="8" spans="1:4" ht="16.5" thickTop="1" thickBot="1">
      <c r="A8" s="664" t="s">
        <v>743</v>
      </c>
      <c r="B8" s="664" t="s">
        <v>377</v>
      </c>
      <c r="C8" s="665" t="s">
        <v>744</v>
      </c>
      <c r="D8" s="655">
        <v>4099.6592679249188</v>
      </c>
    </row>
    <row r="9" spans="1:4" ht="16.5" thickTop="1" thickBot="1">
      <c r="A9" s="664" t="s">
        <v>745</v>
      </c>
      <c r="B9" s="664" t="s">
        <v>377</v>
      </c>
      <c r="C9" s="665" t="s">
        <v>746</v>
      </c>
      <c r="D9" s="655">
        <v>3556.3032474453439</v>
      </c>
    </row>
    <row r="10" spans="1:4" ht="16.5" thickTop="1" thickBot="1">
      <c r="A10" s="664" t="s">
        <v>1668</v>
      </c>
      <c r="B10" s="664" t="s">
        <v>377</v>
      </c>
      <c r="C10" s="665" t="s">
        <v>1667</v>
      </c>
      <c r="D10" s="655">
        <v>3741.8068567240239</v>
      </c>
    </row>
    <row r="11" spans="1:4" ht="16.5" thickTop="1" thickBot="1">
      <c r="A11" s="664" t="s">
        <v>751</v>
      </c>
      <c r="B11" s="664" t="s">
        <v>377</v>
      </c>
      <c r="C11" s="665" t="s">
        <v>752</v>
      </c>
      <c r="D11" s="655">
        <v>11012.864568139757</v>
      </c>
    </row>
    <row r="12" spans="1:4" ht="16.5" thickTop="1" thickBot="1">
      <c r="A12" s="664" t="s">
        <v>749</v>
      </c>
      <c r="B12" s="664" t="s">
        <v>377</v>
      </c>
      <c r="C12" s="665" t="s">
        <v>750</v>
      </c>
      <c r="D12" s="655">
        <v>14085.223625585892</v>
      </c>
    </row>
    <row r="13" spans="1:4" ht="16.5" thickTop="1" thickBot="1">
      <c r="A13" s="664" t="s">
        <v>753</v>
      </c>
      <c r="B13" s="664" t="s">
        <v>92</v>
      </c>
      <c r="C13" s="665" t="s">
        <v>1935</v>
      </c>
      <c r="D13" s="655">
        <v>1024.2284414786598</v>
      </c>
    </row>
    <row r="14" spans="1:4" ht="16.5" thickTop="1" thickBot="1">
      <c r="A14" s="664" t="s">
        <v>755</v>
      </c>
      <c r="B14" s="664" t="s">
        <v>233</v>
      </c>
      <c r="C14" s="665" t="s">
        <v>1937</v>
      </c>
      <c r="D14" s="655">
        <v>52555.72884522457</v>
      </c>
    </row>
    <row r="15" spans="1:4" ht="16.5" thickTop="1" thickBot="1">
      <c r="A15" s="664" t="s">
        <v>756</v>
      </c>
      <c r="B15" s="664" t="s">
        <v>92</v>
      </c>
      <c r="C15" s="665" t="s">
        <v>1938</v>
      </c>
      <c r="D15" s="655">
        <v>1030.0838926687268</v>
      </c>
    </row>
    <row r="16" spans="1:4" ht="16.5" thickTop="1" thickBot="1">
      <c r="A16" s="664" t="s">
        <v>754</v>
      </c>
      <c r="B16" s="664" t="s">
        <v>233</v>
      </c>
      <c r="C16" s="665" t="s">
        <v>1936</v>
      </c>
      <c r="D16" s="655">
        <v>55596.578841672825</v>
      </c>
    </row>
    <row r="17" spans="1:4" ht="16.5" thickTop="1" thickBot="1">
      <c r="A17" s="664" t="s">
        <v>776</v>
      </c>
      <c r="B17" s="664" t="s">
        <v>422</v>
      </c>
      <c r="C17" s="665" t="s">
        <v>777</v>
      </c>
      <c r="D17" s="655">
        <v>9763.4459560858995</v>
      </c>
    </row>
    <row r="18" spans="1:4" ht="16.5" thickTop="1" thickBot="1">
      <c r="A18" s="664" t="s">
        <v>757</v>
      </c>
      <c r="B18" s="664" t="s">
        <v>387</v>
      </c>
      <c r="C18" s="665" t="s">
        <v>1939</v>
      </c>
      <c r="D18" s="655">
        <v>74797.675809858585</v>
      </c>
    </row>
    <row r="19" spans="1:4" ht="16.5" thickTop="1" thickBot="1">
      <c r="A19" s="664" t="s">
        <v>758</v>
      </c>
      <c r="B19" s="664" t="s">
        <v>387</v>
      </c>
      <c r="C19" s="665" t="s">
        <v>2245</v>
      </c>
      <c r="D19" s="655">
        <v>88686.130937702619</v>
      </c>
    </row>
    <row r="20" spans="1:4" ht="16.5" thickTop="1" thickBot="1">
      <c r="A20" s="664" t="s">
        <v>761</v>
      </c>
      <c r="B20" s="664" t="s">
        <v>387</v>
      </c>
      <c r="C20" s="665" t="s">
        <v>762</v>
      </c>
      <c r="D20" s="655">
        <v>88686.130937702619</v>
      </c>
    </row>
    <row r="21" spans="1:4" ht="16.5" thickTop="1" thickBot="1">
      <c r="A21" s="664" t="s">
        <v>759</v>
      </c>
      <c r="B21" s="664" t="s">
        <v>387</v>
      </c>
      <c r="C21" s="665" t="s">
        <v>2246</v>
      </c>
      <c r="D21" s="655">
        <v>88686.130937702619</v>
      </c>
    </row>
    <row r="22" spans="1:4" ht="16.5" thickTop="1" thickBot="1">
      <c r="A22" s="664" t="s">
        <v>760</v>
      </c>
      <c r="B22" s="664" t="s">
        <v>387</v>
      </c>
      <c r="C22" s="665" t="s">
        <v>2247</v>
      </c>
      <c r="D22" s="655">
        <v>84829.932791784158</v>
      </c>
    </row>
    <row r="23" spans="1:4" ht="16.5" thickTop="1" thickBot="1">
      <c r="A23" s="664" t="s">
        <v>763</v>
      </c>
      <c r="B23" s="664" t="s">
        <v>387</v>
      </c>
      <c r="C23" s="665" t="s">
        <v>764</v>
      </c>
      <c r="D23" s="655">
        <v>77335.106253754304</v>
      </c>
    </row>
    <row r="24" spans="1:4" ht="16.5" thickTop="1" thickBot="1">
      <c r="A24" s="664" t="s">
        <v>772</v>
      </c>
      <c r="B24" s="664" t="s">
        <v>387</v>
      </c>
      <c r="C24" s="665" t="s">
        <v>773</v>
      </c>
      <c r="D24" s="655">
        <v>30002.446811920359</v>
      </c>
    </row>
    <row r="25" spans="1:4" ht="16.5" thickTop="1" thickBot="1">
      <c r="A25" s="664" t="s">
        <v>765</v>
      </c>
      <c r="B25" s="664" t="s">
        <v>387</v>
      </c>
      <c r="C25" s="665" t="s">
        <v>766</v>
      </c>
      <c r="D25" s="655">
        <v>55606.420650712207</v>
      </c>
    </row>
    <row r="26" spans="1:4" ht="16.5" thickTop="1" thickBot="1">
      <c r="A26" s="664" t="s">
        <v>768</v>
      </c>
      <c r="B26" s="664" t="s">
        <v>387</v>
      </c>
      <c r="C26" s="665" t="s">
        <v>2002</v>
      </c>
      <c r="D26" s="655">
        <v>54784.545425982396</v>
      </c>
    </row>
    <row r="27" spans="1:4" ht="16.5" thickTop="1" thickBot="1">
      <c r="A27" s="664" t="s">
        <v>767</v>
      </c>
      <c r="B27" s="664" t="s">
        <v>387</v>
      </c>
      <c r="C27" s="665" t="s">
        <v>2004</v>
      </c>
      <c r="D27" s="655">
        <v>55220.854635464428</v>
      </c>
    </row>
    <row r="28" spans="1:4" ht="16.5" thickTop="1" thickBot="1">
      <c r="A28" s="664" t="s">
        <v>770</v>
      </c>
      <c r="B28" s="664" t="s">
        <v>387</v>
      </c>
      <c r="C28" s="665" t="s">
        <v>2003</v>
      </c>
      <c r="D28" s="655">
        <v>55563.292666857924</v>
      </c>
    </row>
    <row r="29" spans="1:4" ht="16.5" thickTop="1" thickBot="1">
      <c r="A29" s="664" t="s">
        <v>769</v>
      </c>
      <c r="B29" s="664" t="s">
        <v>387</v>
      </c>
      <c r="C29" s="665" t="s">
        <v>2001</v>
      </c>
      <c r="D29" s="655">
        <v>72852.652504532554</v>
      </c>
    </row>
    <row r="30" spans="1:4" ht="16.5" thickTop="1" thickBot="1">
      <c r="A30" s="664" t="s">
        <v>771</v>
      </c>
      <c r="B30" s="664" t="s">
        <v>387</v>
      </c>
      <c r="C30" s="665" t="s">
        <v>2248</v>
      </c>
      <c r="D30" s="655">
        <v>71104.406374261947</v>
      </c>
    </row>
    <row r="31" spans="1:4" ht="16.5" thickTop="1" thickBot="1">
      <c r="A31" s="664" t="s">
        <v>774</v>
      </c>
      <c r="B31" s="664" t="s">
        <v>422</v>
      </c>
      <c r="C31" s="665" t="s">
        <v>775</v>
      </c>
      <c r="D31" s="655">
        <v>39.776805357538898</v>
      </c>
    </row>
    <row r="32" spans="1:4" ht="16.5" thickTop="1" thickBot="1">
      <c r="A32" s="664" t="s">
        <v>779</v>
      </c>
      <c r="B32" s="664" t="s">
        <v>144</v>
      </c>
      <c r="C32" s="665" t="s">
        <v>1941</v>
      </c>
      <c r="D32" s="655">
        <v>540.62095195439599</v>
      </c>
    </row>
    <row r="33" spans="1:4" ht="16.5" thickTop="1" thickBot="1">
      <c r="A33" s="664" t="s">
        <v>780</v>
      </c>
      <c r="B33" s="664" t="s">
        <v>377</v>
      </c>
      <c r="C33" s="665" t="s">
        <v>781</v>
      </c>
      <c r="D33" s="655">
        <v>5497.2898665034072</v>
      </c>
    </row>
    <row r="34" spans="1:4" ht="16.5" thickTop="1" thickBot="1">
      <c r="A34" s="664" t="s">
        <v>786</v>
      </c>
      <c r="B34" s="664" t="s">
        <v>377</v>
      </c>
      <c r="C34" s="665" t="s">
        <v>787</v>
      </c>
      <c r="D34" s="655">
        <v>86529.627086012799</v>
      </c>
    </row>
    <row r="35" spans="1:4" ht="16.5" thickTop="1" thickBot="1">
      <c r="A35" s="664" t="s">
        <v>782</v>
      </c>
      <c r="B35" s="664" t="s">
        <v>377</v>
      </c>
      <c r="C35" s="665" t="s">
        <v>783</v>
      </c>
      <c r="D35" s="655">
        <v>3474.74344183527</v>
      </c>
    </row>
    <row r="36" spans="1:4" ht="16.5" thickTop="1" thickBot="1">
      <c r="A36" s="664" t="s">
        <v>784</v>
      </c>
      <c r="B36" s="664" t="s">
        <v>377</v>
      </c>
      <c r="C36" s="665" t="s">
        <v>785</v>
      </c>
      <c r="D36" s="655">
        <v>5412.4014434118435</v>
      </c>
    </row>
    <row r="37" spans="1:4" ht="16.5" thickTop="1" thickBot="1">
      <c r="A37" s="664" t="s">
        <v>898</v>
      </c>
      <c r="B37" s="664" t="s">
        <v>377</v>
      </c>
      <c r="C37" s="665" t="s">
        <v>899</v>
      </c>
      <c r="D37" s="655">
        <v>3198.8048706376835</v>
      </c>
    </row>
    <row r="38" spans="1:4" ht="16.5" thickTop="1" thickBot="1">
      <c r="A38" s="664" t="s">
        <v>788</v>
      </c>
      <c r="B38" s="664" t="s">
        <v>377</v>
      </c>
      <c r="C38" s="665" t="s">
        <v>789</v>
      </c>
      <c r="D38" s="655">
        <v>4780.4535224134352</v>
      </c>
    </row>
    <row r="39" spans="1:4" ht="16.5" thickTop="1" thickBot="1">
      <c r="A39" s="664" t="s">
        <v>917</v>
      </c>
      <c r="B39" s="664" t="s">
        <v>92</v>
      </c>
      <c r="C39" s="665" t="s">
        <v>2249</v>
      </c>
      <c r="D39" s="655">
        <v>247075.86522525127</v>
      </c>
    </row>
    <row r="40" spans="1:4" ht="16.5" thickTop="1" thickBot="1">
      <c r="A40" s="664" t="s">
        <v>896</v>
      </c>
      <c r="B40" s="664" t="s">
        <v>92</v>
      </c>
      <c r="C40" s="665" t="s">
        <v>897</v>
      </c>
      <c r="D40" s="655">
        <v>55225.748640312086</v>
      </c>
    </row>
    <row r="41" spans="1:4" ht="16.5" thickTop="1" thickBot="1">
      <c r="A41" s="664" t="s">
        <v>827</v>
      </c>
      <c r="B41" s="664" t="s">
        <v>92</v>
      </c>
      <c r="C41" s="665" t="s">
        <v>828</v>
      </c>
      <c r="D41" s="655">
        <v>763.48211086134779</v>
      </c>
    </row>
    <row r="42" spans="1:4" ht="16.5" thickTop="1" thickBot="1">
      <c r="A42" s="664" t="s">
        <v>432</v>
      </c>
      <c r="B42" s="664" t="s">
        <v>92</v>
      </c>
      <c r="C42" s="665" t="s">
        <v>433</v>
      </c>
      <c r="D42" s="655">
        <v>10912.919270559449</v>
      </c>
    </row>
    <row r="43" spans="1:4" ht="16.5" thickTop="1" thickBot="1">
      <c r="A43" s="664" t="s">
        <v>376</v>
      </c>
      <c r="B43" s="664" t="s">
        <v>377</v>
      </c>
      <c r="C43" s="665" t="s">
        <v>378</v>
      </c>
      <c r="D43" s="655">
        <v>5398.732939092647</v>
      </c>
    </row>
    <row r="44" spans="1:4" ht="16.5" thickTop="1" thickBot="1">
      <c r="A44" s="664" t="s">
        <v>379</v>
      </c>
      <c r="B44" s="664" t="s">
        <v>144</v>
      </c>
      <c r="C44" s="665" t="s">
        <v>2250</v>
      </c>
      <c r="D44" s="655">
        <v>13191.151227687262</v>
      </c>
    </row>
    <row r="45" spans="1:4" ht="16.5" thickTop="1" thickBot="1">
      <c r="A45" s="664" t="s">
        <v>778</v>
      </c>
      <c r="B45" s="664" t="s">
        <v>377</v>
      </c>
      <c r="C45" s="665" t="s">
        <v>1940</v>
      </c>
      <c r="D45" s="655">
        <v>5231.0483311107355</v>
      </c>
    </row>
    <row r="46" spans="1:4" ht="16.5" thickTop="1" thickBot="1">
      <c r="A46" s="664" t="s">
        <v>913</v>
      </c>
      <c r="B46" s="664" t="s">
        <v>92</v>
      </c>
      <c r="C46" s="665" t="s">
        <v>1954</v>
      </c>
      <c r="D46" s="655">
        <v>46297.730137273487</v>
      </c>
    </row>
    <row r="47" spans="1:4" ht="16.5" thickTop="1" thickBot="1">
      <c r="A47" s="664" t="s">
        <v>914</v>
      </c>
      <c r="B47" s="664" t="s">
        <v>92</v>
      </c>
      <c r="C47" s="665" t="s">
        <v>1955</v>
      </c>
      <c r="D47" s="655">
        <v>62542.258120153383</v>
      </c>
    </row>
    <row r="48" spans="1:4" ht="16.5" thickTop="1" thickBot="1">
      <c r="A48" s="664" t="s">
        <v>797</v>
      </c>
      <c r="B48" s="664" t="s">
        <v>387</v>
      </c>
      <c r="C48" s="665" t="s">
        <v>798</v>
      </c>
      <c r="D48" s="655">
        <v>49428.733950681315</v>
      </c>
    </row>
    <row r="49" spans="1:4" ht="16.5" thickTop="1" thickBot="1">
      <c r="A49" s="664" t="s">
        <v>800</v>
      </c>
      <c r="B49" s="664" t="s">
        <v>387</v>
      </c>
      <c r="C49" s="665" t="s">
        <v>801</v>
      </c>
      <c r="D49" s="655">
        <v>45143.25869018957</v>
      </c>
    </row>
    <row r="50" spans="1:4" ht="16.5" thickTop="1" thickBot="1">
      <c r="A50" s="664" t="s">
        <v>799</v>
      </c>
      <c r="B50" s="664" t="s">
        <v>387</v>
      </c>
      <c r="C50" s="665" t="s">
        <v>1943</v>
      </c>
      <c r="D50" s="655">
        <v>36610.850866351691</v>
      </c>
    </row>
    <row r="51" spans="1:4" ht="16.5" thickTop="1" thickBot="1">
      <c r="A51" s="664" t="s">
        <v>796</v>
      </c>
      <c r="B51" s="664" t="s">
        <v>387</v>
      </c>
      <c r="C51" s="665" t="s">
        <v>1942</v>
      </c>
      <c r="D51" s="655">
        <v>48195.821324480668</v>
      </c>
    </row>
    <row r="52" spans="1:4" ht="16.5" thickTop="1" thickBot="1">
      <c r="A52" s="664" t="s">
        <v>802</v>
      </c>
      <c r="B52" s="664" t="s">
        <v>387</v>
      </c>
      <c r="C52" s="665" t="s">
        <v>803</v>
      </c>
      <c r="D52" s="655">
        <v>65651.686661126441</v>
      </c>
    </row>
    <row r="53" spans="1:4" ht="16.5" thickTop="1" thickBot="1">
      <c r="A53" s="664" t="s">
        <v>380</v>
      </c>
      <c r="B53" s="664" t="s">
        <v>144</v>
      </c>
      <c r="C53" s="665" t="s">
        <v>381</v>
      </c>
      <c r="D53" s="655">
        <v>33713.369374222799</v>
      </c>
    </row>
    <row r="54" spans="1:4" ht="16.5" thickTop="1" thickBot="1">
      <c r="A54" s="664" t="s">
        <v>794</v>
      </c>
      <c r="B54" s="664" t="s">
        <v>377</v>
      </c>
      <c r="C54" s="665" t="s">
        <v>795</v>
      </c>
      <c r="D54" s="655">
        <v>2734.4607749853349</v>
      </c>
    </row>
    <row r="55" spans="1:4" ht="16.5" thickTop="1" thickBot="1">
      <c r="A55" s="664" t="s">
        <v>790</v>
      </c>
      <c r="B55" s="664" t="s">
        <v>422</v>
      </c>
      <c r="C55" s="665" t="s">
        <v>791</v>
      </c>
      <c r="D55" s="655">
        <v>2895.5658186677451</v>
      </c>
    </row>
    <row r="56" spans="1:4" ht="16.5" thickTop="1" thickBot="1">
      <c r="A56" s="664" t="s">
        <v>792</v>
      </c>
      <c r="B56" s="664" t="s">
        <v>606</v>
      </c>
      <c r="C56" s="665" t="s">
        <v>793</v>
      </c>
      <c r="D56" s="655">
        <v>9165.1521279973258</v>
      </c>
    </row>
    <row r="57" spans="1:4" ht="16.5" thickTop="1" thickBot="1">
      <c r="A57" s="664" t="s">
        <v>382</v>
      </c>
      <c r="B57" s="664" t="s">
        <v>377</v>
      </c>
      <c r="C57" s="665" t="s">
        <v>383</v>
      </c>
      <c r="D57" s="655">
        <v>2792.8478377964093</v>
      </c>
    </row>
    <row r="58" spans="1:4" ht="16.5" thickTop="1" thickBot="1">
      <c r="A58" s="664" t="s">
        <v>384</v>
      </c>
      <c r="B58" s="664" t="s">
        <v>377</v>
      </c>
      <c r="C58" s="665" t="s">
        <v>385</v>
      </c>
      <c r="D58" s="655">
        <v>2615.8733584751544</v>
      </c>
    </row>
    <row r="59" spans="1:4" ht="16.5" thickTop="1" thickBot="1">
      <c r="A59" s="664" t="s">
        <v>386</v>
      </c>
      <c r="B59" s="664" t="s">
        <v>387</v>
      </c>
      <c r="C59" s="665" t="s">
        <v>2251</v>
      </c>
      <c r="D59" s="655">
        <v>27686.013660687815</v>
      </c>
    </row>
    <row r="60" spans="1:4" ht="16.5" thickTop="1" thickBot="1">
      <c r="A60" s="664" t="s">
        <v>388</v>
      </c>
      <c r="B60" s="664" t="s">
        <v>377</v>
      </c>
      <c r="C60" s="665" t="s">
        <v>389</v>
      </c>
      <c r="D60" s="655">
        <v>8670.493191214633</v>
      </c>
    </row>
    <row r="61" spans="1:4" ht="16.5" thickTop="1" thickBot="1">
      <c r="A61" s="664" t="s">
        <v>390</v>
      </c>
      <c r="B61" s="664" t="s">
        <v>233</v>
      </c>
      <c r="C61" s="665" t="s">
        <v>391</v>
      </c>
      <c r="D61" s="655">
        <v>70605.1331991724</v>
      </c>
    </row>
    <row r="62" spans="1:4" ht="16.5" thickTop="1" thickBot="1">
      <c r="A62" s="664" t="s">
        <v>398</v>
      </c>
      <c r="B62" s="664" t="s">
        <v>233</v>
      </c>
      <c r="C62" s="665" t="s">
        <v>399</v>
      </c>
      <c r="D62" s="655">
        <v>3726.8089879674858</v>
      </c>
    </row>
    <row r="63" spans="1:4" ht="16.5" thickTop="1" thickBot="1">
      <c r="A63" s="664" t="s">
        <v>392</v>
      </c>
      <c r="B63" s="664" t="s">
        <v>387</v>
      </c>
      <c r="C63" s="665" t="s">
        <v>393</v>
      </c>
      <c r="D63" s="655">
        <v>23166.039207634047</v>
      </c>
    </row>
    <row r="64" spans="1:4" ht="16.5" thickTop="1" thickBot="1">
      <c r="A64" s="664" t="s">
        <v>400</v>
      </c>
      <c r="B64" s="664" t="s">
        <v>92</v>
      </c>
      <c r="C64" s="665" t="s">
        <v>401</v>
      </c>
      <c r="D64" s="655">
        <v>30880.268775635101</v>
      </c>
    </row>
    <row r="65" spans="1:4" ht="16.5" thickTop="1" thickBot="1">
      <c r="A65" s="664" t="s">
        <v>394</v>
      </c>
      <c r="B65" s="664" t="s">
        <v>92</v>
      </c>
      <c r="C65" s="665" t="s">
        <v>395</v>
      </c>
      <c r="D65" s="655">
        <v>59680.122602854717</v>
      </c>
    </row>
    <row r="66" spans="1:4" ht="16.5" thickTop="1" thickBot="1">
      <c r="A66" s="664" t="s">
        <v>396</v>
      </c>
      <c r="B66" s="664" t="s">
        <v>92</v>
      </c>
      <c r="C66" s="665" t="s">
        <v>397</v>
      </c>
      <c r="D66" s="655">
        <v>54384.024928545885</v>
      </c>
    </row>
    <row r="67" spans="1:4" ht="16.5" thickTop="1" thickBot="1">
      <c r="A67" s="664" t="s">
        <v>918</v>
      </c>
      <c r="B67" s="664" t="s">
        <v>144</v>
      </c>
      <c r="C67" s="665" t="s">
        <v>919</v>
      </c>
      <c r="D67" s="655">
        <v>9024.4581659407959</v>
      </c>
    </row>
    <row r="68" spans="1:4" ht="16.5" thickTop="1" thickBot="1">
      <c r="A68" s="664" t="s">
        <v>402</v>
      </c>
      <c r="B68" s="664" t="s">
        <v>377</v>
      </c>
      <c r="C68" s="665" t="s">
        <v>403</v>
      </c>
      <c r="D68" s="655">
        <v>1231.5345285521141</v>
      </c>
    </row>
    <row r="69" spans="1:4" ht="16.5" thickTop="1" thickBot="1">
      <c r="A69" s="664" t="s">
        <v>404</v>
      </c>
      <c r="B69" s="664" t="s">
        <v>377</v>
      </c>
      <c r="C69" s="665" t="s">
        <v>405</v>
      </c>
      <c r="D69" s="655">
        <v>6428.9799652562951</v>
      </c>
    </row>
    <row r="70" spans="1:4" ht="16.5" thickTop="1" thickBot="1">
      <c r="A70" s="664" t="s">
        <v>406</v>
      </c>
      <c r="B70" s="664" t="s">
        <v>144</v>
      </c>
      <c r="C70" s="665" t="s">
        <v>407</v>
      </c>
      <c r="D70" s="655">
        <v>29422.27815639523</v>
      </c>
    </row>
    <row r="71" spans="1:4" ht="16.5" thickTop="1" thickBot="1">
      <c r="A71" s="664" t="s">
        <v>408</v>
      </c>
      <c r="B71" s="664" t="s">
        <v>92</v>
      </c>
      <c r="C71" s="665" t="s">
        <v>409</v>
      </c>
      <c r="D71" s="655">
        <v>7312.6289852174114</v>
      </c>
    </row>
    <row r="72" spans="1:4" ht="16.5" thickTop="1" thickBot="1">
      <c r="A72" s="664" t="s">
        <v>410</v>
      </c>
      <c r="B72" s="664" t="s">
        <v>92</v>
      </c>
      <c r="C72" s="665" t="s">
        <v>411</v>
      </c>
      <c r="D72" s="655">
        <v>12812150.833785564</v>
      </c>
    </row>
    <row r="73" spans="1:4" ht="16.5" thickTop="1" thickBot="1">
      <c r="A73" s="664" t="s">
        <v>810</v>
      </c>
      <c r="B73" s="664" t="s">
        <v>377</v>
      </c>
      <c r="C73" s="665" t="s">
        <v>811</v>
      </c>
      <c r="D73" s="655">
        <v>2124.4371759485239</v>
      </c>
    </row>
    <row r="74" spans="1:4" ht="16.5" thickTop="1" thickBot="1">
      <c r="A74" s="664" t="s">
        <v>805</v>
      </c>
      <c r="B74" s="664" t="s">
        <v>377</v>
      </c>
      <c r="C74" s="665" t="s">
        <v>806</v>
      </c>
      <c r="D74" s="655">
        <v>2203.9213681551241</v>
      </c>
    </row>
    <row r="75" spans="1:4" ht="16.5" thickTop="1" thickBot="1">
      <c r="A75" s="664" t="s">
        <v>808</v>
      </c>
      <c r="B75" s="664" t="s">
        <v>377</v>
      </c>
      <c r="C75" s="665" t="s">
        <v>809</v>
      </c>
      <c r="D75" s="655">
        <v>2605.7929884201885</v>
      </c>
    </row>
    <row r="76" spans="1:4" ht="16.5" thickTop="1" thickBot="1">
      <c r="A76" s="664" t="s">
        <v>822</v>
      </c>
      <c r="B76" s="664" t="s">
        <v>377</v>
      </c>
      <c r="C76" s="665" t="s">
        <v>823</v>
      </c>
      <c r="D76" s="655">
        <v>2110.0276290513316</v>
      </c>
    </row>
    <row r="77" spans="1:4" ht="16.5" thickTop="1" thickBot="1">
      <c r="A77" s="664" t="s">
        <v>807</v>
      </c>
      <c r="B77" s="664" t="s">
        <v>377</v>
      </c>
      <c r="C77" s="665" t="s">
        <v>2037</v>
      </c>
      <c r="D77" s="655">
        <v>2103.9899542765115</v>
      </c>
    </row>
    <row r="78" spans="1:4" ht="16.5" thickTop="1" thickBot="1">
      <c r="A78" s="664" t="s">
        <v>817</v>
      </c>
      <c r="B78" s="664" t="s">
        <v>377</v>
      </c>
      <c r="C78" s="665" t="s">
        <v>818</v>
      </c>
      <c r="D78" s="655">
        <v>3053.4303656470661</v>
      </c>
    </row>
    <row r="79" spans="1:4" ht="16.5" thickTop="1" thickBot="1">
      <c r="A79" s="664" t="s">
        <v>819</v>
      </c>
      <c r="B79" s="664" t="s">
        <v>377</v>
      </c>
      <c r="C79" s="665" t="s">
        <v>2023</v>
      </c>
      <c r="D79" s="655">
        <v>3091.6105453096252</v>
      </c>
    </row>
    <row r="80" spans="1:4" ht="16.5" thickTop="1" thickBot="1">
      <c r="A80" s="664" t="s">
        <v>820</v>
      </c>
      <c r="B80" s="664" t="s">
        <v>377</v>
      </c>
      <c r="C80" s="665" t="s">
        <v>2024</v>
      </c>
      <c r="D80" s="655">
        <v>2994.4246334412924</v>
      </c>
    </row>
    <row r="81" spans="1:4" ht="16.5" thickTop="1" thickBot="1">
      <c r="A81" s="664" t="s">
        <v>812</v>
      </c>
      <c r="B81" s="664" t="s">
        <v>377</v>
      </c>
      <c r="C81" s="665" t="s">
        <v>2252</v>
      </c>
      <c r="D81" s="655">
        <v>3319.8828976612181</v>
      </c>
    </row>
    <row r="82" spans="1:4" ht="16.5" thickTop="1" thickBot="1">
      <c r="A82" s="664" t="s">
        <v>813</v>
      </c>
      <c r="B82" s="664" t="s">
        <v>377</v>
      </c>
      <c r="C82" s="665" t="s">
        <v>2253</v>
      </c>
      <c r="D82" s="655">
        <v>3341.9093904010911</v>
      </c>
    </row>
    <row r="83" spans="1:4" ht="16.5" thickTop="1" thickBot="1">
      <c r="A83" s="664" t="s">
        <v>814</v>
      </c>
      <c r="B83" s="664" t="s">
        <v>377</v>
      </c>
      <c r="C83" s="665" t="s">
        <v>2254</v>
      </c>
      <c r="D83" s="655">
        <v>3589.4314951534616</v>
      </c>
    </row>
    <row r="84" spans="1:4" ht="16.5" thickTop="1" thickBot="1">
      <c r="A84" s="664" t="s">
        <v>815</v>
      </c>
      <c r="B84" s="664" t="s">
        <v>377</v>
      </c>
      <c r="C84" s="665" t="s">
        <v>2255</v>
      </c>
      <c r="D84" s="655">
        <v>3740.4740213612581</v>
      </c>
    </row>
    <row r="85" spans="1:4" ht="16.5" thickTop="1" thickBot="1">
      <c r="A85" s="664" t="s">
        <v>821</v>
      </c>
      <c r="B85" s="664" t="s">
        <v>377</v>
      </c>
      <c r="C85" s="665" t="s">
        <v>1944</v>
      </c>
      <c r="D85" s="655">
        <v>3826.322155332522</v>
      </c>
    </row>
    <row r="86" spans="1:4" ht="16.5" thickTop="1" thickBot="1">
      <c r="A86" s="664" t="s">
        <v>816</v>
      </c>
      <c r="B86" s="664" t="s">
        <v>377</v>
      </c>
      <c r="C86" s="665" t="s">
        <v>2256</v>
      </c>
      <c r="D86" s="655">
        <v>3486.1714637933587</v>
      </c>
    </row>
    <row r="87" spans="1:4" ht="16.5" thickTop="1" thickBot="1">
      <c r="A87" s="664" t="s">
        <v>804</v>
      </c>
      <c r="B87" s="664" t="s">
        <v>377</v>
      </c>
      <c r="C87" s="665" t="s">
        <v>2257</v>
      </c>
      <c r="D87" s="655">
        <v>567.65199955211585</v>
      </c>
    </row>
    <row r="88" spans="1:4" ht="16.5" thickTop="1" thickBot="1">
      <c r="A88" s="664" t="s">
        <v>826</v>
      </c>
      <c r="B88" s="664" t="s">
        <v>377</v>
      </c>
      <c r="C88" s="665" t="s">
        <v>1945</v>
      </c>
      <c r="D88" s="655">
        <v>764.87395195631916</v>
      </c>
    </row>
    <row r="89" spans="1:4" ht="16.5" thickTop="1" thickBot="1">
      <c r="A89" s="664" t="s">
        <v>824</v>
      </c>
      <c r="B89" s="664" t="s">
        <v>377</v>
      </c>
      <c r="C89" s="665" t="s">
        <v>825</v>
      </c>
      <c r="D89" s="655">
        <v>460.67358851704489</v>
      </c>
    </row>
    <row r="90" spans="1:4" ht="16.5" thickTop="1" thickBot="1">
      <c r="A90" s="664" t="s">
        <v>915</v>
      </c>
      <c r="B90" s="664" t="s">
        <v>233</v>
      </c>
      <c r="C90" s="665" t="s">
        <v>916</v>
      </c>
      <c r="D90" s="655">
        <v>5697.6247401182791</v>
      </c>
    </row>
    <row r="91" spans="1:4" ht="16.5" thickTop="1" thickBot="1">
      <c r="A91" s="664" t="s">
        <v>412</v>
      </c>
      <c r="B91" s="664" t="s">
        <v>377</v>
      </c>
      <c r="C91" s="665" t="s">
        <v>2258</v>
      </c>
      <c r="D91" s="655">
        <v>5189.9611387622017</v>
      </c>
    </row>
    <row r="92" spans="1:4" ht="16.5" thickTop="1" thickBot="1">
      <c r="A92" s="664" t="s">
        <v>413</v>
      </c>
      <c r="B92" s="664" t="s">
        <v>144</v>
      </c>
      <c r="C92" s="665" t="s">
        <v>414</v>
      </c>
      <c r="D92" s="655">
        <v>33247.841914522636</v>
      </c>
    </row>
    <row r="93" spans="1:4" ht="16.5" thickTop="1" thickBot="1">
      <c r="A93" s="664" t="s">
        <v>415</v>
      </c>
      <c r="B93" s="664" t="s">
        <v>144</v>
      </c>
      <c r="C93" s="665" t="s">
        <v>416</v>
      </c>
      <c r="D93" s="655">
        <v>1782.1362461092738</v>
      </c>
    </row>
    <row r="94" spans="1:4" ht="16.5" thickTop="1" thickBot="1">
      <c r="A94" s="664" t="s">
        <v>417</v>
      </c>
      <c r="B94" s="664" t="s">
        <v>144</v>
      </c>
      <c r="C94" s="665" t="s">
        <v>418</v>
      </c>
      <c r="D94" s="655">
        <v>720.38522848818479</v>
      </c>
    </row>
    <row r="95" spans="1:4" ht="16.5" thickTop="1" thickBot="1">
      <c r="A95" s="664" t="s">
        <v>419</v>
      </c>
      <c r="B95" s="664" t="s">
        <v>377</v>
      </c>
      <c r="C95" s="665" t="s">
        <v>420</v>
      </c>
      <c r="D95" s="655">
        <v>3479.1584589744311</v>
      </c>
    </row>
    <row r="96" spans="1:4" ht="16.5" thickTop="1" thickBot="1">
      <c r="A96" s="664" t="s">
        <v>436</v>
      </c>
      <c r="B96" s="664" t="s">
        <v>377</v>
      </c>
      <c r="C96" s="665" t="s">
        <v>437</v>
      </c>
      <c r="D96" s="655">
        <v>3649.108851428754</v>
      </c>
    </row>
    <row r="97" spans="1:9" ht="16.5" thickTop="1" thickBot="1">
      <c r="A97" s="664" t="s">
        <v>434</v>
      </c>
      <c r="B97" s="664" t="s">
        <v>377</v>
      </c>
      <c r="C97" s="665" t="s">
        <v>435</v>
      </c>
      <c r="D97" s="655">
        <v>3472.7233632385783</v>
      </c>
    </row>
    <row r="98" spans="1:9" ht="16.5" thickTop="1" thickBot="1">
      <c r="A98" s="664" t="s">
        <v>421</v>
      </c>
      <c r="B98" s="664" t="s">
        <v>422</v>
      </c>
      <c r="C98" s="665" t="s">
        <v>423</v>
      </c>
      <c r="D98" s="655">
        <v>2690.3004123391775</v>
      </c>
    </row>
    <row r="99" spans="1:9" ht="16.5" thickTop="1" thickBot="1">
      <c r="A99" s="664" t="s">
        <v>835</v>
      </c>
      <c r="B99" s="664" t="s">
        <v>387</v>
      </c>
      <c r="C99" s="665" t="s">
        <v>2259</v>
      </c>
      <c r="D99" s="656">
        <v>408520.22234433936</v>
      </c>
    </row>
    <row r="100" spans="1:9" ht="16.5" thickTop="1" thickBot="1">
      <c r="A100" s="664" t="s">
        <v>836</v>
      </c>
      <c r="B100" s="664" t="s">
        <v>387</v>
      </c>
      <c r="C100" s="665" t="s">
        <v>2260</v>
      </c>
      <c r="D100" s="656">
        <v>416580.222937054</v>
      </c>
    </row>
    <row r="101" spans="1:9" ht="16.5" thickTop="1" thickBot="1">
      <c r="A101" s="664" t="s">
        <v>837</v>
      </c>
      <c r="B101" s="664" t="s">
        <v>387</v>
      </c>
      <c r="C101" s="665" t="s">
        <v>2261</v>
      </c>
      <c r="D101" s="656">
        <v>608123.24765965366</v>
      </c>
    </row>
    <row r="102" spans="1:9" ht="16.5" thickTop="1" thickBot="1">
      <c r="A102" s="664" t="s">
        <v>838</v>
      </c>
      <c r="B102" s="664" t="s">
        <v>387</v>
      </c>
      <c r="C102" s="665" t="s">
        <v>2262</v>
      </c>
      <c r="D102" s="656">
        <v>496323.01297143439</v>
      </c>
    </row>
    <row r="103" spans="1:9" ht="16.5" thickTop="1" thickBot="1">
      <c r="A103" s="664" t="s">
        <v>839</v>
      </c>
      <c r="B103" s="664" t="s">
        <v>387</v>
      </c>
      <c r="C103" s="665" t="s">
        <v>2263</v>
      </c>
      <c r="D103" s="656">
        <v>523220.48443970049</v>
      </c>
    </row>
    <row r="104" spans="1:9" ht="16.5" thickTop="1" thickBot="1">
      <c r="A104" s="664" t="s">
        <v>833</v>
      </c>
      <c r="B104" s="664" t="s">
        <v>387</v>
      </c>
      <c r="C104" s="665" t="s">
        <v>2006</v>
      </c>
      <c r="D104" s="656">
        <v>408455.82717263716</v>
      </c>
      <c r="E104" t="s">
        <v>2241</v>
      </c>
      <c r="F104" t="s">
        <v>2237</v>
      </c>
      <c r="G104" t="s">
        <v>2238</v>
      </c>
      <c r="H104" s="654">
        <f>14*145</f>
        <v>2030</v>
      </c>
      <c r="I104">
        <f>310400*1.19</f>
        <v>369376</v>
      </c>
    </row>
    <row r="105" spans="1:9" ht="16.5" thickTop="1" thickBot="1">
      <c r="A105" s="664" t="s">
        <v>832</v>
      </c>
      <c r="B105" s="664" t="s">
        <v>387</v>
      </c>
      <c r="C105" s="665" t="s">
        <v>2007</v>
      </c>
      <c r="D105" s="656">
        <v>433426.58233372611</v>
      </c>
      <c r="E105">
        <v>3045</v>
      </c>
      <c r="F105" t="s">
        <v>2239</v>
      </c>
      <c r="G105" t="s">
        <v>2240</v>
      </c>
      <c r="H105">
        <f>21*145</f>
        <v>3045</v>
      </c>
      <c r="I105">
        <f>335600*1.19</f>
        <v>399364</v>
      </c>
    </row>
    <row r="106" spans="1:9" ht="16.5" thickTop="1" thickBot="1">
      <c r="A106" s="664" t="s">
        <v>1661</v>
      </c>
      <c r="B106" s="664" t="s">
        <v>387</v>
      </c>
      <c r="C106" s="665" t="s">
        <v>2005</v>
      </c>
      <c r="D106" s="656">
        <v>408593.9289781687</v>
      </c>
      <c r="E106">
        <v>4060</v>
      </c>
      <c r="H106">
        <f>28*145</f>
        <v>4060</v>
      </c>
    </row>
    <row r="107" spans="1:9" ht="16.5" thickTop="1" thickBot="1">
      <c r="A107" s="664" t="s">
        <v>829</v>
      </c>
      <c r="B107" s="664" t="s">
        <v>387</v>
      </c>
      <c r="C107" s="665" t="s">
        <v>2005</v>
      </c>
      <c r="D107" s="656">
        <v>419006.70524977572</v>
      </c>
      <c r="E107">
        <v>4060</v>
      </c>
    </row>
    <row r="108" spans="1:9" ht="16.5" thickTop="1" thickBot="1">
      <c r="A108" s="664" t="s">
        <v>831</v>
      </c>
      <c r="B108" s="664" t="s">
        <v>387</v>
      </c>
      <c r="C108" s="665" t="s">
        <v>2008</v>
      </c>
      <c r="D108" s="656">
        <v>340580.38731223036</v>
      </c>
      <c r="E108">
        <v>4640</v>
      </c>
      <c r="H108">
        <f>32*145</f>
        <v>4640</v>
      </c>
    </row>
    <row r="109" spans="1:9" ht="16.5" thickTop="1" thickBot="1">
      <c r="A109" s="664" t="s">
        <v>830</v>
      </c>
      <c r="B109" s="664" t="s">
        <v>387</v>
      </c>
      <c r="C109" s="665" t="s">
        <v>2009</v>
      </c>
      <c r="D109" s="656">
        <v>607424.12062961026</v>
      </c>
      <c r="E109">
        <v>5075</v>
      </c>
      <c r="H109">
        <f>35*145</f>
        <v>5075</v>
      </c>
    </row>
    <row r="110" spans="1:9" ht="16.5" thickTop="1" thickBot="1">
      <c r="A110" s="664" t="s">
        <v>834</v>
      </c>
      <c r="B110" s="664" t="s">
        <v>387</v>
      </c>
      <c r="C110" s="665" t="s">
        <v>2010</v>
      </c>
      <c r="D110" s="656">
        <v>406064.47124997154</v>
      </c>
    </row>
    <row r="111" spans="1:9" ht="16.5" thickTop="1" thickBot="1">
      <c r="A111" s="664" t="s">
        <v>424</v>
      </c>
      <c r="B111" s="664" t="s">
        <v>144</v>
      </c>
      <c r="C111" s="665" t="s">
        <v>425</v>
      </c>
      <c r="D111" s="655">
        <v>1438.6871125495404</v>
      </c>
    </row>
    <row r="112" spans="1:9" ht="16.5" thickTop="1" thickBot="1">
      <c r="A112" s="664" t="s">
        <v>426</v>
      </c>
      <c r="B112" s="664" t="s">
        <v>233</v>
      </c>
      <c r="C112" s="665" t="s">
        <v>427</v>
      </c>
      <c r="D112" s="655">
        <v>788.68544815073471</v>
      </c>
    </row>
    <row r="113" spans="1:4" ht="16.5" thickTop="1" thickBot="1">
      <c r="A113" s="664" t="s">
        <v>428</v>
      </c>
      <c r="B113" s="664" t="s">
        <v>92</v>
      </c>
      <c r="C113" s="665" t="s">
        <v>427</v>
      </c>
      <c r="D113" s="655">
        <v>606.64670383610076</v>
      </c>
    </row>
    <row r="114" spans="1:4" ht="16.5" thickTop="1" thickBot="1">
      <c r="A114" s="664" t="s">
        <v>429</v>
      </c>
      <c r="B114" s="664" t="s">
        <v>144</v>
      </c>
      <c r="C114" s="665" t="s">
        <v>2264</v>
      </c>
      <c r="D114" s="655">
        <v>20543.596174267052</v>
      </c>
    </row>
    <row r="115" spans="1:4" ht="16.5" thickTop="1" thickBot="1">
      <c r="A115" s="664" t="s">
        <v>430</v>
      </c>
      <c r="B115" s="664" t="s">
        <v>92</v>
      </c>
      <c r="C115" s="665" t="s">
        <v>431</v>
      </c>
      <c r="D115" s="655">
        <v>28213.736633058277</v>
      </c>
    </row>
    <row r="116" spans="1:4" ht="16.5" thickTop="1" thickBot="1">
      <c r="A116" s="664" t="s">
        <v>438</v>
      </c>
      <c r="B116" s="664" t="s">
        <v>92</v>
      </c>
      <c r="C116" s="665" t="s">
        <v>1913</v>
      </c>
      <c r="D116" s="655">
        <v>240360.07523892447</v>
      </c>
    </row>
    <row r="117" spans="1:4" ht="16.5" thickTop="1" thickBot="1">
      <c r="A117" s="664" t="s">
        <v>440</v>
      </c>
      <c r="B117" s="664" t="s">
        <v>92</v>
      </c>
      <c r="C117" s="665" t="s">
        <v>441</v>
      </c>
      <c r="D117" s="655">
        <v>160842.31372492888</v>
      </c>
    </row>
    <row r="118" spans="1:4" ht="16.5" thickTop="1" thickBot="1">
      <c r="A118" s="664" t="s">
        <v>439</v>
      </c>
      <c r="B118" s="664" t="s">
        <v>92</v>
      </c>
      <c r="C118" s="665" t="s">
        <v>2265</v>
      </c>
      <c r="D118" s="655">
        <v>239785.21412593414</v>
      </c>
    </row>
    <row r="119" spans="1:4" ht="16.5" thickTop="1" thickBot="1">
      <c r="A119" s="664" t="s">
        <v>443</v>
      </c>
      <c r="B119" s="664" t="s">
        <v>387</v>
      </c>
      <c r="C119" s="665" t="s">
        <v>2266</v>
      </c>
      <c r="D119" s="655">
        <v>5399.2954954086399</v>
      </c>
    </row>
    <row r="120" spans="1:4" ht="16.5" thickTop="1" thickBot="1">
      <c r="A120" s="664" t="s">
        <v>442</v>
      </c>
      <c r="B120" s="664" t="s">
        <v>387</v>
      </c>
      <c r="C120" s="665" t="s">
        <v>2267</v>
      </c>
      <c r="D120" s="655">
        <v>3091.2028978643443</v>
      </c>
    </row>
    <row r="121" spans="1:4" ht="16.5" thickTop="1" thickBot="1">
      <c r="A121" s="664" t="s">
        <v>840</v>
      </c>
      <c r="B121" s="664" t="s">
        <v>606</v>
      </c>
      <c r="C121" s="665" t="s">
        <v>2268</v>
      </c>
      <c r="D121" s="655">
        <v>17293.383011117217</v>
      </c>
    </row>
    <row r="122" spans="1:4" ht="16.5" thickTop="1" thickBot="1">
      <c r="A122" s="664" t="s">
        <v>841</v>
      </c>
      <c r="B122" s="664" t="s">
        <v>606</v>
      </c>
      <c r="C122" s="665" t="s">
        <v>1946</v>
      </c>
      <c r="D122" s="655">
        <v>33758.156271717657</v>
      </c>
    </row>
    <row r="123" spans="1:4" ht="16.5" thickTop="1" thickBot="1">
      <c r="A123" s="664" t="s">
        <v>444</v>
      </c>
      <c r="B123" s="664" t="s">
        <v>387</v>
      </c>
      <c r="C123" s="665" t="s">
        <v>1914</v>
      </c>
      <c r="D123" s="655">
        <v>3197.8050386274645</v>
      </c>
    </row>
    <row r="124" spans="1:4" ht="16.5" thickTop="1" thickBot="1">
      <c r="A124" s="664" t="s">
        <v>445</v>
      </c>
      <c r="B124" s="664" t="s">
        <v>144</v>
      </c>
      <c r="C124" s="665" t="s">
        <v>446</v>
      </c>
      <c r="D124" s="655">
        <v>11210.056482237562</v>
      </c>
    </row>
    <row r="125" spans="1:4" ht="16.5" thickTop="1" thickBot="1">
      <c r="A125" s="664" t="s">
        <v>865</v>
      </c>
      <c r="B125" s="664" t="s">
        <v>422</v>
      </c>
      <c r="C125" s="665" t="s">
        <v>1947</v>
      </c>
      <c r="D125" s="655">
        <v>2509.5624589723066</v>
      </c>
    </row>
    <row r="126" spans="1:4" ht="16.5" thickTop="1" thickBot="1">
      <c r="A126" s="664" t="s">
        <v>866</v>
      </c>
      <c r="B126" s="664" t="s">
        <v>422</v>
      </c>
      <c r="C126" s="665" t="s">
        <v>1948</v>
      </c>
      <c r="D126" s="655">
        <v>2315.9829860887762</v>
      </c>
    </row>
    <row r="127" spans="1:4" ht="16.5" thickTop="1" thickBot="1">
      <c r="A127" s="664" t="s">
        <v>864</v>
      </c>
      <c r="B127" s="664" t="s">
        <v>422</v>
      </c>
      <c r="C127" s="665" t="s">
        <v>2269</v>
      </c>
      <c r="D127" s="655">
        <v>2218.7970742204438</v>
      </c>
    </row>
    <row r="128" spans="1:4" ht="16.5" thickTop="1" thickBot="1">
      <c r="A128" s="664" t="s">
        <v>846</v>
      </c>
      <c r="B128" s="664" t="s">
        <v>422</v>
      </c>
      <c r="C128" s="665" t="s">
        <v>847</v>
      </c>
      <c r="D128" s="655">
        <v>2311.8699207184941</v>
      </c>
    </row>
    <row r="129" spans="1:4" ht="16.5" thickTop="1" thickBot="1">
      <c r="A129" s="664" t="s">
        <v>848</v>
      </c>
      <c r="B129" s="664" t="s">
        <v>422</v>
      </c>
      <c r="C129" s="665" t="s">
        <v>849</v>
      </c>
      <c r="D129" s="655">
        <v>1792.8370501853296</v>
      </c>
    </row>
    <row r="130" spans="1:4" ht="16.5" thickTop="1" thickBot="1">
      <c r="A130" s="664" t="s">
        <v>850</v>
      </c>
      <c r="B130" s="664" t="s">
        <v>422</v>
      </c>
      <c r="C130" s="665" t="s">
        <v>851</v>
      </c>
      <c r="D130" s="655">
        <v>2263.2769647843284</v>
      </c>
    </row>
    <row r="131" spans="1:4" ht="16.5" thickTop="1" thickBot="1">
      <c r="A131" s="664" t="s">
        <v>852</v>
      </c>
      <c r="B131" s="664" t="s">
        <v>422</v>
      </c>
      <c r="C131" s="665" t="s">
        <v>853</v>
      </c>
      <c r="D131" s="655">
        <v>2509.5624589723066</v>
      </c>
    </row>
    <row r="132" spans="1:4" ht="16.5" thickTop="1" thickBot="1">
      <c r="A132" s="664" t="s">
        <v>854</v>
      </c>
      <c r="B132" s="664" t="s">
        <v>422</v>
      </c>
      <c r="C132" s="665" t="s">
        <v>855</v>
      </c>
      <c r="D132" s="655">
        <v>2311.8699207184941</v>
      </c>
    </row>
    <row r="133" spans="1:4" ht="16.5" thickTop="1" thickBot="1">
      <c r="A133" s="664" t="s">
        <v>858</v>
      </c>
      <c r="B133" s="664" t="s">
        <v>422</v>
      </c>
      <c r="C133" s="665" t="s">
        <v>859</v>
      </c>
      <c r="D133" s="655">
        <v>2282.3670546156081</v>
      </c>
    </row>
    <row r="134" spans="1:4" ht="16.5" thickTop="1" thickBot="1">
      <c r="A134" s="664" t="s">
        <v>856</v>
      </c>
      <c r="B134" s="664" t="s">
        <v>422</v>
      </c>
      <c r="C134" s="665" t="s">
        <v>857</v>
      </c>
      <c r="D134" s="655">
        <v>2381.2884291958749</v>
      </c>
    </row>
    <row r="135" spans="1:4" ht="16.5" thickTop="1" thickBot="1">
      <c r="A135" s="664" t="s">
        <v>860</v>
      </c>
      <c r="B135" s="664" t="s">
        <v>422</v>
      </c>
      <c r="C135" s="665" t="s">
        <v>861</v>
      </c>
      <c r="D135" s="655">
        <v>2509.5624589723066</v>
      </c>
    </row>
    <row r="136" spans="1:4" ht="16.5" thickTop="1" thickBot="1">
      <c r="A136" s="664" t="s">
        <v>862</v>
      </c>
      <c r="B136" s="664" t="s">
        <v>422</v>
      </c>
      <c r="C136" s="665" t="s">
        <v>863</v>
      </c>
      <c r="D136" s="655">
        <v>2415.9976834345648</v>
      </c>
    </row>
    <row r="137" spans="1:4" ht="16.5" thickTop="1" thickBot="1">
      <c r="A137" s="664" t="s">
        <v>845</v>
      </c>
      <c r="B137" s="664" t="s">
        <v>377</v>
      </c>
      <c r="C137" s="665" t="s">
        <v>2270</v>
      </c>
      <c r="D137" s="655">
        <v>5274.7714241504582</v>
      </c>
    </row>
    <row r="138" spans="1:4" ht="31.5" thickTop="1" thickBot="1">
      <c r="A138" s="664" t="s">
        <v>842</v>
      </c>
      <c r="B138" s="664" t="s">
        <v>843</v>
      </c>
      <c r="C138" s="665" t="s">
        <v>844</v>
      </c>
      <c r="D138" s="655">
        <v>1.5614505778193632E-2</v>
      </c>
    </row>
    <row r="139" spans="1:4" ht="16.5" thickTop="1" thickBot="1">
      <c r="A139" s="664" t="s">
        <v>447</v>
      </c>
      <c r="B139" s="664" t="s">
        <v>377</v>
      </c>
      <c r="C139" s="665" t="s">
        <v>448</v>
      </c>
      <c r="D139" s="655">
        <v>4358.4861146563399</v>
      </c>
    </row>
    <row r="140" spans="1:4" ht="16.5" thickTop="1" thickBot="1">
      <c r="A140" s="664" t="s">
        <v>449</v>
      </c>
      <c r="B140" s="664" t="s">
        <v>450</v>
      </c>
      <c r="C140" s="665" t="s">
        <v>2271</v>
      </c>
      <c r="D140" s="655">
        <v>391.79678730506419</v>
      </c>
    </row>
    <row r="141" spans="1:4" ht="16.5" thickTop="1" thickBot="1">
      <c r="A141" s="664" t="s">
        <v>451</v>
      </c>
      <c r="B141" s="664" t="s">
        <v>144</v>
      </c>
      <c r="C141" s="665" t="s">
        <v>2272</v>
      </c>
      <c r="D141" s="655">
        <v>3488.2916438792749</v>
      </c>
    </row>
    <row r="142" spans="1:4" ht="16.5" thickTop="1" thickBot="1">
      <c r="A142" s="664" t="s">
        <v>452</v>
      </c>
      <c r="B142" s="664" t="s">
        <v>92</v>
      </c>
      <c r="C142" s="665" t="s">
        <v>2273</v>
      </c>
      <c r="D142" s="655">
        <v>3024.1652579357142</v>
      </c>
    </row>
    <row r="143" spans="1:4" ht="16.5" thickTop="1" thickBot="1">
      <c r="A143" s="664" t="s">
        <v>453</v>
      </c>
      <c r="B143" s="664" t="s">
        <v>454</v>
      </c>
      <c r="C143" s="665" t="s">
        <v>455</v>
      </c>
      <c r="D143" s="655">
        <v>0</v>
      </c>
    </row>
    <row r="144" spans="1:4" ht="16.5" thickTop="1" thickBot="1">
      <c r="A144" s="664" t="s">
        <v>456</v>
      </c>
      <c r="B144" s="664" t="s">
        <v>422</v>
      </c>
      <c r="C144" s="665" t="s">
        <v>457</v>
      </c>
      <c r="D144" s="655">
        <v>15879.168550044491</v>
      </c>
    </row>
    <row r="145" spans="1:4" ht="16.5" thickTop="1" thickBot="1">
      <c r="A145" s="664" t="s">
        <v>873</v>
      </c>
      <c r="B145" s="664" t="s">
        <v>233</v>
      </c>
      <c r="C145" s="665" t="s">
        <v>875</v>
      </c>
      <c r="D145" s="655">
        <v>10900.007746531495</v>
      </c>
    </row>
    <row r="146" spans="1:4" ht="31.5" thickTop="1" thickBot="1">
      <c r="A146" s="664" t="s">
        <v>867</v>
      </c>
      <c r="B146" s="664" t="s">
        <v>233</v>
      </c>
      <c r="C146" s="665" t="s">
        <v>2274</v>
      </c>
      <c r="D146" s="655">
        <v>4775.0257072844015</v>
      </c>
    </row>
    <row r="147" spans="1:4" ht="16.5" thickTop="1" thickBot="1">
      <c r="A147" s="664" t="s">
        <v>868</v>
      </c>
      <c r="B147" s="664" t="s">
        <v>233</v>
      </c>
      <c r="C147" s="665" t="s">
        <v>2275</v>
      </c>
      <c r="D147" s="655">
        <v>15663.355250376087</v>
      </c>
    </row>
    <row r="148" spans="1:4" ht="16.5" thickTop="1" thickBot="1">
      <c r="A148" s="664" t="s">
        <v>1691</v>
      </c>
      <c r="B148" s="664" t="s">
        <v>233</v>
      </c>
      <c r="C148" s="665" t="s">
        <v>1949</v>
      </c>
      <c r="D148" s="655">
        <v>3576.7482181302839</v>
      </c>
    </row>
    <row r="149" spans="1:4" ht="16.5" thickTop="1" thickBot="1">
      <c r="A149" s="664" t="s">
        <v>869</v>
      </c>
      <c r="B149" s="664" t="s">
        <v>144</v>
      </c>
      <c r="C149" s="665" t="s">
        <v>2276</v>
      </c>
      <c r="D149" s="655">
        <v>18844.824872306985</v>
      </c>
    </row>
    <row r="150" spans="1:4" ht="16.5" thickTop="1" thickBot="1">
      <c r="A150" s="664" t="s">
        <v>870</v>
      </c>
      <c r="B150" s="664" t="s">
        <v>233</v>
      </c>
      <c r="C150" s="665" t="s">
        <v>871</v>
      </c>
      <c r="D150" s="655">
        <v>5899.5442028546622</v>
      </c>
    </row>
    <row r="151" spans="1:4" ht="16.5" thickTop="1" thickBot="1">
      <c r="A151" s="664" t="s">
        <v>872</v>
      </c>
      <c r="B151" s="664" t="s">
        <v>450</v>
      </c>
      <c r="C151" s="665" t="s">
        <v>2277</v>
      </c>
      <c r="D151" s="655">
        <v>122111.79480379389</v>
      </c>
    </row>
    <row r="152" spans="1:4" ht="16.5" thickTop="1" thickBot="1">
      <c r="A152" s="664" t="s">
        <v>458</v>
      </c>
      <c r="B152" s="664" t="s">
        <v>92</v>
      </c>
      <c r="C152" s="665" t="s">
        <v>459</v>
      </c>
      <c r="D152" s="655">
        <v>771.21574565879155</v>
      </c>
    </row>
    <row r="153" spans="1:4" ht="16.5" thickTop="1" thickBot="1">
      <c r="A153" s="664" t="s">
        <v>460</v>
      </c>
      <c r="B153" s="664" t="s">
        <v>377</v>
      </c>
      <c r="C153" s="665" t="s">
        <v>461</v>
      </c>
      <c r="D153" s="655">
        <v>22815.036082772236</v>
      </c>
    </row>
    <row r="154" spans="1:4" ht="16.5" thickTop="1" thickBot="1">
      <c r="A154" s="664" t="s">
        <v>462</v>
      </c>
      <c r="B154" s="664" t="s">
        <v>377</v>
      </c>
      <c r="C154" s="665" t="s">
        <v>463</v>
      </c>
      <c r="D154" s="655">
        <v>2589.0111691325951</v>
      </c>
    </row>
    <row r="155" spans="1:4" ht="16.5" thickTop="1" thickBot="1">
      <c r="A155" s="664" t="s">
        <v>909</v>
      </c>
      <c r="B155" s="664" t="s">
        <v>144</v>
      </c>
      <c r="C155" s="665" t="s">
        <v>2278</v>
      </c>
      <c r="D155" s="655">
        <v>71933.937708674363</v>
      </c>
    </row>
    <row r="156" spans="1:4" ht="16.5" thickTop="1" thickBot="1">
      <c r="A156" s="664" t="s">
        <v>910</v>
      </c>
      <c r="B156" s="664" t="s">
        <v>144</v>
      </c>
      <c r="C156" s="665" t="s">
        <v>2279</v>
      </c>
      <c r="D156" s="655">
        <v>16822.416240401537</v>
      </c>
    </row>
    <row r="157" spans="1:4" ht="16.5" thickTop="1" thickBot="1">
      <c r="A157" s="664" t="s">
        <v>911</v>
      </c>
      <c r="B157" s="664" t="s">
        <v>144</v>
      </c>
      <c r="C157" s="665" t="s">
        <v>2280</v>
      </c>
      <c r="D157" s="655">
        <v>28029.033875027613</v>
      </c>
    </row>
    <row r="158" spans="1:4" ht="16.5" thickTop="1" thickBot="1">
      <c r="A158" s="664" t="s">
        <v>912</v>
      </c>
      <c r="B158" s="664" t="s">
        <v>144</v>
      </c>
      <c r="C158" s="665" t="s">
        <v>2281</v>
      </c>
      <c r="D158" s="655">
        <v>58443.567240421711</v>
      </c>
    </row>
    <row r="159" spans="1:4" ht="16.5" thickTop="1" thickBot="1">
      <c r="A159" s="664" t="s">
        <v>466</v>
      </c>
      <c r="B159" s="664" t="s">
        <v>233</v>
      </c>
      <c r="C159" s="665" t="s">
        <v>467</v>
      </c>
      <c r="D159" s="655">
        <v>4410.3857260439627</v>
      </c>
    </row>
    <row r="160" spans="1:4" ht="16.5" thickTop="1" thickBot="1">
      <c r="A160" s="664" t="s">
        <v>902</v>
      </c>
      <c r="B160" s="664" t="s">
        <v>233</v>
      </c>
      <c r="C160" s="665" t="s">
        <v>467</v>
      </c>
      <c r="D160" s="655">
        <v>4410.3857260439627</v>
      </c>
    </row>
    <row r="161" spans="1:4" ht="16.5" thickTop="1" thickBot="1">
      <c r="A161" s="664" t="s">
        <v>468</v>
      </c>
      <c r="B161" s="664" t="s">
        <v>233</v>
      </c>
      <c r="C161" s="665" t="s">
        <v>469</v>
      </c>
      <c r="D161" s="655">
        <v>4410.3857260439627</v>
      </c>
    </row>
    <row r="162" spans="1:4" ht="16.5" thickTop="1" thickBot="1">
      <c r="A162" s="664" t="s">
        <v>903</v>
      </c>
      <c r="B162" s="664" t="s">
        <v>233</v>
      </c>
      <c r="C162" s="665" t="s">
        <v>469</v>
      </c>
      <c r="D162" s="655">
        <v>4410.3857260439627</v>
      </c>
    </row>
    <row r="163" spans="1:4" ht="16.5" thickTop="1" thickBot="1">
      <c r="A163" s="664" t="s">
        <v>894</v>
      </c>
      <c r="B163" s="664" t="s">
        <v>233</v>
      </c>
      <c r="C163" s="665" t="s">
        <v>895</v>
      </c>
      <c r="D163" s="655">
        <v>6215.7102329277504</v>
      </c>
    </row>
    <row r="164" spans="1:4" ht="16.5" thickTop="1" thickBot="1">
      <c r="A164" s="664" t="s">
        <v>900</v>
      </c>
      <c r="B164" s="664" t="s">
        <v>233</v>
      </c>
      <c r="C164" s="665" t="s">
        <v>895</v>
      </c>
      <c r="D164" s="655">
        <v>6168.3336879331118</v>
      </c>
    </row>
    <row r="165" spans="1:4" ht="16.5" thickTop="1" thickBot="1">
      <c r="A165" s="664" t="s">
        <v>907</v>
      </c>
      <c r="B165" s="664" t="s">
        <v>874</v>
      </c>
      <c r="C165" s="665" t="s">
        <v>908</v>
      </c>
      <c r="D165" s="655">
        <v>9003.4045597135319</v>
      </c>
    </row>
    <row r="166" spans="1:4" ht="16.5" thickTop="1" thickBot="1">
      <c r="A166" s="664" t="s">
        <v>905</v>
      </c>
      <c r="B166" s="664" t="s">
        <v>233</v>
      </c>
      <c r="C166" s="665" t="s">
        <v>906</v>
      </c>
      <c r="D166" s="655">
        <v>5734.9070583322336</v>
      </c>
    </row>
    <row r="167" spans="1:4" ht="16.5" thickTop="1" thickBot="1">
      <c r="A167" s="664" t="s">
        <v>470</v>
      </c>
      <c r="B167" s="664" t="s">
        <v>233</v>
      </c>
      <c r="C167" s="665" t="s">
        <v>471</v>
      </c>
      <c r="D167" s="655">
        <v>10727.706542185917</v>
      </c>
    </row>
    <row r="168" spans="1:4" ht="16.5" thickTop="1" thickBot="1">
      <c r="A168" s="664" t="s">
        <v>904</v>
      </c>
      <c r="B168" s="664" t="s">
        <v>233</v>
      </c>
      <c r="C168" s="665" t="s">
        <v>471</v>
      </c>
      <c r="D168" s="655">
        <v>10240.041520132321</v>
      </c>
    </row>
    <row r="169" spans="1:4" ht="16.5" thickTop="1" thickBot="1">
      <c r="A169" s="664" t="s">
        <v>464</v>
      </c>
      <c r="B169" s="664" t="s">
        <v>233</v>
      </c>
      <c r="C169" s="665" t="s">
        <v>465</v>
      </c>
      <c r="D169" s="655">
        <v>9230.8766693831003</v>
      </c>
    </row>
    <row r="170" spans="1:4" ht="16.5" thickTop="1" thickBot="1">
      <c r="A170" s="664" t="s">
        <v>901</v>
      </c>
      <c r="B170" s="664" t="s">
        <v>233</v>
      </c>
      <c r="C170" s="665" t="s">
        <v>465</v>
      </c>
      <c r="D170" s="655">
        <v>9069.4786371731916</v>
      </c>
    </row>
    <row r="171" spans="1:4" ht="16.5" thickTop="1" thickBot="1">
      <c r="A171" s="664" t="s">
        <v>877</v>
      </c>
      <c r="B171" s="664" t="s">
        <v>233</v>
      </c>
      <c r="C171" s="665" t="s">
        <v>878</v>
      </c>
      <c r="D171" s="655">
        <v>10001.487611156326</v>
      </c>
    </row>
    <row r="172" spans="1:4" ht="16.5" thickTop="1" thickBot="1">
      <c r="A172" s="664" t="s">
        <v>890</v>
      </c>
      <c r="B172" s="664" t="s">
        <v>874</v>
      </c>
      <c r="C172" s="665" t="s">
        <v>891</v>
      </c>
      <c r="D172" s="655">
        <v>14269.948525803875</v>
      </c>
    </row>
    <row r="173" spans="1:4" ht="16.5" thickTop="1" thickBot="1">
      <c r="A173" s="664" t="s">
        <v>892</v>
      </c>
      <c r="B173" s="664" t="s">
        <v>874</v>
      </c>
      <c r="C173" s="665" t="s">
        <v>893</v>
      </c>
      <c r="D173" s="655">
        <v>4479.4953718842853</v>
      </c>
    </row>
    <row r="174" spans="1:4" ht="16.5" thickTop="1" thickBot="1">
      <c r="A174" s="664" t="s">
        <v>879</v>
      </c>
      <c r="B174" s="664" t="s">
        <v>233</v>
      </c>
      <c r="C174" s="665" t="s">
        <v>880</v>
      </c>
      <c r="D174" s="655">
        <v>5599.7116693736461</v>
      </c>
    </row>
    <row r="175" spans="1:4" ht="16.5" thickTop="1" thickBot="1">
      <c r="A175" s="664" t="s">
        <v>881</v>
      </c>
      <c r="B175" s="664" t="s">
        <v>233</v>
      </c>
      <c r="C175" s="665" t="s">
        <v>882</v>
      </c>
      <c r="D175" s="655">
        <v>3435.1619975152139</v>
      </c>
    </row>
    <row r="176" spans="1:4" ht="31.5" thickTop="1" thickBot="1">
      <c r="A176" s="664" t="s">
        <v>887</v>
      </c>
      <c r="B176" s="664" t="s">
        <v>233</v>
      </c>
      <c r="C176" s="665" t="s">
        <v>1952</v>
      </c>
      <c r="D176" s="655">
        <v>3271.8380012280045</v>
      </c>
    </row>
    <row r="177" spans="1:4" ht="31.5" thickTop="1" thickBot="1">
      <c r="A177" s="664" t="s">
        <v>883</v>
      </c>
      <c r="B177" s="664" t="s">
        <v>233</v>
      </c>
      <c r="C177" s="665" t="s">
        <v>1951</v>
      </c>
      <c r="D177" s="655">
        <v>7655.9382188922964</v>
      </c>
    </row>
    <row r="178" spans="1:4" ht="16.5" thickTop="1" thickBot="1">
      <c r="A178" s="664" t="s">
        <v>884</v>
      </c>
      <c r="B178" s="664" t="s">
        <v>233</v>
      </c>
      <c r="C178" s="665" t="s">
        <v>2282</v>
      </c>
      <c r="D178" s="655">
        <v>7419.8076913810628</v>
      </c>
    </row>
    <row r="179" spans="1:4" ht="31.5" thickTop="1" thickBot="1">
      <c r="A179" s="664" t="s">
        <v>889</v>
      </c>
      <c r="B179" s="664" t="s">
        <v>233</v>
      </c>
      <c r="C179" s="665" t="s">
        <v>1953</v>
      </c>
      <c r="D179" s="655">
        <v>5663.2816685118069</v>
      </c>
    </row>
    <row r="180" spans="1:4" ht="31.5" thickTop="1" thickBot="1">
      <c r="A180" s="664" t="s">
        <v>876</v>
      </c>
      <c r="B180" s="664" t="s">
        <v>233</v>
      </c>
      <c r="C180" s="665" t="s">
        <v>1950</v>
      </c>
      <c r="D180" s="655">
        <v>6408.0988779063</v>
      </c>
    </row>
    <row r="181" spans="1:4" ht="16.5" thickTop="1" thickBot="1">
      <c r="A181" s="664" t="s">
        <v>885</v>
      </c>
      <c r="B181" s="664" t="s">
        <v>233</v>
      </c>
      <c r="C181" s="665" t="s">
        <v>886</v>
      </c>
      <c r="D181" s="655">
        <v>9132.5046034604129</v>
      </c>
    </row>
    <row r="182" spans="1:4" ht="16.5" thickTop="1" thickBot="1">
      <c r="A182" s="664" t="s">
        <v>888</v>
      </c>
      <c r="B182" s="664" t="s">
        <v>233</v>
      </c>
      <c r="C182" s="665" t="s">
        <v>886</v>
      </c>
      <c r="D182" s="655">
        <v>6598.729044036033</v>
      </c>
    </row>
    <row r="183" spans="1:4" ht="16.5" thickTop="1" thickBot="1">
      <c r="A183" s="664" t="s">
        <v>472</v>
      </c>
      <c r="B183" s="664" t="s">
        <v>377</v>
      </c>
      <c r="C183" s="665" t="s">
        <v>473</v>
      </c>
      <c r="D183" s="655">
        <v>6566.7405788186052</v>
      </c>
    </row>
    <row r="184" spans="1:4" ht="16.5" thickTop="1" thickBot="1">
      <c r="A184" s="664" t="s">
        <v>476</v>
      </c>
      <c r="B184" s="664" t="s">
        <v>92</v>
      </c>
      <c r="C184" s="665" t="s">
        <v>477</v>
      </c>
      <c r="D184" s="655">
        <v>11803.947044106033</v>
      </c>
    </row>
    <row r="185" spans="1:4" ht="16.5" thickTop="1" thickBot="1">
      <c r="A185" s="664" t="s">
        <v>474</v>
      </c>
      <c r="B185" s="664" t="s">
        <v>387</v>
      </c>
      <c r="C185" s="665" t="s">
        <v>475</v>
      </c>
      <c r="D185" s="655">
        <v>71304.774800155923</v>
      </c>
    </row>
    <row r="186" spans="1:4" ht="16.5" thickTop="1" thickBot="1">
      <c r="A186" s="664" t="s">
        <v>478</v>
      </c>
      <c r="B186" s="664" t="s">
        <v>144</v>
      </c>
      <c r="C186" s="665" t="s">
        <v>1915</v>
      </c>
      <c r="D186" s="655">
        <v>1948.7742187340837</v>
      </c>
    </row>
    <row r="187" spans="1:4" ht="16.5" thickTop="1" thickBot="1">
      <c r="A187" s="664" t="s">
        <v>1455</v>
      </c>
      <c r="B187" s="664" t="s">
        <v>377</v>
      </c>
      <c r="C187" s="665" t="s">
        <v>1454</v>
      </c>
      <c r="D187" s="655">
        <v>12319.670253136777</v>
      </c>
    </row>
    <row r="188" spans="1:4" ht="16.5" thickTop="1" thickBot="1">
      <c r="A188" s="664" t="s">
        <v>1709</v>
      </c>
      <c r="B188" s="664" t="s">
        <v>377</v>
      </c>
      <c r="C188" s="665" t="s">
        <v>1708</v>
      </c>
      <c r="D188" s="655">
        <v>12319.670253136777</v>
      </c>
    </row>
    <row r="189" spans="1:4" ht="16.5" thickTop="1" thickBot="1">
      <c r="A189" s="664" t="s">
        <v>479</v>
      </c>
      <c r="B189" s="664" t="s">
        <v>377</v>
      </c>
      <c r="C189" s="665" t="s">
        <v>480</v>
      </c>
      <c r="D189" s="655">
        <v>30825.993287241759</v>
      </c>
    </row>
    <row r="190" spans="1:4" ht="16.5" thickTop="1" thickBot="1">
      <c r="A190" s="664" t="s">
        <v>1666</v>
      </c>
      <c r="B190" s="664" t="s">
        <v>144</v>
      </c>
      <c r="C190" s="665" t="s">
        <v>1665</v>
      </c>
      <c r="D190" s="655">
        <v>821468.24759351846</v>
      </c>
    </row>
    <row r="191" spans="1:4" ht="16.5" thickTop="1" thickBot="1">
      <c r="A191" s="664" t="s">
        <v>488</v>
      </c>
      <c r="B191" s="664" t="s">
        <v>92</v>
      </c>
      <c r="C191" s="665" t="s">
        <v>489</v>
      </c>
      <c r="D191" s="655">
        <v>835341.61633267801</v>
      </c>
    </row>
    <row r="192" spans="1:4" ht="16.5" thickTop="1" thickBot="1">
      <c r="A192" s="664" t="s">
        <v>490</v>
      </c>
      <c r="B192" s="664" t="s">
        <v>92</v>
      </c>
      <c r="C192" s="665" t="s">
        <v>491</v>
      </c>
      <c r="D192" s="655">
        <v>387067.01444826339</v>
      </c>
    </row>
    <row r="193" spans="1:4" ht="16.5" thickTop="1" thickBot="1">
      <c r="A193" s="664" t="s">
        <v>481</v>
      </c>
      <c r="B193" s="664" t="s">
        <v>233</v>
      </c>
      <c r="C193" s="665" t="s">
        <v>482</v>
      </c>
      <c r="D193" s="655">
        <v>1779.6439550505156</v>
      </c>
    </row>
    <row r="194" spans="1:4" ht="16.5" thickTop="1" thickBot="1">
      <c r="A194" s="664" t="s">
        <v>492</v>
      </c>
      <c r="B194" s="664" t="s">
        <v>92</v>
      </c>
      <c r="C194" s="665" t="s">
        <v>493</v>
      </c>
      <c r="D194" s="655">
        <v>1057.7226221206092</v>
      </c>
    </row>
    <row r="195" spans="1:4" ht="16.5" thickTop="1" thickBot="1">
      <c r="A195" s="664" t="s">
        <v>483</v>
      </c>
      <c r="B195" s="664" t="s">
        <v>422</v>
      </c>
      <c r="C195" s="665" t="s">
        <v>2283</v>
      </c>
      <c r="D195" s="655">
        <v>783.54991663542876</v>
      </c>
    </row>
    <row r="196" spans="1:4" ht="16.5" thickTop="1" thickBot="1">
      <c r="A196" s="664" t="s">
        <v>484</v>
      </c>
      <c r="B196" s="664" t="s">
        <v>92</v>
      </c>
      <c r="C196" s="665" t="s">
        <v>485</v>
      </c>
      <c r="D196" s="655">
        <v>23744.072209837072</v>
      </c>
    </row>
    <row r="197" spans="1:4" ht="16.5" thickTop="1" thickBot="1">
      <c r="A197" s="664" t="s">
        <v>486</v>
      </c>
      <c r="B197" s="664" t="s">
        <v>144</v>
      </c>
      <c r="C197" s="665" t="s">
        <v>487</v>
      </c>
      <c r="D197" s="655">
        <v>675.77618994299496</v>
      </c>
    </row>
    <row r="198" spans="1:4" ht="16.5" thickTop="1" thickBot="1">
      <c r="A198" s="664" t="s">
        <v>494</v>
      </c>
      <c r="B198" s="664" t="s">
        <v>92</v>
      </c>
      <c r="C198" s="665" t="s">
        <v>495</v>
      </c>
      <c r="D198" s="655">
        <v>15764.506958990187</v>
      </c>
    </row>
    <row r="199" spans="1:4" ht="16.5" thickTop="1" thickBot="1">
      <c r="A199" s="664" t="s">
        <v>925</v>
      </c>
      <c r="B199" s="664" t="s">
        <v>92</v>
      </c>
      <c r="C199" s="665" t="s">
        <v>926</v>
      </c>
      <c r="D199" s="655">
        <v>123515.26226321963</v>
      </c>
    </row>
    <row r="200" spans="1:4" ht="31.5" thickTop="1" thickBot="1">
      <c r="A200" s="664" t="s">
        <v>929</v>
      </c>
      <c r="B200" s="664" t="s">
        <v>92</v>
      </c>
      <c r="C200" s="665" t="s">
        <v>930</v>
      </c>
      <c r="D200" s="655">
        <v>161257.68186946961</v>
      </c>
    </row>
    <row r="201" spans="1:4" ht="16.5" thickTop="1" thickBot="1">
      <c r="A201" s="664" t="s">
        <v>927</v>
      </c>
      <c r="B201" s="664" t="s">
        <v>92</v>
      </c>
      <c r="C201" s="665" t="s">
        <v>928</v>
      </c>
      <c r="D201" s="655">
        <v>57333.079015563519</v>
      </c>
    </row>
    <row r="202" spans="1:4" ht="16.5" thickTop="1" thickBot="1">
      <c r="A202" s="664" t="s">
        <v>931</v>
      </c>
      <c r="B202" s="664" t="s">
        <v>233</v>
      </c>
      <c r="C202" s="665" t="s">
        <v>932</v>
      </c>
      <c r="D202" s="655">
        <v>14528.825726670426</v>
      </c>
    </row>
    <row r="203" spans="1:4" ht="16.5" thickTop="1" thickBot="1">
      <c r="A203" s="664" t="s">
        <v>920</v>
      </c>
      <c r="B203" s="664" t="s">
        <v>233</v>
      </c>
      <c r="C203" s="665" t="s">
        <v>2284</v>
      </c>
      <c r="D203" s="655">
        <v>18881.95617340587</v>
      </c>
    </row>
    <row r="204" spans="1:4" ht="16.5" thickTop="1" thickBot="1">
      <c r="A204" s="664" t="s">
        <v>923</v>
      </c>
      <c r="B204" s="664" t="s">
        <v>92</v>
      </c>
      <c r="C204" s="665" t="s">
        <v>924</v>
      </c>
      <c r="D204" s="655">
        <v>171559.40778760856</v>
      </c>
    </row>
    <row r="205" spans="1:4" ht="16.5" thickTop="1" thickBot="1">
      <c r="A205" s="664" t="s">
        <v>921</v>
      </c>
      <c r="B205" s="664" t="s">
        <v>92</v>
      </c>
      <c r="C205" s="665" t="s">
        <v>922</v>
      </c>
      <c r="D205" s="655">
        <v>129688.13652515034</v>
      </c>
    </row>
    <row r="206" spans="1:4" ht="16.5" thickTop="1" thickBot="1">
      <c r="A206" s="664" t="s">
        <v>496</v>
      </c>
      <c r="B206" s="664" t="s">
        <v>144</v>
      </c>
      <c r="C206" s="665" t="s">
        <v>1916</v>
      </c>
      <c r="D206" s="655">
        <v>100006.04406448593</v>
      </c>
    </row>
    <row r="207" spans="1:4" ht="16.5" thickTop="1" thickBot="1">
      <c r="A207" s="664" t="s">
        <v>505</v>
      </c>
      <c r="B207" s="664" t="s">
        <v>144</v>
      </c>
      <c r="C207" s="665" t="s">
        <v>506</v>
      </c>
      <c r="D207" s="655">
        <v>64376.580892841586</v>
      </c>
    </row>
    <row r="208" spans="1:4" ht="16.5" thickTop="1" thickBot="1">
      <c r="A208" s="664" t="s">
        <v>507</v>
      </c>
      <c r="B208" s="664" t="s">
        <v>144</v>
      </c>
      <c r="C208" s="665" t="s">
        <v>508</v>
      </c>
      <c r="D208" s="655">
        <v>5433.3555465374247</v>
      </c>
    </row>
    <row r="209" spans="1:4" ht="16.5" thickTop="1" thickBot="1">
      <c r="A209" s="664" t="s">
        <v>509</v>
      </c>
      <c r="B209" s="664" t="s">
        <v>233</v>
      </c>
      <c r="C209" s="665" t="s">
        <v>510</v>
      </c>
      <c r="D209" s="655">
        <v>9467.675058956107</v>
      </c>
    </row>
    <row r="210" spans="1:4" ht="16.5" thickTop="1" thickBot="1">
      <c r="A210" s="664" t="s">
        <v>512</v>
      </c>
      <c r="B210" s="664" t="s">
        <v>233</v>
      </c>
      <c r="C210" s="665" t="s">
        <v>1918</v>
      </c>
      <c r="D210" s="655">
        <v>7726.7514267474016</v>
      </c>
    </row>
    <row r="211" spans="1:4" ht="16.5" thickTop="1" thickBot="1">
      <c r="A211" s="664" t="s">
        <v>511</v>
      </c>
      <c r="B211" s="664" t="s">
        <v>233</v>
      </c>
      <c r="C211" s="665" t="s">
        <v>1917</v>
      </c>
      <c r="D211" s="655">
        <v>5712.1809774374451</v>
      </c>
    </row>
    <row r="212" spans="1:4" ht="16.5" thickTop="1" thickBot="1">
      <c r="A212" s="664" t="s">
        <v>519</v>
      </c>
      <c r="B212" s="664" t="s">
        <v>387</v>
      </c>
      <c r="C212" s="665" t="s">
        <v>520</v>
      </c>
      <c r="D212" s="655">
        <v>23155.718410886177</v>
      </c>
    </row>
    <row r="213" spans="1:4" ht="16.5" thickTop="1" thickBot="1">
      <c r="A213" s="664" t="s">
        <v>515</v>
      </c>
      <c r="B213" s="664" t="s">
        <v>387</v>
      </c>
      <c r="C213" s="665" t="s">
        <v>516</v>
      </c>
      <c r="D213" s="655">
        <v>48537.164278902928</v>
      </c>
    </row>
    <row r="214" spans="1:4" ht="16.5" thickTop="1" thickBot="1">
      <c r="A214" s="664" t="s">
        <v>513</v>
      </c>
      <c r="B214" s="664" t="s">
        <v>387</v>
      </c>
      <c r="C214" s="665" t="s">
        <v>514</v>
      </c>
      <c r="D214" s="655">
        <v>37809.620193381481</v>
      </c>
    </row>
    <row r="215" spans="1:4" ht="16.5" thickTop="1" thickBot="1">
      <c r="A215" s="664" t="s">
        <v>521</v>
      </c>
      <c r="B215" s="664" t="s">
        <v>387</v>
      </c>
      <c r="C215" s="665" t="s">
        <v>522</v>
      </c>
      <c r="D215" s="655">
        <v>59207.9749313961</v>
      </c>
    </row>
    <row r="216" spans="1:4" ht="16.5" thickTop="1" thickBot="1">
      <c r="A216" s="664" t="s">
        <v>525</v>
      </c>
      <c r="B216" s="664" t="s">
        <v>387</v>
      </c>
      <c r="C216" s="665" t="s">
        <v>526</v>
      </c>
      <c r="D216" s="655">
        <v>54140.19241751908</v>
      </c>
    </row>
    <row r="217" spans="1:4" ht="16.5" thickTop="1" thickBot="1">
      <c r="A217" s="664" t="s">
        <v>527</v>
      </c>
      <c r="B217" s="664" t="s">
        <v>387</v>
      </c>
      <c r="C217" s="665" t="s">
        <v>528</v>
      </c>
      <c r="D217" s="655">
        <v>53872.931159881169</v>
      </c>
    </row>
    <row r="218" spans="1:4" ht="16.5" thickTop="1" thickBot="1">
      <c r="A218" s="664" t="s">
        <v>529</v>
      </c>
      <c r="B218" s="664" t="s">
        <v>387</v>
      </c>
      <c r="C218" s="665" t="s">
        <v>530</v>
      </c>
      <c r="D218" s="655">
        <v>53039.909058152611</v>
      </c>
    </row>
    <row r="219" spans="1:4" ht="16.5" thickTop="1" thickBot="1">
      <c r="A219" s="664" t="s">
        <v>531</v>
      </c>
      <c r="B219" s="664" t="s">
        <v>387</v>
      </c>
      <c r="C219" s="665" t="s">
        <v>532</v>
      </c>
      <c r="D219" s="655">
        <v>47062.975478250162</v>
      </c>
    </row>
    <row r="220" spans="1:4" ht="16.5" thickTop="1" thickBot="1">
      <c r="A220" s="664" t="s">
        <v>523</v>
      </c>
      <c r="B220" s="664" t="s">
        <v>387</v>
      </c>
      <c r="C220" s="665" t="s">
        <v>524</v>
      </c>
      <c r="D220" s="655">
        <v>6657.5224108184339</v>
      </c>
    </row>
    <row r="221" spans="1:4" ht="16.5" thickTop="1" thickBot="1">
      <c r="A221" s="664" t="s">
        <v>533</v>
      </c>
      <c r="B221" s="664" t="s">
        <v>387</v>
      </c>
      <c r="C221" s="665" t="s">
        <v>534</v>
      </c>
      <c r="D221" s="655">
        <v>21485.44811564848</v>
      </c>
    </row>
    <row r="222" spans="1:4" ht="16.5" thickTop="1" thickBot="1">
      <c r="A222" s="664" t="s">
        <v>540</v>
      </c>
      <c r="B222" s="664" t="s">
        <v>387</v>
      </c>
      <c r="C222" s="665" t="s">
        <v>541</v>
      </c>
      <c r="D222" s="655">
        <v>25715.886308746085</v>
      </c>
    </row>
    <row r="223" spans="1:4" ht="16.5" thickTop="1" thickBot="1">
      <c r="A223" s="664" t="s">
        <v>551</v>
      </c>
      <c r="B223" s="664" t="s">
        <v>387</v>
      </c>
      <c r="C223" s="665" t="s">
        <v>1856</v>
      </c>
      <c r="D223" s="655">
        <v>8004.3347629702812</v>
      </c>
    </row>
    <row r="224" spans="1:4" ht="16.5" thickTop="1" thickBot="1">
      <c r="A224" s="664" t="s">
        <v>535</v>
      </c>
      <c r="B224" s="664" t="s">
        <v>387</v>
      </c>
      <c r="C224" s="665" t="s">
        <v>2285</v>
      </c>
      <c r="D224" s="655">
        <v>52642.574870255201</v>
      </c>
    </row>
    <row r="225" spans="1:4" ht="16.5" thickTop="1" thickBot="1">
      <c r="A225" s="664" t="s">
        <v>536</v>
      </c>
      <c r="B225" s="664" t="s">
        <v>387</v>
      </c>
      <c r="C225" s="665" t="s">
        <v>2286</v>
      </c>
      <c r="D225" s="655">
        <v>52718.935229580318</v>
      </c>
    </row>
    <row r="226" spans="1:4" ht="16.5" thickTop="1" thickBot="1">
      <c r="A226" s="664" t="s">
        <v>537</v>
      </c>
      <c r="B226" s="664" t="s">
        <v>387</v>
      </c>
      <c r="C226" s="665" t="s">
        <v>1919</v>
      </c>
      <c r="D226" s="655">
        <v>52816.121141448653</v>
      </c>
    </row>
    <row r="227" spans="1:4" ht="16.5" thickTop="1" thickBot="1">
      <c r="A227" s="664" t="s">
        <v>538</v>
      </c>
      <c r="B227" s="664" t="s">
        <v>387</v>
      </c>
      <c r="C227" s="665" t="s">
        <v>2287</v>
      </c>
      <c r="D227" s="655">
        <v>52751.909021107072</v>
      </c>
    </row>
    <row r="228" spans="1:4" ht="16.5" thickTop="1" thickBot="1">
      <c r="A228" s="664" t="s">
        <v>539</v>
      </c>
      <c r="B228" s="664" t="s">
        <v>387</v>
      </c>
      <c r="C228" s="665" t="s">
        <v>2288</v>
      </c>
      <c r="D228" s="655">
        <v>48002.815309898302</v>
      </c>
    </row>
    <row r="229" spans="1:4" ht="16.5" thickTop="1" thickBot="1">
      <c r="A229" s="664" t="s">
        <v>542</v>
      </c>
      <c r="B229" s="664" t="s">
        <v>387</v>
      </c>
      <c r="C229" s="665" t="s">
        <v>543</v>
      </c>
      <c r="D229" s="655">
        <v>71527.543456469633</v>
      </c>
    </row>
    <row r="230" spans="1:4" ht="16.5" thickTop="1" thickBot="1">
      <c r="A230" s="664" t="s">
        <v>544</v>
      </c>
      <c r="B230" s="664" t="s">
        <v>387</v>
      </c>
      <c r="C230" s="665" t="s">
        <v>545</v>
      </c>
      <c r="D230" s="655">
        <v>71289.785064934622</v>
      </c>
    </row>
    <row r="231" spans="1:4" ht="16.5" thickTop="1" thickBot="1">
      <c r="A231" s="664" t="s">
        <v>517</v>
      </c>
      <c r="B231" s="664" t="s">
        <v>387</v>
      </c>
      <c r="C231" s="665" t="s">
        <v>518</v>
      </c>
      <c r="D231" s="655">
        <v>52064.927842050514</v>
      </c>
    </row>
    <row r="232" spans="1:4" ht="16.5" thickTop="1" thickBot="1">
      <c r="A232" s="664" t="s">
        <v>546</v>
      </c>
      <c r="B232" s="664" t="s">
        <v>387</v>
      </c>
      <c r="C232" s="665" t="s">
        <v>547</v>
      </c>
      <c r="D232" s="655">
        <v>58905.728877790774</v>
      </c>
    </row>
    <row r="233" spans="1:4" ht="16.5" thickTop="1" thickBot="1">
      <c r="A233" s="664" t="s">
        <v>548</v>
      </c>
      <c r="B233" s="664" t="s">
        <v>387</v>
      </c>
      <c r="C233" s="665" t="s">
        <v>549</v>
      </c>
      <c r="D233" s="655">
        <v>35683.256653822704</v>
      </c>
    </row>
    <row r="234" spans="1:4" ht="16.5" thickTop="1" thickBot="1">
      <c r="A234" s="664" t="s">
        <v>550</v>
      </c>
      <c r="B234" s="664" t="s">
        <v>387</v>
      </c>
      <c r="C234" s="665" t="s">
        <v>2289</v>
      </c>
      <c r="D234" s="655">
        <v>24446.879447377785</v>
      </c>
    </row>
    <row r="235" spans="1:4" ht="16.5" thickTop="1" thickBot="1">
      <c r="A235" s="664" t="s">
        <v>552</v>
      </c>
      <c r="B235" s="664" t="s">
        <v>144</v>
      </c>
      <c r="C235" s="665" t="s">
        <v>553</v>
      </c>
      <c r="D235" s="655">
        <v>718.08077623796646</v>
      </c>
    </row>
    <row r="236" spans="1:4" ht="16.5" thickTop="1" thickBot="1">
      <c r="A236" s="664" t="s">
        <v>556</v>
      </c>
      <c r="B236" s="664" t="s">
        <v>387</v>
      </c>
      <c r="C236" s="665" t="s">
        <v>2290</v>
      </c>
      <c r="D236" s="655">
        <v>289921.63559233962</v>
      </c>
    </row>
    <row r="237" spans="1:4" ht="16.5" thickTop="1" thickBot="1">
      <c r="A237" s="664" t="s">
        <v>557</v>
      </c>
      <c r="B237" s="664" t="s">
        <v>387</v>
      </c>
      <c r="C237" s="665" t="s">
        <v>2291</v>
      </c>
      <c r="D237" s="655">
        <v>303939.42640505766</v>
      </c>
    </row>
    <row r="238" spans="1:4" ht="16.5" thickTop="1" thickBot="1">
      <c r="A238" s="664" t="s">
        <v>558</v>
      </c>
      <c r="B238" s="664" t="s">
        <v>387</v>
      </c>
      <c r="C238" s="665" t="s">
        <v>2292</v>
      </c>
      <c r="D238" s="655">
        <v>303932.48455420986</v>
      </c>
    </row>
    <row r="239" spans="1:4" ht="16.5" thickTop="1" thickBot="1">
      <c r="A239" s="664" t="s">
        <v>570</v>
      </c>
      <c r="B239" s="664" t="s">
        <v>571</v>
      </c>
      <c r="C239" s="665" t="s">
        <v>572</v>
      </c>
      <c r="D239" s="655">
        <v>237124.12167373282</v>
      </c>
    </row>
    <row r="240" spans="1:4" ht="16.5" thickTop="1" thickBot="1">
      <c r="A240" s="664" t="s">
        <v>559</v>
      </c>
      <c r="B240" s="664" t="s">
        <v>387</v>
      </c>
      <c r="C240" s="665" t="s">
        <v>1920</v>
      </c>
      <c r="D240" s="655">
        <v>232125.12283811887</v>
      </c>
    </row>
    <row r="241" spans="1:4" ht="16.5" thickTop="1" thickBot="1">
      <c r="A241" s="664" t="s">
        <v>560</v>
      </c>
      <c r="B241" s="664" t="s">
        <v>387</v>
      </c>
      <c r="C241" s="665" t="s">
        <v>2011</v>
      </c>
      <c r="D241" s="655">
        <v>261606.31878822829</v>
      </c>
    </row>
    <row r="242" spans="1:4" ht="16.5" thickTop="1" thickBot="1">
      <c r="A242" s="666" t="s">
        <v>2013</v>
      </c>
      <c r="B242" s="664" t="s">
        <v>387</v>
      </c>
      <c r="C242" s="665" t="s">
        <v>2012</v>
      </c>
      <c r="D242" s="655">
        <v>420101.82567699271</v>
      </c>
    </row>
    <row r="243" spans="1:4" ht="16.5" thickTop="1" thickBot="1">
      <c r="A243" s="664" t="s">
        <v>561</v>
      </c>
      <c r="B243" s="664" t="s">
        <v>387</v>
      </c>
      <c r="C243" s="665" t="s">
        <v>562</v>
      </c>
      <c r="D243" s="655">
        <v>484726.19177066273</v>
      </c>
    </row>
    <row r="244" spans="1:4" ht="16.5" thickTop="1" thickBot="1">
      <c r="A244" s="664" t="s">
        <v>563</v>
      </c>
      <c r="B244" s="664" t="s">
        <v>387</v>
      </c>
      <c r="C244" s="665" t="s">
        <v>564</v>
      </c>
      <c r="D244" s="655">
        <v>454308.72059201036</v>
      </c>
    </row>
    <row r="245" spans="1:4" ht="16.5" thickTop="1" thickBot="1">
      <c r="A245" s="664" t="s">
        <v>565</v>
      </c>
      <c r="B245" s="664" t="s">
        <v>387</v>
      </c>
      <c r="C245" s="665" t="s">
        <v>566</v>
      </c>
      <c r="D245" s="655">
        <v>464886.00638956891</v>
      </c>
    </row>
    <row r="246" spans="1:4" ht="16.5" thickTop="1" thickBot="1">
      <c r="A246" s="664" t="s">
        <v>567</v>
      </c>
      <c r="B246" s="664" t="s">
        <v>387</v>
      </c>
      <c r="C246" s="665" t="s">
        <v>2014</v>
      </c>
      <c r="D246" s="655">
        <v>237220.13349926608</v>
      </c>
    </row>
    <row r="247" spans="1:4" ht="16.5" thickTop="1" thickBot="1">
      <c r="A247" s="664" t="s">
        <v>568</v>
      </c>
      <c r="B247" s="664" t="s">
        <v>387</v>
      </c>
      <c r="C247" s="665" t="s">
        <v>569</v>
      </c>
      <c r="D247" s="655">
        <v>238147.55112149916</v>
      </c>
    </row>
    <row r="248" spans="1:4" ht="16.5" thickTop="1" thickBot="1">
      <c r="A248" s="664" t="s">
        <v>573</v>
      </c>
      <c r="B248" s="664" t="s">
        <v>387</v>
      </c>
      <c r="C248" s="665" t="s">
        <v>574</v>
      </c>
      <c r="D248" s="655">
        <v>242682.73069326259</v>
      </c>
    </row>
    <row r="249" spans="1:4" ht="16.5" thickTop="1" thickBot="1">
      <c r="A249" s="664" t="s">
        <v>575</v>
      </c>
      <c r="B249" s="664" t="s">
        <v>387</v>
      </c>
      <c r="C249" s="665" t="s">
        <v>576</v>
      </c>
      <c r="D249" s="655">
        <v>225981.02037181979</v>
      </c>
    </row>
    <row r="250" spans="1:4" ht="16.5" thickTop="1" thickBot="1">
      <c r="A250" s="664" t="s">
        <v>577</v>
      </c>
      <c r="B250" s="664" t="s">
        <v>387</v>
      </c>
      <c r="C250" s="665" t="s">
        <v>578</v>
      </c>
      <c r="D250" s="655">
        <v>309681.82893624454</v>
      </c>
    </row>
    <row r="251" spans="1:4" ht="16.5" thickTop="1" thickBot="1">
      <c r="A251" s="664" t="s">
        <v>579</v>
      </c>
      <c r="B251" s="664" t="s">
        <v>387</v>
      </c>
      <c r="C251" s="665" t="s">
        <v>580</v>
      </c>
      <c r="D251" s="655">
        <v>312154.8633007512</v>
      </c>
    </row>
    <row r="252" spans="1:4" ht="16.5" thickTop="1" thickBot="1">
      <c r="A252" s="664" t="s">
        <v>581</v>
      </c>
      <c r="B252" s="664" t="s">
        <v>387</v>
      </c>
      <c r="C252" s="665" t="s">
        <v>2293</v>
      </c>
      <c r="D252" s="655">
        <v>299200.48566093965</v>
      </c>
    </row>
    <row r="253" spans="1:4" ht="16.5" thickTop="1" thickBot="1">
      <c r="A253" s="664" t="s">
        <v>582</v>
      </c>
      <c r="B253" s="664" t="s">
        <v>387</v>
      </c>
      <c r="C253" s="665" t="s">
        <v>2294</v>
      </c>
      <c r="D253" s="655">
        <v>287281.3277553735</v>
      </c>
    </row>
    <row r="254" spans="1:4" ht="16.5" thickTop="1" thickBot="1">
      <c r="A254" s="664" t="s">
        <v>584</v>
      </c>
      <c r="B254" s="664" t="s">
        <v>233</v>
      </c>
      <c r="C254" s="665" t="s">
        <v>1921</v>
      </c>
      <c r="D254" s="655">
        <v>15293.942634694393</v>
      </c>
    </row>
    <row r="255" spans="1:4" ht="16.5" thickTop="1" thickBot="1">
      <c r="A255" s="664" t="s">
        <v>583</v>
      </c>
      <c r="B255" s="664" t="s">
        <v>387</v>
      </c>
      <c r="C255" s="665" t="s">
        <v>2295</v>
      </c>
      <c r="D255" s="655">
        <v>245022.13853107431</v>
      </c>
    </row>
    <row r="256" spans="1:4" ht="16.5" thickTop="1" thickBot="1">
      <c r="A256" s="664" t="s">
        <v>554</v>
      </c>
      <c r="B256" s="664" t="s">
        <v>387</v>
      </c>
      <c r="C256" s="665" t="s">
        <v>555</v>
      </c>
      <c r="D256" s="655">
        <v>531038.82453449909</v>
      </c>
    </row>
    <row r="257" spans="1:4" ht="16.5" thickTop="1" thickBot="1">
      <c r="A257" s="664" t="s">
        <v>585</v>
      </c>
      <c r="B257" s="664" t="s">
        <v>387</v>
      </c>
      <c r="C257" s="665" t="s">
        <v>586</v>
      </c>
      <c r="D257" s="655">
        <v>309537.18670974521</v>
      </c>
    </row>
    <row r="258" spans="1:4" ht="16.5" thickTop="1" thickBot="1">
      <c r="A258" s="664" t="s">
        <v>587</v>
      </c>
      <c r="B258" s="664" t="s">
        <v>387</v>
      </c>
      <c r="C258" s="665" t="s">
        <v>588</v>
      </c>
      <c r="D258" s="655">
        <v>304098.2465705424</v>
      </c>
    </row>
    <row r="259" spans="1:4" ht="16.5" thickTop="1" thickBot="1">
      <c r="A259" s="664" t="s">
        <v>497</v>
      </c>
      <c r="B259" s="664" t="s">
        <v>387</v>
      </c>
      <c r="C259" s="665" t="s">
        <v>498</v>
      </c>
      <c r="D259" s="655">
        <v>306239.80755706964</v>
      </c>
    </row>
    <row r="260" spans="1:4" ht="16.5" thickTop="1" thickBot="1">
      <c r="A260" s="664" t="s">
        <v>1669</v>
      </c>
      <c r="B260" s="664" t="s">
        <v>387</v>
      </c>
      <c r="C260" s="665" t="s">
        <v>1670</v>
      </c>
      <c r="D260" s="655">
        <v>297654.42124352703</v>
      </c>
    </row>
    <row r="261" spans="1:4" ht="16.5" thickTop="1" thickBot="1">
      <c r="A261" s="664" t="s">
        <v>499</v>
      </c>
      <c r="B261" s="664" t="s">
        <v>377</v>
      </c>
      <c r="C261" s="665" t="s">
        <v>500</v>
      </c>
      <c r="D261" s="655">
        <v>1700.7935148485299</v>
      </c>
    </row>
    <row r="262" spans="1:4" ht="31.5" thickTop="1" thickBot="1">
      <c r="A262" s="664" t="s">
        <v>589</v>
      </c>
      <c r="B262" s="664" t="s">
        <v>377</v>
      </c>
      <c r="C262" s="665" t="s">
        <v>2296</v>
      </c>
      <c r="D262" s="655">
        <v>1900.182003264008</v>
      </c>
    </row>
    <row r="263" spans="1:4" ht="16.5" thickTop="1" thickBot="1">
      <c r="A263" s="664" t="s">
        <v>590</v>
      </c>
      <c r="B263" s="664" t="s">
        <v>233</v>
      </c>
      <c r="C263" s="665" t="s">
        <v>2297</v>
      </c>
      <c r="D263" s="655">
        <v>34451.975504037859</v>
      </c>
    </row>
    <row r="264" spans="1:4" ht="16.5" thickTop="1" thickBot="1">
      <c r="A264" s="664" t="s">
        <v>591</v>
      </c>
      <c r="B264" s="664" t="s">
        <v>377</v>
      </c>
      <c r="C264" s="665" t="s">
        <v>2298</v>
      </c>
      <c r="D264" s="655">
        <v>10177.941314710104</v>
      </c>
    </row>
    <row r="265" spans="1:4" ht="16.5" thickTop="1" thickBot="1">
      <c r="A265" s="664" t="s">
        <v>592</v>
      </c>
      <c r="B265" s="664" t="s">
        <v>144</v>
      </c>
      <c r="C265" s="665" t="s">
        <v>2299</v>
      </c>
      <c r="D265" s="655">
        <v>5282.6188907733122</v>
      </c>
    </row>
    <row r="266" spans="1:4" ht="16.5" thickTop="1" thickBot="1">
      <c r="A266" s="664" t="s">
        <v>593</v>
      </c>
      <c r="B266" s="664" t="s">
        <v>92</v>
      </c>
      <c r="C266" s="665" t="s">
        <v>2300</v>
      </c>
      <c r="D266" s="655">
        <v>41898.123776465691</v>
      </c>
    </row>
    <row r="267" spans="1:4" ht="16.5" thickTop="1" thickBot="1">
      <c r="A267" s="664" t="s">
        <v>594</v>
      </c>
      <c r="B267" s="664" t="s">
        <v>92</v>
      </c>
      <c r="C267" s="665" t="s">
        <v>2301</v>
      </c>
      <c r="D267" s="655">
        <v>38407.360478283452</v>
      </c>
    </row>
    <row r="268" spans="1:4" ht="16.5" thickTop="1" thickBot="1">
      <c r="A268" s="664" t="s">
        <v>595</v>
      </c>
      <c r="B268" s="664" t="s">
        <v>92</v>
      </c>
      <c r="C268" s="665" t="s">
        <v>2302</v>
      </c>
      <c r="D268" s="655">
        <v>50723.630501938438</v>
      </c>
    </row>
    <row r="269" spans="1:4" ht="16.5" thickTop="1" thickBot="1">
      <c r="A269" s="664" t="s">
        <v>596</v>
      </c>
      <c r="B269" s="664" t="s">
        <v>377</v>
      </c>
      <c r="C269" s="665" t="s">
        <v>597</v>
      </c>
      <c r="D269" s="655">
        <v>25247.193079812998</v>
      </c>
    </row>
    <row r="270" spans="1:4" ht="16.5" thickTop="1" thickBot="1">
      <c r="A270" s="664" t="s">
        <v>599</v>
      </c>
      <c r="B270" s="664" t="s">
        <v>144</v>
      </c>
      <c r="C270" s="665" t="s">
        <v>600</v>
      </c>
      <c r="D270" s="655">
        <v>144059.32651532648</v>
      </c>
    </row>
    <row r="271" spans="1:4" ht="16.5" thickTop="1" thickBot="1">
      <c r="A271" s="664" t="s">
        <v>601</v>
      </c>
      <c r="B271" s="664" t="s">
        <v>387</v>
      </c>
      <c r="C271" s="665" t="s">
        <v>1922</v>
      </c>
      <c r="D271" s="655">
        <v>51327.939304949556</v>
      </c>
    </row>
    <row r="272" spans="1:4" ht="16.5" thickTop="1" thickBot="1">
      <c r="A272" s="664" t="s">
        <v>598</v>
      </c>
      <c r="B272" s="664" t="s">
        <v>387</v>
      </c>
      <c r="C272" s="665" t="s">
        <v>2303</v>
      </c>
      <c r="D272" s="655">
        <v>52997.45443383055</v>
      </c>
    </row>
    <row r="273" spans="1:4" ht="16.5" thickTop="1" thickBot="1">
      <c r="A273" s="664" t="s">
        <v>602</v>
      </c>
      <c r="B273" s="664" t="s">
        <v>387</v>
      </c>
      <c r="C273" s="665" t="s">
        <v>2304</v>
      </c>
      <c r="D273" s="655">
        <v>54427.47570846459</v>
      </c>
    </row>
    <row r="274" spans="1:4" ht="16.5" thickTop="1" thickBot="1">
      <c r="A274" s="664" t="s">
        <v>603</v>
      </c>
      <c r="B274" s="664" t="s">
        <v>144</v>
      </c>
      <c r="C274" s="665" t="s">
        <v>2305</v>
      </c>
      <c r="D274" s="655">
        <v>39544.796707064481</v>
      </c>
    </row>
    <row r="275" spans="1:4" ht="16.5" thickTop="1" thickBot="1">
      <c r="A275" s="664" t="s">
        <v>604</v>
      </c>
      <c r="B275" s="664" t="s">
        <v>144</v>
      </c>
      <c r="C275" s="665" t="s">
        <v>2306</v>
      </c>
      <c r="D275" s="655">
        <v>37004.236498569102</v>
      </c>
    </row>
    <row r="276" spans="1:4" ht="16.5" thickTop="1" thickBot="1">
      <c r="A276" s="664" t="s">
        <v>605</v>
      </c>
      <c r="B276" s="664" t="s">
        <v>606</v>
      </c>
      <c r="C276" s="665" t="s">
        <v>2307</v>
      </c>
      <c r="D276" s="655">
        <v>79146.907366123574</v>
      </c>
    </row>
    <row r="277" spans="1:4" ht="16.5" thickTop="1" thickBot="1">
      <c r="A277" s="664" t="s">
        <v>607</v>
      </c>
      <c r="B277" s="664" t="s">
        <v>606</v>
      </c>
      <c r="C277" s="665" t="s">
        <v>1923</v>
      </c>
      <c r="D277" s="655">
        <v>41308.846938835399</v>
      </c>
    </row>
    <row r="278" spans="1:4" ht="16.5" thickTop="1" thickBot="1">
      <c r="A278" s="664" t="s">
        <v>608</v>
      </c>
      <c r="B278" s="664" t="s">
        <v>606</v>
      </c>
      <c r="C278" s="665" t="s">
        <v>609</v>
      </c>
      <c r="D278" s="655">
        <v>33150.876773843564</v>
      </c>
    </row>
    <row r="279" spans="1:4" ht="16.5" thickTop="1" thickBot="1">
      <c r="A279" s="664" t="s">
        <v>501</v>
      </c>
      <c r="B279" s="664" t="s">
        <v>141</v>
      </c>
      <c r="C279" s="665" t="s">
        <v>502</v>
      </c>
      <c r="D279" s="655">
        <v>42654.993109201845</v>
      </c>
    </row>
    <row r="280" spans="1:4" ht="16.5" thickTop="1" thickBot="1">
      <c r="A280" s="664" t="s">
        <v>503</v>
      </c>
      <c r="B280" s="664" t="s">
        <v>141</v>
      </c>
      <c r="C280" s="665" t="s">
        <v>504</v>
      </c>
      <c r="D280" s="655">
        <v>46917.415278749366</v>
      </c>
    </row>
    <row r="281" spans="1:4" ht="16.5" thickTop="1" thickBot="1">
      <c r="A281" s="664" t="s">
        <v>610</v>
      </c>
      <c r="B281" s="664" t="s">
        <v>92</v>
      </c>
      <c r="C281" s="665" t="s">
        <v>2308</v>
      </c>
      <c r="D281" s="655">
        <v>52437.11595709603</v>
      </c>
    </row>
    <row r="282" spans="1:4" ht="16.5" thickTop="1" thickBot="1">
      <c r="A282" s="664" t="s">
        <v>611</v>
      </c>
      <c r="B282" s="664" t="s">
        <v>377</v>
      </c>
      <c r="C282" s="665" t="s">
        <v>2309</v>
      </c>
      <c r="D282" s="655">
        <v>5907.5322518117255</v>
      </c>
    </row>
    <row r="283" spans="1:4" ht="16.5" thickTop="1" thickBot="1">
      <c r="A283" s="664" t="s">
        <v>612</v>
      </c>
      <c r="B283" s="664" t="s">
        <v>144</v>
      </c>
      <c r="C283" s="665" t="s">
        <v>2310</v>
      </c>
      <c r="D283" s="655">
        <v>4093.5090310386026</v>
      </c>
    </row>
    <row r="284" spans="1:4" ht="16.5" thickTop="1" thickBot="1">
      <c r="A284" s="664" t="s">
        <v>613</v>
      </c>
      <c r="B284" s="664" t="s">
        <v>92</v>
      </c>
      <c r="C284" s="665" t="s">
        <v>614</v>
      </c>
      <c r="D284" s="655">
        <v>11353.039991042317</v>
      </c>
    </row>
    <row r="285" spans="1:4" ht="16.5" thickTop="1" thickBot="1">
      <c r="A285" s="664" t="s">
        <v>615</v>
      </c>
      <c r="B285" s="664" t="s">
        <v>92</v>
      </c>
      <c r="C285" s="665" t="s">
        <v>2311</v>
      </c>
      <c r="D285" s="655">
        <v>101773.52771604653</v>
      </c>
    </row>
    <row r="286" spans="1:4" ht="16.5" thickTop="1" thickBot="1">
      <c r="A286" s="664" t="s">
        <v>616</v>
      </c>
      <c r="B286" s="664" t="s">
        <v>92</v>
      </c>
      <c r="C286" s="665" t="s">
        <v>617</v>
      </c>
      <c r="D286" s="655">
        <v>80113.688796862727</v>
      </c>
    </row>
    <row r="287" spans="1:4" ht="16.5" thickTop="1" thickBot="1">
      <c r="A287" s="664" t="s">
        <v>620</v>
      </c>
      <c r="B287" s="664" t="s">
        <v>92</v>
      </c>
      <c r="C287" s="665" t="s">
        <v>621</v>
      </c>
      <c r="D287" s="655">
        <v>20870.532744108019</v>
      </c>
    </row>
    <row r="288" spans="1:4" ht="16.5" thickTop="1" thickBot="1">
      <c r="A288" s="664" t="s">
        <v>618</v>
      </c>
      <c r="B288" s="664" t="s">
        <v>92</v>
      </c>
      <c r="C288" s="665" t="s">
        <v>2312</v>
      </c>
      <c r="D288" s="655">
        <v>22229.389099741111</v>
      </c>
    </row>
    <row r="289" spans="1:4" ht="16.5" thickTop="1" thickBot="1">
      <c r="A289" s="664" t="s">
        <v>619</v>
      </c>
      <c r="B289" s="664" t="s">
        <v>92</v>
      </c>
      <c r="C289" s="665" t="s">
        <v>2313</v>
      </c>
      <c r="D289" s="655">
        <v>144284.17284386011</v>
      </c>
    </row>
    <row r="290" spans="1:4" ht="16.5" thickTop="1" thickBot="1">
      <c r="A290" s="664" t="s">
        <v>622</v>
      </c>
      <c r="B290" s="664" t="s">
        <v>454</v>
      </c>
      <c r="C290" s="665" t="s">
        <v>623</v>
      </c>
      <c r="D290" s="655">
        <v>2428.7384142472565</v>
      </c>
    </row>
    <row r="291" spans="1:4" ht="16.5" thickTop="1" thickBot="1">
      <c r="A291" s="664" t="s">
        <v>624</v>
      </c>
      <c r="B291" s="664" t="s">
        <v>422</v>
      </c>
      <c r="C291" s="665" t="s">
        <v>1924</v>
      </c>
      <c r="D291" s="655">
        <v>46729.71894687663</v>
      </c>
    </row>
    <row r="292" spans="1:4" ht="16.5" thickTop="1" thickBot="1">
      <c r="A292" s="664" t="s">
        <v>625</v>
      </c>
      <c r="B292" s="664" t="s">
        <v>377</v>
      </c>
      <c r="C292" s="665" t="s">
        <v>2314</v>
      </c>
      <c r="D292" s="655">
        <v>3240.7830020848946</v>
      </c>
    </row>
    <row r="293" spans="1:4" ht="16.5" thickTop="1" thickBot="1">
      <c r="A293" s="664" t="s">
        <v>626</v>
      </c>
      <c r="B293" s="664" t="s">
        <v>377</v>
      </c>
      <c r="C293" s="665" t="s">
        <v>1925</v>
      </c>
      <c r="D293" s="655">
        <v>6613.919697151523</v>
      </c>
    </row>
    <row r="294" spans="1:4" ht="16.5" thickTop="1" thickBot="1">
      <c r="A294" s="664" t="s">
        <v>627</v>
      </c>
      <c r="B294" s="664" t="s">
        <v>92</v>
      </c>
      <c r="C294" s="665" t="s">
        <v>628</v>
      </c>
      <c r="D294" s="655">
        <v>1491.7673746339235</v>
      </c>
    </row>
    <row r="295" spans="1:4" ht="16.5" thickTop="1" thickBot="1">
      <c r="A295" s="664" t="s">
        <v>633</v>
      </c>
      <c r="B295" s="664" t="s">
        <v>92</v>
      </c>
      <c r="C295" s="665" t="s">
        <v>1926</v>
      </c>
      <c r="D295" s="655">
        <v>37735.342446416842</v>
      </c>
    </row>
    <row r="296" spans="1:4" ht="16.5" thickTop="1" thickBot="1">
      <c r="A296" s="664" t="s">
        <v>629</v>
      </c>
      <c r="B296" s="664" t="s">
        <v>92</v>
      </c>
      <c r="C296" s="665" t="s">
        <v>630</v>
      </c>
      <c r="D296" s="655">
        <v>42654.993109201845</v>
      </c>
    </row>
    <row r="297" spans="1:4" ht="16.5" thickTop="1" thickBot="1">
      <c r="A297" s="664" t="s">
        <v>631</v>
      </c>
      <c r="B297" s="664" t="s">
        <v>92</v>
      </c>
      <c r="C297" s="665" t="s">
        <v>632</v>
      </c>
      <c r="D297" s="655">
        <v>50880.658500639765</v>
      </c>
    </row>
    <row r="298" spans="1:4" ht="16.5" thickTop="1" thickBot="1">
      <c r="A298" s="664" t="s">
        <v>646</v>
      </c>
      <c r="B298" s="664" t="s">
        <v>144</v>
      </c>
      <c r="C298" s="665" t="s">
        <v>647</v>
      </c>
      <c r="D298" s="655">
        <v>3794.2830886587312</v>
      </c>
    </row>
    <row r="299" spans="1:4" ht="16.5" thickTop="1" thickBot="1">
      <c r="A299" s="664" t="s">
        <v>634</v>
      </c>
      <c r="B299" s="664" t="s">
        <v>377</v>
      </c>
      <c r="C299" s="665" t="s">
        <v>635</v>
      </c>
      <c r="D299" s="655">
        <v>30791.042729408306</v>
      </c>
    </row>
    <row r="300" spans="1:4" ht="16.5" thickTop="1" thickBot="1">
      <c r="A300" s="664" t="s">
        <v>650</v>
      </c>
      <c r="B300" s="664" t="s">
        <v>377</v>
      </c>
      <c r="C300" s="665" t="s">
        <v>651</v>
      </c>
      <c r="D300" s="655">
        <v>43242.757004281244</v>
      </c>
    </row>
    <row r="301" spans="1:4" ht="31.5" thickTop="1" thickBot="1">
      <c r="A301" s="664" t="s">
        <v>652</v>
      </c>
      <c r="B301" s="664" t="s">
        <v>92</v>
      </c>
      <c r="C301" s="665" t="s">
        <v>2315</v>
      </c>
      <c r="D301" s="655">
        <v>379268.90263494587</v>
      </c>
    </row>
    <row r="302" spans="1:4" ht="31.5" thickTop="1" thickBot="1">
      <c r="A302" s="664" t="s">
        <v>653</v>
      </c>
      <c r="B302" s="664" t="s">
        <v>92</v>
      </c>
      <c r="C302" s="665" t="s">
        <v>2316</v>
      </c>
      <c r="D302" s="655">
        <v>279003.90741731349</v>
      </c>
    </row>
    <row r="303" spans="1:4" ht="31.5" thickTop="1" thickBot="1">
      <c r="A303" s="664" t="s">
        <v>654</v>
      </c>
      <c r="B303" s="664" t="s">
        <v>92</v>
      </c>
      <c r="C303" s="665" t="s">
        <v>2317</v>
      </c>
      <c r="D303" s="655">
        <v>247434.93747236682</v>
      </c>
    </row>
    <row r="304" spans="1:4" ht="31.5" thickTop="1" thickBot="1">
      <c r="A304" s="664" t="s">
        <v>655</v>
      </c>
      <c r="B304" s="664" t="s">
        <v>92</v>
      </c>
      <c r="C304" s="665" t="s">
        <v>2318</v>
      </c>
      <c r="D304" s="655">
        <v>333998.15681922832</v>
      </c>
    </row>
    <row r="305" spans="1:4" ht="31.5" thickTop="1" thickBot="1">
      <c r="A305" s="664" t="s">
        <v>656</v>
      </c>
      <c r="B305" s="664" t="s">
        <v>92</v>
      </c>
      <c r="C305" s="665" t="s">
        <v>2319</v>
      </c>
      <c r="D305" s="655">
        <v>230158.89846427913</v>
      </c>
    </row>
    <row r="306" spans="1:4" ht="31.5" thickTop="1" thickBot="1">
      <c r="A306" s="664" t="s">
        <v>657</v>
      </c>
      <c r="B306" s="664" t="s">
        <v>233</v>
      </c>
      <c r="C306" s="665" t="s">
        <v>2320</v>
      </c>
      <c r="D306" s="655">
        <v>516804.59059912834</v>
      </c>
    </row>
    <row r="307" spans="1:4" ht="16.5" thickTop="1" thickBot="1">
      <c r="A307" s="664" t="s">
        <v>658</v>
      </c>
      <c r="B307" s="664" t="s">
        <v>92</v>
      </c>
      <c r="C307" s="665" t="s">
        <v>659</v>
      </c>
      <c r="D307" s="655">
        <v>171474.6805925433</v>
      </c>
    </row>
    <row r="308" spans="1:4" ht="16.5" thickTop="1" thickBot="1">
      <c r="A308" s="664" t="s">
        <v>636</v>
      </c>
      <c r="B308" s="664" t="s">
        <v>377</v>
      </c>
      <c r="C308" s="665" t="s">
        <v>637</v>
      </c>
      <c r="D308" s="655">
        <v>28850.429309111114</v>
      </c>
    </row>
    <row r="309" spans="1:4" ht="16.5" thickTop="1" thickBot="1">
      <c r="A309" s="664" t="s">
        <v>642</v>
      </c>
      <c r="B309" s="664" t="s">
        <v>377</v>
      </c>
      <c r="C309" s="665" t="s">
        <v>643</v>
      </c>
      <c r="D309" s="655">
        <v>6037.6547914266948</v>
      </c>
    </row>
    <row r="310" spans="1:4" ht="16.5" thickTop="1" thickBot="1">
      <c r="A310" s="664" t="s">
        <v>640</v>
      </c>
      <c r="B310" s="664" t="s">
        <v>377</v>
      </c>
      <c r="C310" s="665" t="s">
        <v>641</v>
      </c>
      <c r="D310" s="655">
        <v>20780.388151223073</v>
      </c>
    </row>
    <row r="311" spans="1:4" ht="16.5" thickTop="1" thickBot="1">
      <c r="A311" s="664" t="s">
        <v>638</v>
      </c>
      <c r="B311" s="664" t="s">
        <v>377</v>
      </c>
      <c r="C311" s="665" t="s">
        <v>639</v>
      </c>
      <c r="D311" s="655">
        <v>41609.432188122053</v>
      </c>
    </row>
    <row r="312" spans="1:4" ht="16.5" thickTop="1" thickBot="1">
      <c r="A312" s="664" t="s">
        <v>644</v>
      </c>
      <c r="B312" s="664" t="s">
        <v>377</v>
      </c>
      <c r="C312" s="665" t="s">
        <v>645</v>
      </c>
      <c r="D312" s="655">
        <v>15608.808124827323</v>
      </c>
    </row>
    <row r="313" spans="1:4" ht="16.5" thickTop="1" thickBot="1">
      <c r="A313" s="664" t="s">
        <v>660</v>
      </c>
      <c r="B313" s="664" t="s">
        <v>377</v>
      </c>
      <c r="C313" s="665" t="s">
        <v>661</v>
      </c>
      <c r="D313" s="655">
        <v>11697.956158389223</v>
      </c>
    </row>
    <row r="314" spans="1:4" ht="16.5" thickTop="1" thickBot="1">
      <c r="A314" s="664" t="s">
        <v>662</v>
      </c>
      <c r="B314" s="664" t="s">
        <v>377</v>
      </c>
      <c r="C314" s="665" t="s">
        <v>663</v>
      </c>
      <c r="D314" s="655">
        <v>11785.536752605834</v>
      </c>
    </row>
    <row r="315" spans="1:4" ht="16.5" thickTop="1" thickBot="1">
      <c r="A315" s="664" t="s">
        <v>667</v>
      </c>
      <c r="B315" s="664" t="s">
        <v>377</v>
      </c>
      <c r="C315" s="665" t="s">
        <v>2321</v>
      </c>
      <c r="D315" s="655">
        <v>11499.062291179665</v>
      </c>
    </row>
    <row r="316" spans="1:4" ht="16.5" thickTop="1" thickBot="1">
      <c r="A316" s="664" t="s">
        <v>664</v>
      </c>
      <c r="B316" s="664" t="s">
        <v>92</v>
      </c>
      <c r="C316" s="665" t="s">
        <v>2322</v>
      </c>
      <c r="D316" s="655">
        <v>41002.656385964685</v>
      </c>
    </row>
    <row r="317" spans="1:4" ht="16.5" thickTop="1" thickBot="1">
      <c r="A317" s="664" t="s">
        <v>665</v>
      </c>
      <c r="B317" s="664" t="s">
        <v>377</v>
      </c>
      <c r="C317" s="665" t="s">
        <v>666</v>
      </c>
      <c r="D317" s="655">
        <v>19990.534369891615</v>
      </c>
    </row>
    <row r="318" spans="1:4" ht="16.5" thickTop="1" thickBot="1">
      <c r="A318" s="664" t="s">
        <v>668</v>
      </c>
      <c r="B318" s="664" t="s">
        <v>606</v>
      </c>
      <c r="C318" s="665" t="s">
        <v>2323</v>
      </c>
      <c r="D318" s="655">
        <v>29974.697179128976</v>
      </c>
    </row>
    <row r="319" spans="1:4" ht="16.5" thickTop="1" thickBot="1">
      <c r="A319" s="664" t="s">
        <v>669</v>
      </c>
      <c r="B319" s="664" t="s">
        <v>92</v>
      </c>
      <c r="C319" s="665" t="s">
        <v>2324</v>
      </c>
      <c r="D319" s="655">
        <v>19291.983150409764</v>
      </c>
    </row>
    <row r="320" spans="1:4" ht="16.5" thickTop="1" thickBot="1">
      <c r="A320" s="664" t="s">
        <v>673</v>
      </c>
      <c r="B320" s="664" t="s">
        <v>92</v>
      </c>
      <c r="C320" s="665" t="s">
        <v>2325</v>
      </c>
      <c r="D320" s="655">
        <v>197894.28947084048</v>
      </c>
    </row>
    <row r="321" spans="1:4" ht="16.5" thickTop="1" thickBot="1">
      <c r="A321" s="664" t="s">
        <v>674</v>
      </c>
      <c r="B321" s="664" t="s">
        <v>92</v>
      </c>
      <c r="C321" s="665" t="s">
        <v>2326</v>
      </c>
      <c r="D321" s="655">
        <v>286987.70189662214</v>
      </c>
    </row>
    <row r="322" spans="1:4" ht="16.5" thickTop="1" thickBot="1">
      <c r="A322" s="664" t="s">
        <v>672</v>
      </c>
      <c r="B322" s="664" t="s">
        <v>92</v>
      </c>
      <c r="C322" s="665" t="s">
        <v>2327</v>
      </c>
      <c r="D322" s="655">
        <v>187650.52404619058</v>
      </c>
    </row>
    <row r="323" spans="1:4" ht="31.5" thickTop="1" thickBot="1">
      <c r="A323" s="664" t="s">
        <v>671</v>
      </c>
      <c r="B323" s="664" t="s">
        <v>92</v>
      </c>
      <c r="C323" s="665" t="s">
        <v>2328</v>
      </c>
      <c r="D323" s="655">
        <v>265017.02093643823</v>
      </c>
    </row>
    <row r="324" spans="1:4" ht="16.5" thickTop="1" thickBot="1">
      <c r="A324" s="664" t="s">
        <v>675</v>
      </c>
      <c r="B324" s="664" t="s">
        <v>92</v>
      </c>
      <c r="C324" s="665" t="s">
        <v>676</v>
      </c>
      <c r="D324" s="655">
        <v>442712.8480319489</v>
      </c>
    </row>
    <row r="325" spans="1:4" ht="16.5" thickTop="1" thickBot="1">
      <c r="A325" s="664" t="s">
        <v>678</v>
      </c>
      <c r="B325" s="664" t="s">
        <v>92</v>
      </c>
      <c r="C325" s="665" t="s">
        <v>679</v>
      </c>
      <c r="D325" s="655">
        <v>13616.735302877709</v>
      </c>
    </row>
    <row r="326" spans="1:4" ht="16.5" thickTop="1" thickBot="1">
      <c r="A326" s="664" t="s">
        <v>670</v>
      </c>
      <c r="B326" s="664" t="s">
        <v>92</v>
      </c>
      <c r="C326" s="665" t="s">
        <v>2329</v>
      </c>
      <c r="D326" s="655">
        <v>24098.104166332716</v>
      </c>
    </row>
    <row r="327" spans="1:4" ht="16.5" thickTop="1" thickBot="1">
      <c r="A327" s="664" t="s">
        <v>677</v>
      </c>
      <c r="B327" s="664" t="s">
        <v>92</v>
      </c>
      <c r="C327" s="665" t="s">
        <v>2330</v>
      </c>
      <c r="D327" s="655">
        <v>20449.831807931114</v>
      </c>
    </row>
    <row r="328" spans="1:4" ht="16.5" thickTop="1" thickBot="1">
      <c r="A328" s="664" t="s">
        <v>680</v>
      </c>
      <c r="B328" s="664" t="s">
        <v>92</v>
      </c>
      <c r="C328" s="665" t="s">
        <v>2331</v>
      </c>
      <c r="D328" s="655">
        <v>65532.905872030322</v>
      </c>
    </row>
    <row r="329" spans="1:4" ht="16.5" thickTop="1" thickBot="1">
      <c r="A329" s="664" t="s">
        <v>681</v>
      </c>
      <c r="B329" s="664" t="s">
        <v>92</v>
      </c>
      <c r="C329" s="665" t="s">
        <v>682</v>
      </c>
      <c r="D329" s="655">
        <v>5160.421513440082</v>
      </c>
    </row>
    <row r="330" spans="1:4" ht="16.5" thickTop="1" thickBot="1">
      <c r="A330" s="664" t="s">
        <v>683</v>
      </c>
      <c r="B330" s="664" t="s">
        <v>92</v>
      </c>
      <c r="C330" s="665" t="s">
        <v>2332</v>
      </c>
      <c r="D330" s="655">
        <v>43090.339932599862</v>
      </c>
    </row>
    <row r="331" spans="1:4" ht="16.5" thickTop="1" thickBot="1">
      <c r="A331" s="664" t="s">
        <v>684</v>
      </c>
      <c r="B331" s="664" t="s">
        <v>92</v>
      </c>
      <c r="C331" s="665" t="s">
        <v>2333</v>
      </c>
      <c r="D331" s="655">
        <v>1248.2007360971234</v>
      </c>
    </row>
    <row r="332" spans="1:4" ht="16.5" thickTop="1" thickBot="1">
      <c r="A332" s="664" t="s">
        <v>686</v>
      </c>
      <c r="B332" s="664" t="s">
        <v>387</v>
      </c>
      <c r="C332" s="665" t="s">
        <v>687</v>
      </c>
      <c r="D332" s="655">
        <v>91572.076147478831</v>
      </c>
    </row>
    <row r="333" spans="1:4" ht="16.5" thickTop="1" thickBot="1">
      <c r="A333" s="664" t="s">
        <v>685</v>
      </c>
      <c r="B333" s="664" t="s">
        <v>387</v>
      </c>
      <c r="C333" s="665" t="s">
        <v>2334</v>
      </c>
      <c r="D333" s="655">
        <v>58596.08914446368</v>
      </c>
    </row>
    <row r="334" spans="1:4" ht="16.5" thickTop="1" thickBot="1">
      <c r="A334" s="664" t="s">
        <v>690</v>
      </c>
      <c r="B334" s="664" t="s">
        <v>92</v>
      </c>
      <c r="C334" s="665" t="s">
        <v>1929</v>
      </c>
      <c r="D334" s="655">
        <v>876.17183514349654</v>
      </c>
    </row>
    <row r="335" spans="1:4" ht="16.5" thickTop="1" thickBot="1">
      <c r="A335" s="664" t="s">
        <v>688</v>
      </c>
      <c r="B335" s="664" t="s">
        <v>92</v>
      </c>
      <c r="C335" s="665" t="s">
        <v>689</v>
      </c>
      <c r="D335" s="655">
        <v>23160.201581726324</v>
      </c>
    </row>
    <row r="336" spans="1:4" ht="16.5" thickTop="1" thickBot="1">
      <c r="A336" s="664" t="s">
        <v>691</v>
      </c>
      <c r="B336" s="664" t="s">
        <v>377</v>
      </c>
      <c r="C336" s="665" t="s">
        <v>692</v>
      </c>
      <c r="D336" s="655">
        <v>4343.1608486248442</v>
      </c>
    </row>
    <row r="337" spans="1:4" ht="16.5" thickTop="1" thickBot="1">
      <c r="A337" s="664" t="s">
        <v>696</v>
      </c>
      <c r="B337" s="664" t="s">
        <v>92</v>
      </c>
      <c r="C337" s="665" t="s">
        <v>697</v>
      </c>
      <c r="D337" s="655">
        <v>321853.27753653016</v>
      </c>
    </row>
    <row r="338" spans="1:4" ht="16.5" thickTop="1" thickBot="1">
      <c r="A338" s="664" t="s">
        <v>694</v>
      </c>
      <c r="B338" s="664" t="s">
        <v>92</v>
      </c>
      <c r="C338" s="665" t="s">
        <v>695</v>
      </c>
      <c r="D338" s="655">
        <v>8541.8110408794582</v>
      </c>
    </row>
    <row r="339" spans="1:4" ht="16.5" thickTop="1" thickBot="1">
      <c r="A339" s="664" t="s">
        <v>693</v>
      </c>
      <c r="B339" s="664" t="s">
        <v>144</v>
      </c>
      <c r="C339" s="665" t="s">
        <v>2335</v>
      </c>
      <c r="D339" s="655">
        <v>241981.93809478765</v>
      </c>
    </row>
    <row r="340" spans="1:4" ht="31.5" thickTop="1" thickBot="1">
      <c r="A340" s="664" t="s">
        <v>648</v>
      </c>
      <c r="B340" s="664" t="s">
        <v>92</v>
      </c>
      <c r="C340" s="665" t="s">
        <v>1927</v>
      </c>
      <c r="D340" s="655">
        <v>1516334.669673674</v>
      </c>
    </row>
    <row r="341" spans="1:4" ht="31.5" thickTop="1" thickBot="1">
      <c r="A341" s="664" t="s">
        <v>698</v>
      </c>
      <c r="B341" s="664" t="s">
        <v>92</v>
      </c>
      <c r="C341" s="665" t="s">
        <v>699</v>
      </c>
      <c r="D341" s="655">
        <v>1264136.2560708486</v>
      </c>
    </row>
    <row r="342" spans="1:4" ht="31.5" thickTop="1" thickBot="1">
      <c r="A342" s="664" t="s">
        <v>649</v>
      </c>
      <c r="B342" s="664" t="s">
        <v>92</v>
      </c>
      <c r="C342" s="665" t="s">
        <v>1928</v>
      </c>
      <c r="D342" s="655">
        <v>954468.49800839461</v>
      </c>
    </row>
    <row r="343" spans="1:4" ht="31.5" thickTop="1" thickBot="1">
      <c r="A343" s="664" t="s">
        <v>700</v>
      </c>
      <c r="B343" s="664" t="s">
        <v>92</v>
      </c>
      <c r="C343" s="665" t="s">
        <v>701</v>
      </c>
      <c r="D343" s="655">
        <v>775228.54823616368</v>
      </c>
    </row>
    <row r="344" spans="1:4" ht="16.5" thickTop="1" thickBot="1">
      <c r="A344" s="664" t="s">
        <v>737</v>
      </c>
      <c r="B344" s="664" t="s">
        <v>387</v>
      </c>
      <c r="C344" s="665" t="s">
        <v>2336</v>
      </c>
      <c r="D344" s="655">
        <v>77785.846135342625</v>
      </c>
    </row>
    <row r="345" spans="1:4" ht="16.5" thickTop="1" thickBot="1">
      <c r="A345" s="664" t="s">
        <v>702</v>
      </c>
      <c r="B345" s="664" t="s">
        <v>377</v>
      </c>
      <c r="C345" s="665" t="s">
        <v>2337</v>
      </c>
      <c r="D345" s="655">
        <v>52073.680987840664</v>
      </c>
    </row>
    <row r="346" spans="1:4" ht="16.5" thickTop="1" thickBot="1">
      <c r="A346" s="664" t="s">
        <v>703</v>
      </c>
      <c r="B346" s="664" t="s">
        <v>144</v>
      </c>
      <c r="C346" s="665" t="s">
        <v>2338</v>
      </c>
      <c r="D346" s="655">
        <v>49699.424933858325</v>
      </c>
    </row>
    <row r="347" spans="1:4" ht="16.5" thickTop="1" thickBot="1">
      <c r="A347" s="664" t="s">
        <v>708</v>
      </c>
      <c r="B347" s="664" t="s">
        <v>92</v>
      </c>
      <c r="C347" s="665" t="s">
        <v>2339</v>
      </c>
      <c r="D347" s="655">
        <v>60025.357077642577</v>
      </c>
    </row>
    <row r="348" spans="1:4" ht="16.5" thickTop="1" thickBot="1">
      <c r="A348" s="664" t="s">
        <v>713</v>
      </c>
      <c r="B348" s="664" t="s">
        <v>144</v>
      </c>
      <c r="C348" s="665" t="s">
        <v>1931</v>
      </c>
      <c r="D348" s="655">
        <v>11315.044272691657</v>
      </c>
    </row>
    <row r="349" spans="1:4" ht="16.5" thickTop="1" thickBot="1">
      <c r="A349" s="664" t="s">
        <v>704</v>
      </c>
      <c r="B349" s="664" t="s">
        <v>144</v>
      </c>
      <c r="C349" s="665" t="s">
        <v>2340</v>
      </c>
      <c r="D349" s="655">
        <v>4833.1513104722999</v>
      </c>
    </row>
    <row r="350" spans="1:4" ht="16.5" thickTop="1" thickBot="1">
      <c r="A350" s="664" t="s">
        <v>705</v>
      </c>
      <c r="B350" s="664" t="s">
        <v>144</v>
      </c>
      <c r="C350" s="665" t="s">
        <v>2341</v>
      </c>
      <c r="D350" s="655">
        <v>13135.879243152065</v>
      </c>
    </row>
    <row r="351" spans="1:4" ht="16.5" thickTop="1" thickBot="1">
      <c r="A351" s="664" t="s">
        <v>736</v>
      </c>
      <c r="B351" s="664" t="s">
        <v>144</v>
      </c>
      <c r="C351" s="665" t="s">
        <v>1933</v>
      </c>
      <c r="D351" s="655">
        <v>165814.89008495057</v>
      </c>
    </row>
    <row r="352" spans="1:4" ht="16.5" thickTop="1" thickBot="1">
      <c r="A352" s="664" t="s">
        <v>709</v>
      </c>
      <c r="B352" s="664" t="s">
        <v>144</v>
      </c>
      <c r="C352" s="665" t="s">
        <v>710</v>
      </c>
      <c r="D352" s="655">
        <v>252527.29038361009</v>
      </c>
    </row>
    <row r="353" spans="1:4" ht="16.5" thickTop="1" thickBot="1">
      <c r="A353" s="664" t="s">
        <v>711</v>
      </c>
      <c r="B353" s="664" t="s">
        <v>144</v>
      </c>
      <c r="C353" s="665" t="s">
        <v>712</v>
      </c>
      <c r="D353" s="655">
        <v>643764.94213587139</v>
      </c>
    </row>
    <row r="354" spans="1:4" ht="16.5" thickTop="1" thickBot="1">
      <c r="A354" s="664" t="s">
        <v>707</v>
      </c>
      <c r="B354" s="664" t="s">
        <v>144</v>
      </c>
      <c r="C354" s="665" t="s">
        <v>2342</v>
      </c>
      <c r="D354" s="655">
        <v>15440.13438781755</v>
      </c>
    </row>
    <row r="355" spans="1:4" ht="16.5" thickTop="1" thickBot="1">
      <c r="A355" s="664" t="s">
        <v>706</v>
      </c>
      <c r="B355" s="664" t="s">
        <v>144</v>
      </c>
      <c r="C355" s="665" t="s">
        <v>1930</v>
      </c>
      <c r="D355" s="655">
        <v>3504.4401012743228</v>
      </c>
    </row>
    <row r="356" spans="1:4" ht="16.5" thickTop="1" thickBot="1">
      <c r="A356" s="664" t="s">
        <v>716</v>
      </c>
      <c r="B356" s="664" t="s">
        <v>144</v>
      </c>
      <c r="C356" s="665" t="s">
        <v>717</v>
      </c>
      <c r="D356" s="655">
        <v>29717.164732894478</v>
      </c>
    </row>
    <row r="357" spans="1:4" ht="16.5" thickTop="1" thickBot="1">
      <c r="A357" s="664" t="s">
        <v>714</v>
      </c>
      <c r="B357" s="664" t="s">
        <v>144</v>
      </c>
      <c r="C357" s="665" t="s">
        <v>2343</v>
      </c>
      <c r="D357" s="655">
        <v>272307.67957131611</v>
      </c>
    </row>
    <row r="358" spans="1:4" ht="16.5" thickTop="1" thickBot="1">
      <c r="A358" s="664" t="s">
        <v>715</v>
      </c>
      <c r="B358" s="664" t="s">
        <v>144</v>
      </c>
      <c r="C358" s="665" t="s">
        <v>2344</v>
      </c>
      <c r="D358" s="655">
        <v>284758.30434477201</v>
      </c>
    </row>
    <row r="359" spans="1:4" ht="16.5" thickTop="1" thickBot="1">
      <c r="A359" s="664" t="s">
        <v>718</v>
      </c>
      <c r="B359" s="664" t="s">
        <v>144</v>
      </c>
      <c r="C359" s="665" t="s">
        <v>719</v>
      </c>
      <c r="D359" s="655">
        <v>101042.03813975173</v>
      </c>
    </row>
    <row r="360" spans="1:4" ht="16.5" thickTop="1" thickBot="1">
      <c r="A360" s="664" t="s">
        <v>720</v>
      </c>
      <c r="B360" s="664" t="s">
        <v>144</v>
      </c>
      <c r="C360" s="665" t="s">
        <v>721</v>
      </c>
      <c r="D360" s="655">
        <v>127605.00353494239</v>
      </c>
    </row>
    <row r="361" spans="1:4" ht="16.5" thickTop="1" thickBot="1">
      <c r="A361" s="664" t="s">
        <v>722</v>
      </c>
      <c r="B361" s="664" t="s">
        <v>144</v>
      </c>
      <c r="C361" s="665" t="s">
        <v>723</v>
      </c>
      <c r="D361" s="655">
        <v>125626.28126671808</v>
      </c>
    </row>
    <row r="362" spans="1:4" ht="16.5" thickTop="1" thickBot="1">
      <c r="A362" s="664" t="s">
        <v>724</v>
      </c>
      <c r="B362" s="664" t="s">
        <v>144</v>
      </c>
      <c r="C362" s="665" t="s">
        <v>725</v>
      </c>
      <c r="D362" s="655">
        <v>171146.48193835196</v>
      </c>
    </row>
    <row r="363" spans="1:4" ht="16.5" thickTop="1" thickBot="1">
      <c r="A363" s="664" t="s">
        <v>726</v>
      </c>
      <c r="B363" s="664" t="s">
        <v>144</v>
      </c>
      <c r="C363" s="665" t="s">
        <v>2345</v>
      </c>
      <c r="D363" s="655">
        <v>141055.51704734447</v>
      </c>
    </row>
    <row r="364" spans="1:4" ht="16.5" thickTop="1" thickBot="1">
      <c r="A364" s="664" t="s">
        <v>738</v>
      </c>
      <c r="B364" s="664" t="s">
        <v>144</v>
      </c>
      <c r="C364" s="665" t="s">
        <v>2346</v>
      </c>
      <c r="D364" s="655">
        <v>112971.9008691708</v>
      </c>
    </row>
    <row r="365" spans="1:4" ht="16.5" thickTop="1" thickBot="1">
      <c r="A365" s="664" t="s">
        <v>727</v>
      </c>
      <c r="B365" s="664" t="s">
        <v>144</v>
      </c>
      <c r="C365" s="665" t="s">
        <v>728</v>
      </c>
      <c r="D365" s="655">
        <v>61157.671101659995</v>
      </c>
    </row>
    <row r="366" spans="1:4" ht="16.5" thickTop="1" thickBot="1">
      <c r="A366" s="664" t="s">
        <v>729</v>
      </c>
      <c r="B366" s="664" t="s">
        <v>144</v>
      </c>
      <c r="C366" s="665" t="s">
        <v>1932</v>
      </c>
      <c r="D366" s="655">
        <v>50260.423940300388</v>
      </c>
    </row>
    <row r="367" spans="1:4" ht="16.5" thickTop="1" thickBot="1">
      <c r="A367" s="664" t="s">
        <v>730</v>
      </c>
      <c r="B367" s="664" t="s">
        <v>92</v>
      </c>
      <c r="C367" s="665" t="s">
        <v>2347</v>
      </c>
      <c r="D367" s="655">
        <v>30875.408852501379</v>
      </c>
    </row>
    <row r="368" spans="1:4" ht="16.5" thickTop="1" thickBot="1">
      <c r="A368" s="664" t="s">
        <v>732</v>
      </c>
      <c r="B368" s="664" t="s">
        <v>92</v>
      </c>
      <c r="C368" s="665" t="s">
        <v>733</v>
      </c>
      <c r="D368" s="655">
        <v>3384.1765847502556</v>
      </c>
    </row>
    <row r="369" spans="1:4" ht="16.5" thickTop="1" thickBot="1">
      <c r="A369" s="664" t="s">
        <v>731</v>
      </c>
      <c r="B369" s="664" t="s">
        <v>92</v>
      </c>
      <c r="C369" s="665" t="s">
        <v>2348</v>
      </c>
      <c r="D369" s="655">
        <v>815.79069246176573</v>
      </c>
    </row>
    <row r="370" spans="1:4" ht="16.5" thickTop="1" thickBot="1">
      <c r="A370" s="664" t="s">
        <v>734</v>
      </c>
      <c r="B370" s="664" t="s">
        <v>92</v>
      </c>
      <c r="C370" s="665" t="s">
        <v>735</v>
      </c>
      <c r="D370" s="655">
        <v>49692.047701232368</v>
      </c>
    </row>
    <row r="371" spans="1:4" ht="16.5" thickTop="1" thickBot="1">
      <c r="A371" s="664" t="s">
        <v>741</v>
      </c>
      <c r="B371" s="664" t="s">
        <v>92</v>
      </c>
      <c r="C371" s="665" t="s">
        <v>1934</v>
      </c>
      <c r="D371" s="655">
        <v>29806.06748688038</v>
      </c>
    </row>
    <row r="372" spans="1:4" ht="16.5" thickTop="1" thickBot="1">
      <c r="A372" s="664" t="s">
        <v>739</v>
      </c>
      <c r="B372" s="664" t="s">
        <v>377</v>
      </c>
      <c r="C372" s="665" t="s">
        <v>740</v>
      </c>
      <c r="D372" s="655">
        <v>4855.8573904543846</v>
      </c>
    </row>
    <row r="373" spans="1:4" ht="16.5" thickTop="1" thickBot="1">
      <c r="A373" s="199"/>
      <c r="B373" s="199"/>
      <c r="C373" s="204"/>
      <c r="D373" s="653"/>
    </row>
    <row r="374" spans="1:4" ht="16.5" thickTop="1" thickBot="1">
      <c r="D374" s="653"/>
    </row>
    <row r="375" spans="1:4" ht="15.7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G386"/>
  <sheetViews>
    <sheetView showGridLines="0" zoomScale="80" zoomScaleNormal="80" workbookViewId="0">
      <pane xSplit="4" ySplit="4" topLeftCell="E5" activePane="bottomRight" state="frozen"/>
      <selection activeCell="D20" sqref="D20"/>
      <selection pane="topRight" activeCell="D20" sqref="D20"/>
      <selection pane="bottomLeft" activeCell="D20" sqref="D20"/>
      <selection pane="bottomRight" sqref="A1:D1"/>
    </sheetView>
  </sheetViews>
  <sheetFormatPr baseColWidth="10" defaultRowHeight="15"/>
  <cols>
    <col min="1" max="1" width="18" style="163" customWidth="1"/>
    <col min="2" max="2" width="9.140625" customWidth="1"/>
    <col min="3" max="3" width="101.5703125" customWidth="1"/>
    <col min="4" max="4" width="17.140625" style="189" customWidth="1"/>
  </cols>
  <sheetData>
    <row r="1" spans="1:4" ht="99.75" customHeight="1" thickTop="1" thickBot="1">
      <c r="A1" s="688" t="s">
        <v>1850</v>
      </c>
      <c r="B1" s="689"/>
      <c r="C1" s="689"/>
      <c r="D1" s="690"/>
    </row>
    <row r="2" spans="1:4" ht="16.5" thickTop="1" thickBot="1">
      <c r="A2" s="687" t="s">
        <v>1409</v>
      </c>
      <c r="B2" s="687"/>
      <c r="C2" s="687"/>
      <c r="D2" s="687"/>
    </row>
    <row r="3" spans="1:4" ht="16.5" thickTop="1" thickBot="1">
      <c r="A3" s="691"/>
      <c r="B3" s="691"/>
      <c r="C3" s="691"/>
      <c r="D3" s="691"/>
    </row>
    <row r="4" spans="1:4" ht="16.5" thickTop="1" thickBot="1">
      <c r="A4" s="692"/>
      <c r="B4" s="692"/>
      <c r="C4" s="692"/>
      <c r="D4" s="692"/>
    </row>
    <row r="5" spans="1:4" ht="30" customHeight="1" thickTop="1" thickBot="1">
      <c r="A5" s="206"/>
      <c r="B5" s="106"/>
      <c r="C5" s="107"/>
      <c r="D5" s="194"/>
    </row>
    <row r="6" spans="1:4" ht="30" customHeight="1" thickTop="1" thickBot="1">
      <c r="A6" s="207" t="s">
        <v>1266</v>
      </c>
      <c r="B6" s="106" t="s">
        <v>339</v>
      </c>
      <c r="C6" s="108" t="s">
        <v>2026</v>
      </c>
      <c r="D6" s="658">
        <v>1311.2382013821637</v>
      </c>
    </row>
    <row r="7" spans="1:4" ht="30" customHeight="1" thickTop="1" thickBot="1">
      <c r="A7" s="207" t="s">
        <v>1352</v>
      </c>
      <c r="B7" s="106" t="s">
        <v>339</v>
      </c>
      <c r="C7" s="108" t="s">
        <v>2025</v>
      </c>
      <c r="D7" s="658">
        <v>1492.0391364770155</v>
      </c>
    </row>
    <row r="8" spans="1:4" ht="30" customHeight="1" thickTop="1" thickBot="1">
      <c r="A8" s="207" t="s">
        <v>1364</v>
      </c>
      <c r="B8" s="106" t="s">
        <v>339</v>
      </c>
      <c r="C8" s="108" t="s">
        <v>2027</v>
      </c>
      <c r="D8" s="658">
        <v>1492.0391364770155</v>
      </c>
    </row>
    <row r="9" spans="1:4" ht="30" customHeight="1" thickTop="1" thickBot="1">
      <c r="A9" s="207" t="s">
        <v>1225</v>
      </c>
      <c r="B9" s="106" t="s">
        <v>1223</v>
      </c>
      <c r="C9" s="108" t="s">
        <v>1226</v>
      </c>
      <c r="D9" s="658">
        <v>1327.7329991812087</v>
      </c>
    </row>
    <row r="10" spans="1:4" ht="30" customHeight="1" thickTop="1" thickBot="1">
      <c r="A10" s="207" t="s">
        <v>1388</v>
      </c>
      <c r="B10" s="106" t="s">
        <v>339</v>
      </c>
      <c r="C10" s="108" t="s">
        <v>1389</v>
      </c>
      <c r="D10" s="658">
        <v>1311.1295908723573</v>
      </c>
    </row>
    <row r="11" spans="1:4" ht="30" customHeight="1" thickTop="1" thickBot="1">
      <c r="A11" s="207" t="s">
        <v>1329</v>
      </c>
      <c r="B11" s="106" t="s">
        <v>339</v>
      </c>
      <c r="C11" s="108" t="s">
        <v>1330</v>
      </c>
      <c r="D11" s="658">
        <v>1335.8618523059949</v>
      </c>
    </row>
    <row r="12" spans="1:4" ht="30" customHeight="1" thickTop="1" thickBot="1">
      <c r="A12" s="207" t="s">
        <v>1331</v>
      </c>
      <c r="B12" s="106" t="s">
        <v>339</v>
      </c>
      <c r="C12" s="108" t="s">
        <v>1332</v>
      </c>
      <c r="D12" s="658">
        <v>1335.8618523059949</v>
      </c>
    </row>
    <row r="13" spans="1:4" ht="30" customHeight="1" thickTop="1" thickBot="1">
      <c r="A13" s="207" t="s">
        <v>1333</v>
      </c>
      <c r="B13" s="106" t="s">
        <v>339</v>
      </c>
      <c r="C13" s="108" t="s">
        <v>1334</v>
      </c>
      <c r="D13" s="658">
        <v>1335.8615136037813</v>
      </c>
    </row>
    <row r="14" spans="1:4" ht="30" customHeight="1" thickTop="1" thickBot="1">
      <c r="A14" s="207" t="s">
        <v>1335</v>
      </c>
      <c r="B14" s="106" t="s">
        <v>339</v>
      </c>
      <c r="C14" s="108" t="s">
        <v>1336</v>
      </c>
      <c r="D14" s="658">
        <v>1335.8618523059949</v>
      </c>
    </row>
    <row r="15" spans="1:4" ht="30" customHeight="1" thickTop="1" thickBot="1">
      <c r="A15" s="207" t="s">
        <v>1317</v>
      </c>
      <c r="B15" s="106" t="s">
        <v>339</v>
      </c>
      <c r="C15" s="108" t="s">
        <v>1860</v>
      </c>
      <c r="D15" s="658">
        <v>1335.8618523059949</v>
      </c>
    </row>
    <row r="16" spans="1:4" ht="30" customHeight="1" thickTop="1" thickBot="1">
      <c r="A16" s="207" t="s">
        <v>1227</v>
      </c>
      <c r="B16" s="106" t="s">
        <v>339</v>
      </c>
      <c r="C16" s="108" t="s">
        <v>1228</v>
      </c>
      <c r="D16" s="658">
        <v>1280.985319669418</v>
      </c>
    </row>
    <row r="17" spans="1:7" ht="30" customHeight="1" thickTop="1" thickBot="1">
      <c r="A17" s="207" t="s">
        <v>1229</v>
      </c>
      <c r="B17" s="106" t="s">
        <v>339</v>
      </c>
      <c r="C17" s="108" t="s">
        <v>1230</v>
      </c>
      <c r="D17" s="658">
        <v>1280.985319669418</v>
      </c>
    </row>
    <row r="18" spans="1:7" ht="30" customHeight="1" thickTop="1" thickBot="1">
      <c r="A18" s="207" t="s">
        <v>1231</v>
      </c>
      <c r="B18" s="106" t="s">
        <v>339</v>
      </c>
      <c r="C18" s="108" t="s">
        <v>1232</v>
      </c>
      <c r="D18" s="658">
        <v>1278.9531063882216</v>
      </c>
    </row>
    <row r="19" spans="1:7" ht="30" customHeight="1" thickTop="1" thickBot="1">
      <c r="A19" s="207" t="s">
        <v>1235</v>
      </c>
      <c r="B19" s="106" t="s">
        <v>339</v>
      </c>
      <c r="C19" s="108" t="s">
        <v>1236</v>
      </c>
      <c r="D19" s="658">
        <v>1335.8618523059949</v>
      </c>
    </row>
    <row r="20" spans="1:7" ht="30" customHeight="1" thickTop="1" thickBot="1">
      <c r="A20" s="207" t="s">
        <v>1407</v>
      </c>
      <c r="B20" s="106" t="s">
        <v>339</v>
      </c>
      <c r="C20" s="108" t="s">
        <v>1869</v>
      </c>
      <c r="D20" s="658">
        <v>979.84771824047539</v>
      </c>
    </row>
    <row r="21" spans="1:7" ht="30" customHeight="1" thickTop="1" thickBot="1">
      <c r="A21" s="207" t="s">
        <v>1239</v>
      </c>
      <c r="B21" s="106" t="s">
        <v>339</v>
      </c>
      <c r="C21" s="108" t="s">
        <v>1240</v>
      </c>
      <c r="D21" s="658">
        <v>979.84771824047539</v>
      </c>
    </row>
    <row r="22" spans="1:7" ht="30" customHeight="1" thickTop="1" thickBot="1">
      <c r="A22" s="207" t="s">
        <v>1390</v>
      </c>
      <c r="B22" s="106" t="s">
        <v>339</v>
      </c>
      <c r="C22" s="108" t="s">
        <v>1391</v>
      </c>
      <c r="D22" s="658">
        <v>979.84771824047539</v>
      </c>
    </row>
    <row r="23" spans="1:7" ht="30" customHeight="1" thickTop="1" thickBot="1">
      <c r="A23" s="207" t="s">
        <v>1247</v>
      </c>
      <c r="B23" s="106" t="s">
        <v>339</v>
      </c>
      <c r="C23" s="108" t="s">
        <v>1248</v>
      </c>
      <c r="D23" s="658">
        <v>1358.3821624837879</v>
      </c>
    </row>
    <row r="24" spans="1:7" ht="30" customHeight="1" thickTop="1" thickBot="1">
      <c r="A24" s="207" t="s">
        <v>1269</v>
      </c>
      <c r="B24" s="106" t="s">
        <v>339</v>
      </c>
      <c r="C24" s="108" t="s">
        <v>1270</v>
      </c>
      <c r="D24" s="658">
        <v>1327.3942969676759</v>
      </c>
    </row>
    <row r="25" spans="1:7" ht="30" customHeight="1" thickTop="1" thickBot="1">
      <c r="A25" s="207" t="s">
        <v>1241</v>
      </c>
      <c r="B25" s="106" t="s">
        <v>339</v>
      </c>
      <c r="C25" s="108" t="s">
        <v>1242</v>
      </c>
      <c r="D25" s="658">
        <v>1327.3942969676759</v>
      </c>
      <c r="G25">
        <f>+E25*F25</f>
        <v>0</v>
      </c>
    </row>
    <row r="26" spans="1:7" ht="30" customHeight="1" thickTop="1" thickBot="1">
      <c r="A26" s="207" t="s">
        <v>1246</v>
      </c>
      <c r="B26" s="106" t="s">
        <v>339</v>
      </c>
      <c r="C26" s="108" t="s">
        <v>1242</v>
      </c>
      <c r="D26" s="658">
        <v>1327.3942969676759</v>
      </c>
    </row>
    <row r="27" spans="1:7" ht="30" customHeight="1" thickTop="1" thickBot="1">
      <c r="A27" s="207" t="s">
        <v>1303</v>
      </c>
      <c r="B27" s="106" t="s">
        <v>339</v>
      </c>
      <c r="C27" s="108" t="s">
        <v>1304</v>
      </c>
      <c r="D27" s="658">
        <v>1327.3942969676759</v>
      </c>
    </row>
    <row r="28" spans="1:7" ht="30" customHeight="1" thickTop="1" thickBot="1">
      <c r="A28" s="207" t="s">
        <v>1249</v>
      </c>
      <c r="B28" s="106" t="s">
        <v>339</v>
      </c>
      <c r="C28" s="108" t="s">
        <v>1250</v>
      </c>
      <c r="D28" s="658">
        <v>1318.9267416293571</v>
      </c>
    </row>
    <row r="29" spans="1:7" ht="30" customHeight="1" thickTop="1" thickBot="1">
      <c r="A29" s="207" t="s">
        <v>1254</v>
      </c>
      <c r="B29" s="106" t="s">
        <v>339</v>
      </c>
      <c r="C29" s="108" t="s">
        <v>1255</v>
      </c>
      <c r="D29" s="658">
        <v>1335.8618523059949</v>
      </c>
    </row>
    <row r="30" spans="1:7" ht="30" customHeight="1" thickTop="1" thickBot="1">
      <c r="A30" s="207" t="s">
        <v>1252</v>
      </c>
      <c r="B30" s="106" t="s">
        <v>339</v>
      </c>
      <c r="C30" s="108" t="s">
        <v>1253</v>
      </c>
      <c r="D30" s="658">
        <v>979.84771824047539</v>
      </c>
    </row>
    <row r="31" spans="1:7" ht="30" customHeight="1" thickTop="1" thickBot="1">
      <c r="A31" s="207" t="s">
        <v>1267</v>
      </c>
      <c r="B31" s="106" t="s">
        <v>339</v>
      </c>
      <c r="C31" s="108" t="s">
        <v>1268</v>
      </c>
      <c r="D31" s="658">
        <v>1327.3942969676759</v>
      </c>
    </row>
    <row r="32" spans="1:7" ht="30" customHeight="1" thickTop="1" thickBot="1">
      <c r="A32" s="207" t="s">
        <v>1256</v>
      </c>
      <c r="B32" s="106" t="s">
        <v>339</v>
      </c>
      <c r="C32" s="108" t="s">
        <v>1257</v>
      </c>
      <c r="D32" s="658">
        <v>1310.4591862910383</v>
      </c>
    </row>
    <row r="33" spans="1:4" ht="30" customHeight="1" thickTop="1" thickBot="1">
      <c r="A33" s="207" t="s">
        <v>1272</v>
      </c>
      <c r="B33" s="106" t="s">
        <v>339</v>
      </c>
      <c r="C33" s="108" t="s">
        <v>1257</v>
      </c>
      <c r="D33" s="658">
        <v>1310.4591862910383</v>
      </c>
    </row>
    <row r="34" spans="1:4" ht="30" customHeight="1" thickTop="1" thickBot="1">
      <c r="A34" s="207" t="s">
        <v>1273</v>
      </c>
      <c r="B34" s="106" t="s">
        <v>339</v>
      </c>
      <c r="C34" s="108" t="s">
        <v>1274</v>
      </c>
      <c r="D34" s="658">
        <v>1341.2082667466095</v>
      </c>
    </row>
    <row r="35" spans="1:4" ht="30" customHeight="1" thickTop="1" thickBot="1">
      <c r="A35" s="207" t="s">
        <v>1323</v>
      </c>
      <c r="B35" s="106" t="s">
        <v>339</v>
      </c>
      <c r="C35" s="108" t="s">
        <v>1864</v>
      </c>
      <c r="D35" s="658">
        <v>1335.8618523059949</v>
      </c>
    </row>
    <row r="36" spans="1:4" ht="30" customHeight="1" thickTop="1" thickBot="1">
      <c r="A36" s="207" t="s">
        <v>1404</v>
      </c>
      <c r="B36" s="106" t="s">
        <v>339</v>
      </c>
      <c r="C36" s="108" t="s">
        <v>1405</v>
      </c>
      <c r="D36" s="658">
        <v>1318.9267416293571</v>
      </c>
    </row>
    <row r="37" spans="1:4" ht="30" customHeight="1" thickTop="1" thickBot="1">
      <c r="A37" s="207" t="s">
        <v>1385</v>
      </c>
      <c r="B37" s="106" t="s">
        <v>339</v>
      </c>
      <c r="C37" s="108" t="s">
        <v>1386</v>
      </c>
      <c r="D37" s="658">
        <v>1318.9267416293571</v>
      </c>
    </row>
    <row r="38" spans="1:4" ht="30" customHeight="1" thickTop="1" thickBot="1">
      <c r="A38" s="207" t="s">
        <v>1264</v>
      </c>
      <c r="B38" s="106" t="s">
        <v>339</v>
      </c>
      <c r="C38" s="108" t="s">
        <v>1265</v>
      </c>
      <c r="D38" s="658">
        <v>1318.9267416293571</v>
      </c>
    </row>
    <row r="39" spans="1:4" ht="30" customHeight="1" thickTop="1" thickBot="1">
      <c r="A39" s="207" t="s">
        <v>1221</v>
      </c>
      <c r="B39" s="106" t="s">
        <v>1223</v>
      </c>
      <c r="C39" s="108" t="s">
        <v>1280</v>
      </c>
      <c r="D39" s="658">
        <v>1310.4591862910383</v>
      </c>
    </row>
    <row r="40" spans="1:4" ht="30" customHeight="1" thickTop="1" thickBot="1">
      <c r="A40" s="207" t="s">
        <v>1261</v>
      </c>
      <c r="B40" s="106" t="s">
        <v>339</v>
      </c>
      <c r="C40" s="108" t="s">
        <v>1262</v>
      </c>
      <c r="D40" s="658">
        <v>1318.9267416293571</v>
      </c>
    </row>
    <row r="41" spans="1:4" ht="30" customHeight="1" thickTop="1" thickBot="1">
      <c r="A41" s="207" t="s">
        <v>1259</v>
      </c>
      <c r="B41" s="106" t="s">
        <v>339</v>
      </c>
      <c r="C41" s="108" t="s">
        <v>1260</v>
      </c>
      <c r="D41" s="658">
        <v>1327.3942969676759</v>
      </c>
    </row>
    <row r="42" spans="1:4" ht="30" customHeight="1" thickTop="1" thickBot="1">
      <c r="A42" s="207" t="s">
        <v>1392</v>
      </c>
      <c r="B42" s="106" t="s">
        <v>339</v>
      </c>
      <c r="C42" s="108" t="s">
        <v>1260</v>
      </c>
      <c r="D42" s="658">
        <v>1335.8618523059949</v>
      </c>
    </row>
    <row r="43" spans="1:4" ht="30" customHeight="1" thickTop="1" thickBot="1">
      <c r="A43" s="207" t="s">
        <v>1233</v>
      </c>
      <c r="B43" s="106" t="s">
        <v>339</v>
      </c>
      <c r="C43" s="108" t="s">
        <v>1234</v>
      </c>
      <c r="D43" s="658">
        <v>1533.8248285605512</v>
      </c>
    </row>
    <row r="44" spans="1:4" ht="30" customHeight="1" thickTop="1" thickBot="1">
      <c r="A44" s="207" t="s">
        <v>1387</v>
      </c>
      <c r="B44" s="106" t="s">
        <v>339</v>
      </c>
      <c r="C44" s="108" t="s">
        <v>1234</v>
      </c>
      <c r="D44" s="658">
        <v>1550.759939237189</v>
      </c>
    </row>
    <row r="45" spans="1:4" ht="30" customHeight="1" thickTop="1" thickBot="1">
      <c r="A45" s="207" t="s">
        <v>1278</v>
      </c>
      <c r="B45" s="106" t="s">
        <v>339</v>
      </c>
      <c r="C45" s="108" t="s">
        <v>1279</v>
      </c>
      <c r="D45" s="658">
        <v>1327.3942969676759</v>
      </c>
    </row>
    <row r="46" spans="1:4" ht="30" customHeight="1" thickTop="1" thickBot="1">
      <c r="A46" s="207" t="s">
        <v>1287</v>
      </c>
      <c r="B46" s="106" t="s">
        <v>339</v>
      </c>
      <c r="C46" s="108" t="s">
        <v>1288</v>
      </c>
      <c r="D46" s="658">
        <v>1327.3942969676759</v>
      </c>
    </row>
    <row r="47" spans="1:4" ht="30" customHeight="1" thickTop="1" thickBot="1">
      <c r="A47" s="207" t="s">
        <v>1291</v>
      </c>
      <c r="B47" s="106" t="s">
        <v>339</v>
      </c>
      <c r="C47" s="108" t="s">
        <v>1292</v>
      </c>
      <c r="D47" s="658">
        <v>1327.3942969676759</v>
      </c>
    </row>
    <row r="48" spans="1:4" ht="30" customHeight="1" thickTop="1" thickBot="1">
      <c r="A48" s="207" t="s">
        <v>1283</v>
      </c>
      <c r="B48" s="106" t="s">
        <v>1223</v>
      </c>
      <c r="C48" s="108" t="s">
        <v>1284</v>
      </c>
      <c r="D48" s="658">
        <v>1327.3942969676759</v>
      </c>
    </row>
    <row r="49" spans="1:4" ht="30" customHeight="1" thickTop="1" thickBot="1">
      <c r="A49" s="207" t="s">
        <v>1281</v>
      </c>
      <c r="B49" s="106" t="s">
        <v>339</v>
      </c>
      <c r="C49" s="108" t="s">
        <v>1282</v>
      </c>
      <c r="D49" s="658">
        <v>1327.3942969676759</v>
      </c>
    </row>
    <row r="50" spans="1:4" ht="30" customHeight="1" thickTop="1" thickBot="1">
      <c r="A50" s="207" t="s">
        <v>1285</v>
      </c>
      <c r="B50" s="106" t="s">
        <v>339</v>
      </c>
      <c r="C50" s="108" t="s">
        <v>1286</v>
      </c>
      <c r="D50" s="658">
        <v>1327.3942969676759</v>
      </c>
    </row>
    <row r="51" spans="1:4" ht="30" customHeight="1" thickTop="1" thickBot="1">
      <c r="A51" s="207" t="s">
        <v>1314</v>
      </c>
      <c r="B51" s="106" t="s">
        <v>1306</v>
      </c>
      <c r="C51" s="108" t="s">
        <v>1315</v>
      </c>
      <c r="D51" s="658">
        <v>1327.3942969676759</v>
      </c>
    </row>
    <row r="52" spans="1:4" ht="30" customHeight="1" thickTop="1" thickBot="1">
      <c r="A52" s="207" t="s">
        <v>1316</v>
      </c>
      <c r="B52" s="106" t="s">
        <v>1306</v>
      </c>
      <c r="C52" s="108" t="s">
        <v>1315</v>
      </c>
      <c r="D52" s="658">
        <v>1327.3942969676759</v>
      </c>
    </row>
    <row r="53" spans="1:4" ht="30" customHeight="1" thickTop="1" thickBot="1">
      <c r="A53" s="207" t="s">
        <v>1289</v>
      </c>
      <c r="B53" s="106" t="s">
        <v>339</v>
      </c>
      <c r="C53" s="108" t="s">
        <v>1290</v>
      </c>
      <c r="D53" s="658">
        <v>1327.3942969676759</v>
      </c>
    </row>
    <row r="54" spans="1:4" ht="30" customHeight="1" thickTop="1" thickBot="1">
      <c r="A54" s="207" t="s">
        <v>1293</v>
      </c>
      <c r="B54" s="106" t="s">
        <v>339</v>
      </c>
      <c r="C54" s="108" t="s">
        <v>1294</v>
      </c>
      <c r="D54" s="658">
        <v>1521.3504260361399</v>
      </c>
    </row>
    <row r="55" spans="1:4" ht="30" customHeight="1" thickTop="1" thickBot="1">
      <c r="A55" s="207" t="s">
        <v>1378</v>
      </c>
      <c r="B55" s="106" t="s">
        <v>339</v>
      </c>
      <c r="C55" s="108" t="s">
        <v>2029</v>
      </c>
      <c r="D55" s="658">
        <v>1550.759939237189</v>
      </c>
    </row>
    <row r="56" spans="1:4" ht="30" customHeight="1" thickTop="1" thickBot="1">
      <c r="A56" s="207" t="s">
        <v>1379</v>
      </c>
      <c r="B56" s="106" t="s">
        <v>339</v>
      </c>
      <c r="C56" s="108" t="s">
        <v>2030</v>
      </c>
      <c r="D56" s="658">
        <v>1550.759939237189</v>
      </c>
    </row>
    <row r="57" spans="1:4" ht="30" customHeight="1" thickTop="1" thickBot="1">
      <c r="A57" s="207" t="s">
        <v>1380</v>
      </c>
      <c r="B57" s="106" t="s">
        <v>339</v>
      </c>
      <c r="C57" s="108" t="s">
        <v>2031</v>
      </c>
      <c r="D57" s="658">
        <v>1550.759939237189</v>
      </c>
    </row>
    <row r="58" spans="1:4" ht="30" customHeight="1" thickTop="1" thickBot="1">
      <c r="A58" s="207" t="s">
        <v>1357</v>
      </c>
      <c r="B58" s="106" t="s">
        <v>339</v>
      </c>
      <c r="C58" s="108" t="s">
        <v>1867</v>
      </c>
      <c r="D58" s="658">
        <v>1550.759939237189</v>
      </c>
    </row>
    <row r="59" spans="1:4" ht="30" customHeight="1" thickTop="1" thickBot="1">
      <c r="A59" s="207" t="s">
        <v>1295</v>
      </c>
      <c r="B59" s="106" t="s">
        <v>339</v>
      </c>
      <c r="C59" s="108" t="s">
        <v>1296</v>
      </c>
      <c r="D59" s="658">
        <v>979.84771824047539</v>
      </c>
    </row>
    <row r="60" spans="1:4" ht="30" customHeight="1" thickTop="1" thickBot="1">
      <c r="A60" s="207" t="s">
        <v>1376</v>
      </c>
      <c r="B60" s="106" t="s">
        <v>339</v>
      </c>
      <c r="C60" s="108" t="s">
        <v>1377</v>
      </c>
      <c r="D60" s="658">
        <v>1691.8294111735811</v>
      </c>
    </row>
    <row r="61" spans="1:4" ht="30" customHeight="1" thickTop="1" thickBot="1">
      <c r="A61" s="207" t="s">
        <v>1362</v>
      </c>
      <c r="B61" s="106" t="s">
        <v>339</v>
      </c>
      <c r="C61" s="108" t="s">
        <v>1363</v>
      </c>
      <c r="D61" s="658">
        <v>1691.8294111735811</v>
      </c>
    </row>
    <row r="62" spans="1:4" ht="30" customHeight="1" thickTop="1" thickBot="1">
      <c r="A62" s="207" t="s">
        <v>1369</v>
      </c>
      <c r="B62" s="106" t="s">
        <v>339</v>
      </c>
      <c r="C62" s="108" t="s">
        <v>1370</v>
      </c>
      <c r="D62" s="658">
        <v>1691.8294111735811</v>
      </c>
    </row>
    <row r="63" spans="1:4" ht="30" customHeight="1" thickTop="1" thickBot="1">
      <c r="A63" s="207" t="s">
        <v>1373</v>
      </c>
      <c r="B63" s="106" t="s">
        <v>339</v>
      </c>
      <c r="C63" s="108" t="s">
        <v>1374</v>
      </c>
      <c r="D63" s="658">
        <v>1550.759939237189</v>
      </c>
    </row>
    <row r="64" spans="1:4" ht="30" customHeight="1" thickTop="1" thickBot="1">
      <c r="A64" s="207" t="s">
        <v>1360</v>
      </c>
      <c r="B64" s="106" t="s">
        <v>339</v>
      </c>
      <c r="C64" s="108" t="s">
        <v>1361</v>
      </c>
      <c r="D64" s="658">
        <v>1550.759939237189</v>
      </c>
    </row>
    <row r="65" spans="1:4" ht="30" customHeight="1" thickTop="1" thickBot="1">
      <c r="A65" s="207" t="s">
        <v>1297</v>
      </c>
      <c r="B65" s="106" t="s">
        <v>339</v>
      </c>
      <c r="C65" s="108" t="s">
        <v>1298</v>
      </c>
      <c r="D65" s="658">
        <v>1550.759939237189</v>
      </c>
    </row>
    <row r="66" spans="1:4" ht="30" customHeight="1" thickTop="1" thickBot="1">
      <c r="A66" s="207" t="s">
        <v>1367</v>
      </c>
      <c r="B66" s="106" t="s">
        <v>339</v>
      </c>
      <c r="C66" s="108" t="s">
        <v>1368</v>
      </c>
      <c r="D66" s="658">
        <v>1550.759939237189</v>
      </c>
    </row>
    <row r="67" spans="1:4" ht="30" customHeight="1" thickTop="1" thickBot="1">
      <c r="A67" s="207" t="s">
        <v>1371</v>
      </c>
      <c r="B67" s="106" t="s">
        <v>339</v>
      </c>
      <c r="C67" s="108" t="s">
        <v>1372</v>
      </c>
      <c r="D67" s="658">
        <v>1550.759939237189</v>
      </c>
    </row>
    <row r="68" spans="1:4" ht="30" customHeight="1" thickTop="1" thickBot="1">
      <c r="A68" s="207" t="s">
        <v>1343</v>
      </c>
      <c r="B68" s="106" t="s">
        <v>339</v>
      </c>
      <c r="C68" s="108" t="s">
        <v>1344</v>
      </c>
      <c r="D68" s="658">
        <v>1584.6301605904644</v>
      </c>
    </row>
    <row r="69" spans="1:4" ht="30" customHeight="1" thickTop="1" thickBot="1">
      <c r="A69" s="207" t="s">
        <v>1383</v>
      </c>
      <c r="B69" s="106" t="s">
        <v>339</v>
      </c>
      <c r="C69" s="108" t="s">
        <v>2033</v>
      </c>
      <c r="D69" s="658">
        <v>1550.759939237189</v>
      </c>
    </row>
    <row r="70" spans="1:4" ht="30" customHeight="1" thickTop="1" thickBot="1">
      <c r="A70" s="207" t="s">
        <v>1384</v>
      </c>
      <c r="B70" s="106" t="s">
        <v>339</v>
      </c>
      <c r="C70" s="108" t="s">
        <v>2034</v>
      </c>
      <c r="D70" s="658">
        <v>1550.759939237189</v>
      </c>
    </row>
    <row r="71" spans="1:4" ht="30" customHeight="1" thickTop="1" thickBot="1">
      <c r="A71" s="207" t="s">
        <v>1381</v>
      </c>
      <c r="B71" s="106" t="s">
        <v>339</v>
      </c>
      <c r="C71" s="108" t="s">
        <v>2035</v>
      </c>
      <c r="D71" s="658">
        <v>1550.759939237189</v>
      </c>
    </row>
    <row r="72" spans="1:4" ht="30" customHeight="1" thickTop="1" thickBot="1">
      <c r="A72" s="207" t="s">
        <v>1382</v>
      </c>
      <c r="B72" s="106" t="s">
        <v>339</v>
      </c>
      <c r="C72" s="108" t="s">
        <v>2036</v>
      </c>
      <c r="D72" s="658">
        <v>1550.759939237189</v>
      </c>
    </row>
    <row r="73" spans="1:4" ht="30" customHeight="1" thickTop="1" thickBot="1">
      <c r="A73" s="207" t="s">
        <v>1350</v>
      </c>
      <c r="B73" s="106" t="s">
        <v>339</v>
      </c>
      <c r="C73" s="108" t="s">
        <v>1351</v>
      </c>
      <c r="D73" s="658">
        <v>1550.759939237189</v>
      </c>
    </row>
    <row r="74" spans="1:4" ht="30" customHeight="1" thickTop="1" thickBot="1">
      <c r="A74" s="207" t="s">
        <v>1349</v>
      </c>
      <c r="B74" s="106" t="s">
        <v>339</v>
      </c>
      <c r="C74" s="108" t="s">
        <v>1866</v>
      </c>
      <c r="D74" s="658">
        <v>1550.759939237189</v>
      </c>
    </row>
    <row r="75" spans="1:4" ht="30" customHeight="1" thickTop="1" thickBot="1">
      <c r="A75" s="207" t="s">
        <v>1347</v>
      </c>
      <c r="B75" s="106" t="s">
        <v>339</v>
      </c>
      <c r="C75" s="108" t="s">
        <v>1348</v>
      </c>
      <c r="D75" s="658">
        <v>1550.759939237189</v>
      </c>
    </row>
    <row r="76" spans="1:4" ht="30" customHeight="1" thickTop="1" thickBot="1">
      <c r="A76" s="207" t="s">
        <v>1375</v>
      </c>
      <c r="B76" s="106" t="s">
        <v>339</v>
      </c>
      <c r="C76" s="108" t="s">
        <v>2028</v>
      </c>
      <c r="D76" s="658">
        <v>1550.759939237189</v>
      </c>
    </row>
    <row r="77" spans="1:4" ht="30" customHeight="1" thickTop="1" thickBot="1">
      <c r="A77" s="207" t="s">
        <v>1353</v>
      </c>
      <c r="B77" s="106" t="s">
        <v>339</v>
      </c>
      <c r="C77" s="108" t="s">
        <v>1354</v>
      </c>
      <c r="D77" s="658">
        <v>1550.759939237189</v>
      </c>
    </row>
    <row r="78" spans="1:4" ht="30" customHeight="1" thickTop="1" thickBot="1">
      <c r="A78" s="207" t="s">
        <v>1355</v>
      </c>
      <c r="B78" s="106" t="s">
        <v>339</v>
      </c>
      <c r="C78" s="108" t="s">
        <v>1356</v>
      </c>
      <c r="D78" s="658">
        <v>1550.759939237189</v>
      </c>
    </row>
    <row r="79" spans="1:4" ht="30" customHeight="1" thickTop="1" thickBot="1">
      <c r="A79" s="207" t="s">
        <v>1358</v>
      </c>
      <c r="B79" s="106" t="s">
        <v>339</v>
      </c>
      <c r="C79" s="108" t="s">
        <v>1359</v>
      </c>
      <c r="D79" s="658">
        <v>1550.759939237189</v>
      </c>
    </row>
    <row r="80" spans="1:4" ht="30" customHeight="1" thickTop="1" thickBot="1">
      <c r="A80" s="207" t="s">
        <v>1337</v>
      </c>
      <c r="B80" s="106" t="s">
        <v>339</v>
      </c>
      <c r="C80" s="108" t="s">
        <v>1338</v>
      </c>
      <c r="D80" s="658">
        <v>1550.759939237189</v>
      </c>
    </row>
    <row r="81" spans="1:4" ht="30" customHeight="1" thickTop="1" thickBot="1">
      <c r="A81" s="207" t="s">
        <v>1341</v>
      </c>
      <c r="B81" s="106" t="s">
        <v>339</v>
      </c>
      <c r="C81" s="108" t="s">
        <v>1342</v>
      </c>
      <c r="D81" s="658">
        <v>1550.759939237189</v>
      </c>
    </row>
    <row r="82" spans="1:4" ht="30" customHeight="1" thickTop="1" thickBot="1">
      <c r="A82" s="207" t="s">
        <v>1345</v>
      </c>
      <c r="B82" s="106" t="s">
        <v>339</v>
      </c>
      <c r="C82" s="108" t="s">
        <v>1346</v>
      </c>
      <c r="D82" s="658">
        <v>1550.759939237189</v>
      </c>
    </row>
    <row r="83" spans="1:4" ht="30" customHeight="1" thickTop="1" thickBot="1">
      <c r="A83" s="207" t="s">
        <v>1339</v>
      </c>
      <c r="B83" s="106" t="s">
        <v>339</v>
      </c>
      <c r="C83" s="108" t="s">
        <v>1340</v>
      </c>
      <c r="D83" s="658">
        <v>1550.759939237189</v>
      </c>
    </row>
    <row r="84" spans="1:4" ht="30" customHeight="1" thickTop="1" thickBot="1">
      <c r="A84" s="207" t="s">
        <v>1305</v>
      </c>
      <c r="B84" s="106" t="s">
        <v>339</v>
      </c>
      <c r="C84" s="108" t="s">
        <v>1307</v>
      </c>
      <c r="D84" s="658">
        <v>1289.1209468384748</v>
      </c>
    </row>
    <row r="85" spans="1:4" ht="30" customHeight="1" thickTop="1" thickBot="1">
      <c r="A85" s="207" t="s">
        <v>1308</v>
      </c>
      <c r="B85" s="106" t="s">
        <v>339</v>
      </c>
      <c r="C85" s="108" t="s">
        <v>1859</v>
      </c>
      <c r="D85" s="658">
        <v>1356.0146340111937</v>
      </c>
    </row>
    <row r="86" spans="1:4" ht="30" customHeight="1" thickTop="1" thickBot="1">
      <c r="A86" s="207" t="s">
        <v>1309</v>
      </c>
      <c r="B86" s="106" t="s">
        <v>1306</v>
      </c>
      <c r="C86" s="108" t="s">
        <v>1310</v>
      </c>
      <c r="D86" s="658">
        <v>1247.6265386585771</v>
      </c>
    </row>
    <row r="87" spans="1:4" ht="30" customHeight="1" thickTop="1" thickBot="1">
      <c r="A87" s="207" t="s">
        <v>1311</v>
      </c>
      <c r="B87" s="106" t="s">
        <v>339</v>
      </c>
      <c r="C87" s="108" t="s">
        <v>1312</v>
      </c>
      <c r="D87" s="658">
        <v>1356.0146340111937</v>
      </c>
    </row>
    <row r="88" spans="1:4" ht="30" customHeight="1" thickTop="1" thickBot="1">
      <c r="A88" s="207" t="s">
        <v>1313</v>
      </c>
      <c r="B88" s="106" t="s">
        <v>339</v>
      </c>
      <c r="C88" s="108" t="s">
        <v>1312</v>
      </c>
      <c r="D88" s="658">
        <v>1356.0146340111937</v>
      </c>
    </row>
    <row r="89" spans="1:4" ht="30" customHeight="1" thickTop="1" thickBot="1">
      <c r="A89" s="207" t="s">
        <v>1243</v>
      </c>
      <c r="B89" s="106" t="s">
        <v>339</v>
      </c>
      <c r="C89" s="108" t="s">
        <v>1852</v>
      </c>
      <c r="D89" s="658">
        <v>990.32653974710365</v>
      </c>
    </row>
    <row r="90" spans="1:4" ht="30" customHeight="1" thickTop="1" thickBot="1">
      <c r="A90" s="207" t="s">
        <v>1365</v>
      </c>
      <c r="B90" s="106" t="s">
        <v>339</v>
      </c>
      <c r="C90" s="108" t="s">
        <v>1366</v>
      </c>
      <c r="D90" s="658">
        <v>1366.7465813587971</v>
      </c>
    </row>
    <row r="91" spans="1:4" ht="30" customHeight="1" thickTop="1" thickBot="1">
      <c r="A91" s="207" t="s">
        <v>1244</v>
      </c>
      <c r="B91" s="106" t="s">
        <v>339</v>
      </c>
      <c r="C91" s="108" t="s">
        <v>1245</v>
      </c>
      <c r="D91" s="658">
        <v>1295.5562888955972</v>
      </c>
    </row>
    <row r="92" spans="1:4" ht="30" customHeight="1" thickTop="1" thickBot="1">
      <c r="A92" s="207" t="s">
        <v>1277</v>
      </c>
      <c r="B92" s="106" t="s">
        <v>339</v>
      </c>
      <c r="C92" s="108" t="s">
        <v>1858</v>
      </c>
      <c r="D92" s="658">
        <v>990.32653974710365</v>
      </c>
    </row>
    <row r="93" spans="1:4" ht="30" customHeight="1" thickTop="1" thickBot="1">
      <c r="A93" s="207" t="s">
        <v>1408</v>
      </c>
      <c r="B93" s="106" t="s">
        <v>1406</v>
      </c>
      <c r="C93" s="108" t="s">
        <v>1870</v>
      </c>
      <c r="D93" s="658">
        <v>56.295251651572677</v>
      </c>
    </row>
    <row r="94" spans="1:4" ht="30" customHeight="1" thickTop="1" thickBot="1">
      <c r="A94" s="207" t="s">
        <v>1399</v>
      </c>
      <c r="B94" s="106" t="s">
        <v>92</v>
      </c>
      <c r="C94" s="108" t="s">
        <v>1868</v>
      </c>
      <c r="D94" s="658">
        <v>308045.23570163484</v>
      </c>
    </row>
    <row r="95" spans="1:4" ht="30" customHeight="1" thickTop="1" thickBot="1">
      <c r="A95" s="207" t="s">
        <v>1222</v>
      </c>
      <c r="B95" s="106" t="s">
        <v>1223</v>
      </c>
      <c r="C95" s="108" t="s">
        <v>1224</v>
      </c>
      <c r="D95" s="658">
        <v>0.30725115146230431</v>
      </c>
    </row>
    <row r="96" spans="1:4" ht="30" customHeight="1" thickTop="1" thickBot="1">
      <c r="A96" s="207" t="s">
        <v>1631</v>
      </c>
      <c r="B96" s="106" t="s">
        <v>339</v>
      </c>
      <c r="C96" s="108" t="s">
        <v>1851</v>
      </c>
      <c r="D96" s="658">
        <v>1179.1213728772852</v>
      </c>
    </row>
    <row r="97" spans="1:4" ht="30" customHeight="1" thickTop="1" thickBot="1">
      <c r="A97" s="207" t="s">
        <v>1412</v>
      </c>
      <c r="B97" s="106" t="s">
        <v>339</v>
      </c>
      <c r="C97" s="108" t="s">
        <v>1411</v>
      </c>
      <c r="D97" s="658">
        <v>1143.2617986003177</v>
      </c>
    </row>
    <row r="98" spans="1:4" ht="30" customHeight="1" thickTop="1" thickBot="1">
      <c r="A98" s="207" t="s">
        <v>1237</v>
      </c>
      <c r="B98" s="106" t="s">
        <v>92</v>
      </c>
      <c r="C98" s="108" t="s">
        <v>1238</v>
      </c>
      <c r="D98" s="658">
        <v>22692.665857006148</v>
      </c>
    </row>
    <row r="99" spans="1:4" ht="30" customHeight="1" thickTop="1" thickBot="1">
      <c r="A99" s="207" t="s">
        <v>1251</v>
      </c>
      <c r="B99" s="106" t="s">
        <v>339</v>
      </c>
      <c r="C99" s="108" t="s">
        <v>1853</v>
      </c>
      <c r="D99" s="658">
        <v>1071.0098824409865</v>
      </c>
    </row>
    <row r="100" spans="1:4" ht="30" customHeight="1" thickTop="1" thickBot="1">
      <c r="A100" s="207" t="s">
        <v>1320</v>
      </c>
      <c r="B100" s="106" t="s">
        <v>1306</v>
      </c>
      <c r="C100" s="108" t="s">
        <v>1863</v>
      </c>
      <c r="D100" s="658">
        <v>1095.0949835014753</v>
      </c>
    </row>
    <row r="101" spans="1:4" ht="30" customHeight="1" thickTop="1" thickBot="1">
      <c r="A101" s="207" t="s">
        <v>1393</v>
      </c>
      <c r="B101" s="106" t="s">
        <v>339</v>
      </c>
      <c r="C101" s="108" t="s">
        <v>1394</v>
      </c>
      <c r="D101" s="658">
        <v>3728.9145425275269</v>
      </c>
    </row>
    <row r="102" spans="1:4" ht="30" customHeight="1" thickTop="1" thickBot="1">
      <c r="A102" s="207" t="s">
        <v>1395</v>
      </c>
      <c r="B102" s="106" t="s">
        <v>141</v>
      </c>
      <c r="C102" s="108" t="s">
        <v>1396</v>
      </c>
      <c r="D102" s="658">
        <v>132818.83750179483</v>
      </c>
    </row>
    <row r="103" spans="1:4" ht="30" customHeight="1" thickTop="1" thickBot="1">
      <c r="A103" s="207" t="s">
        <v>1327</v>
      </c>
      <c r="B103" s="106" t="s">
        <v>344</v>
      </c>
      <c r="C103" s="108" t="s">
        <v>1328</v>
      </c>
      <c r="D103" s="658">
        <v>0.46355419732695002</v>
      </c>
    </row>
    <row r="104" spans="1:4" ht="30" customHeight="1" thickTop="1" thickBot="1">
      <c r="A104" s="207" t="s">
        <v>1325</v>
      </c>
      <c r="B104" s="106" t="s">
        <v>344</v>
      </c>
      <c r="C104" s="108" t="s">
        <v>1326</v>
      </c>
      <c r="D104" s="658">
        <v>0.30725115146230431</v>
      </c>
    </row>
    <row r="105" spans="1:4" ht="30" customHeight="1" thickTop="1" thickBot="1">
      <c r="A105" s="207" t="s">
        <v>1275</v>
      </c>
      <c r="B105" s="106" t="s">
        <v>339</v>
      </c>
      <c r="C105" s="108" t="s">
        <v>1276</v>
      </c>
      <c r="D105" s="658">
        <v>1366.7465813587971</v>
      </c>
    </row>
    <row r="106" spans="1:4" ht="30" customHeight="1" thickTop="1" thickBot="1">
      <c r="A106" s="207" t="s">
        <v>1402</v>
      </c>
      <c r="B106" s="106" t="s">
        <v>92</v>
      </c>
      <c r="C106" s="108" t="s">
        <v>1403</v>
      </c>
      <c r="D106" s="658">
        <v>127120.00068534586</v>
      </c>
    </row>
    <row r="107" spans="1:4" ht="30" customHeight="1" thickTop="1" thickBot="1">
      <c r="A107" s="207" t="s">
        <v>1301</v>
      </c>
      <c r="B107" s="106" t="s">
        <v>339</v>
      </c>
      <c r="C107" s="108" t="s">
        <v>1302</v>
      </c>
      <c r="D107" s="658">
        <v>1267.1246456035531</v>
      </c>
    </row>
    <row r="108" spans="1:4" ht="30" customHeight="1" thickTop="1" thickBot="1">
      <c r="A108" s="207" t="s">
        <v>1263</v>
      </c>
      <c r="B108" s="106" t="s">
        <v>339</v>
      </c>
      <c r="C108" s="108" t="s">
        <v>1855</v>
      </c>
      <c r="D108" s="658">
        <v>1026.8174749189304</v>
      </c>
    </row>
    <row r="109" spans="1:4" ht="30" customHeight="1" thickTop="1" thickBot="1">
      <c r="A109" s="207" t="s">
        <v>1258</v>
      </c>
      <c r="B109" s="106" t="s">
        <v>339</v>
      </c>
      <c r="C109" s="108" t="s">
        <v>1854</v>
      </c>
      <c r="D109" s="658">
        <v>1026.8174749189304</v>
      </c>
    </row>
    <row r="110" spans="1:4" ht="30" customHeight="1" thickTop="1" thickBot="1">
      <c r="A110" s="207" t="s">
        <v>1397</v>
      </c>
      <c r="B110" s="106" t="s">
        <v>339</v>
      </c>
      <c r="C110" s="108" t="s">
        <v>1398</v>
      </c>
      <c r="D110" s="658">
        <v>1026.8174749189304</v>
      </c>
    </row>
    <row r="111" spans="1:4" ht="30" customHeight="1" thickTop="1" thickBot="1">
      <c r="A111" s="207" t="s">
        <v>1318</v>
      </c>
      <c r="B111" s="106" t="s">
        <v>1306</v>
      </c>
      <c r="C111" s="108" t="s">
        <v>1861</v>
      </c>
      <c r="D111" s="658">
        <v>827.77535236955373</v>
      </c>
    </row>
    <row r="112" spans="1:4" ht="30" customHeight="1" thickTop="1" thickBot="1">
      <c r="A112" s="207" t="s">
        <v>1319</v>
      </c>
      <c r="B112" s="106" t="s">
        <v>344</v>
      </c>
      <c r="C112" s="108" t="s">
        <v>1862</v>
      </c>
      <c r="D112" s="658">
        <v>2.0760914842130398</v>
      </c>
    </row>
    <row r="113" spans="1:6" ht="30" customHeight="1" thickTop="1" thickBot="1">
      <c r="A113" s="207" t="s">
        <v>1324</v>
      </c>
      <c r="B113" s="106" t="s">
        <v>1306</v>
      </c>
      <c r="C113" s="108" t="s">
        <v>1865</v>
      </c>
      <c r="D113" s="658">
        <v>636.62879892257524</v>
      </c>
    </row>
    <row r="114" spans="1:6" ht="30" customHeight="1" thickTop="1" thickBot="1">
      <c r="A114" s="207" t="s">
        <v>1400</v>
      </c>
      <c r="B114" s="106" t="s">
        <v>92</v>
      </c>
      <c r="C114" s="108" t="s">
        <v>1401</v>
      </c>
      <c r="D114" s="658">
        <v>1099208.084885071</v>
      </c>
    </row>
    <row r="115" spans="1:6" ht="30" customHeight="1" thickTop="1" thickBot="1">
      <c r="A115" s="207" t="s">
        <v>1321</v>
      </c>
      <c r="B115" s="106" t="s">
        <v>92</v>
      </c>
      <c r="C115" s="108" t="s">
        <v>1322</v>
      </c>
      <c r="D115" s="658">
        <v>1026.8174749189304</v>
      </c>
    </row>
    <row r="116" spans="1:6" ht="30" customHeight="1" thickTop="1" thickBot="1">
      <c r="A116" s="207" t="s">
        <v>1271</v>
      </c>
      <c r="B116" s="106" t="s">
        <v>339</v>
      </c>
      <c r="C116" s="108" t="s">
        <v>1857</v>
      </c>
      <c r="D116" s="658">
        <v>14.327390183869669</v>
      </c>
    </row>
    <row r="117" spans="1:6" ht="30" customHeight="1" thickTop="1" thickBot="1">
      <c r="A117" s="207" t="s">
        <v>1299</v>
      </c>
      <c r="B117" s="106" t="s">
        <v>92</v>
      </c>
      <c r="C117" s="108" t="s">
        <v>1300</v>
      </c>
      <c r="D117" s="658">
        <v>516869.10330659285</v>
      </c>
    </row>
    <row r="118" spans="1:6" ht="15.75" thickTop="1">
      <c r="E118" s="222"/>
      <c r="F118" s="222"/>
    </row>
    <row r="119" spans="1:6">
      <c r="E119" s="222"/>
      <c r="F119" s="222"/>
    </row>
    <row r="120" spans="1:6">
      <c r="E120" s="222"/>
      <c r="F120" s="222"/>
    </row>
    <row r="121" spans="1:6">
      <c r="E121" s="222"/>
      <c r="F121" s="222"/>
    </row>
    <row r="122" spans="1:6">
      <c r="E122" s="222"/>
      <c r="F122" s="222"/>
    </row>
    <row r="123" spans="1:6">
      <c r="E123" s="222"/>
      <c r="F123" s="222"/>
    </row>
    <row r="124" spans="1:6">
      <c r="E124" s="222"/>
      <c r="F124" s="222"/>
    </row>
    <row r="125" spans="1:6">
      <c r="E125" s="222"/>
      <c r="F125" s="222"/>
    </row>
    <row r="126" spans="1:6">
      <c r="E126" s="222"/>
      <c r="F126" s="222"/>
    </row>
    <row r="127" spans="1:6">
      <c r="E127" s="222"/>
      <c r="F127" s="222"/>
    </row>
    <row r="128" spans="1:6">
      <c r="E128" s="222"/>
      <c r="F128" s="222"/>
    </row>
    <row r="129" spans="5:6">
      <c r="E129" s="222"/>
      <c r="F129" s="222"/>
    </row>
    <row r="130" spans="5:6">
      <c r="E130" s="222"/>
      <c r="F130" s="222"/>
    </row>
    <row r="131" spans="5:6">
      <c r="E131" s="222"/>
      <c r="F131" s="222"/>
    </row>
    <row r="132" spans="5:6">
      <c r="E132" s="222"/>
      <c r="F132" s="222"/>
    </row>
    <row r="133" spans="5:6">
      <c r="E133" s="222"/>
      <c r="F133" s="222"/>
    </row>
    <row r="134" spans="5:6">
      <c r="E134" s="222"/>
      <c r="F134" s="222"/>
    </row>
    <row r="135" spans="5:6">
      <c r="E135" s="222"/>
      <c r="F135" s="222"/>
    </row>
    <row r="136" spans="5:6">
      <c r="E136" s="222"/>
      <c r="F136" s="222"/>
    </row>
    <row r="137" spans="5:6">
      <c r="E137" s="222"/>
      <c r="F137" s="222"/>
    </row>
    <row r="138" spans="5:6">
      <c r="E138" s="222"/>
      <c r="F138" s="222"/>
    </row>
    <row r="139" spans="5:6">
      <c r="E139" s="222"/>
      <c r="F139" s="222"/>
    </row>
    <row r="140" spans="5:6">
      <c r="E140" s="222"/>
      <c r="F140" s="222"/>
    </row>
    <row r="141" spans="5:6">
      <c r="E141" s="222"/>
      <c r="F141" s="222"/>
    </row>
    <row r="142" spans="5:6">
      <c r="E142" s="222"/>
      <c r="F142" s="222"/>
    </row>
    <row r="143" spans="5:6">
      <c r="E143" s="222"/>
      <c r="F143" s="222"/>
    </row>
    <row r="144" spans="5:6">
      <c r="E144" s="222"/>
      <c r="F144" s="222"/>
    </row>
    <row r="145" spans="5:6">
      <c r="E145" s="222"/>
      <c r="F145" s="222"/>
    </row>
    <row r="146" spans="5:6">
      <c r="E146" s="222"/>
      <c r="F146" s="222"/>
    </row>
    <row r="147" spans="5:6">
      <c r="E147" s="222"/>
      <c r="F147" s="222"/>
    </row>
    <row r="148" spans="5:6">
      <c r="E148" s="222"/>
      <c r="F148" s="222"/>
    </row>
    <row r="149" spans="5:6">
      <c r="E149" s="222"/>
      <c r="F149" s="222"/>
    </row>
    <row r="150" spans="5:6">
      <c r="E150" s="222"/>
      <c r="F150" s="222"/>
    </row>
    <row r="151" spans="5:6">
      <c r="E151" s="222"/>
      <c r="F151" s="222"/>
    </row>
    <row r="152" spans="5:6">
      <c r="E152" s="222"/>
      <c r="F152" s="222"/>
    </row>
    <row r="153" spans="5:6">
      <c r="E153" s="222"/>
      <c r="F153" s="222"/>
    </row>
    <row r="154" spans="5:6">
      <c r="E154" s="222"/>
      <c r="F154" s="222"/>
    </row>
    <row r="155" spans="5:6">
      <c r="E155" s="222"/>
      <c r="F155" s="222"/>
    </row>
    <row r="156" spans="5:6">
      <c r="E156" s="222"/>
      <c r="F156" s="222"/>
    </row>
    <row r="157" spans="5:6">
      <c r="E157" s="222"/>
      <c r="F157" s="222"/>
    </row>
    <row r="158" spans="5:6">
      <c r="E158" s="222"/>
      <c r="F158" s="222"/>
    </row>
    <row r="159" spans="5:6">
      <c r="E159" s="222"/>
      <c r="F159" s="222"/>
    </row>
    <row r="160" spans="5:6">
      <c r="E160" s="222"/>
      <c r="F160" s="222"/>
    </row>
    <row r="161" spans="5:6">
      <c r="E161" s="222"/>
      <c r="F161" s="222"/>
    </row>
    <row r="162" spans="5:6">
      <c r="E162" s="222"/>
      <c r="F162" s="222"/>
    </row>
    <row r="163" spans="5:6">
      <c r="E163" s="222"/>
      <c r="F163" s="222"/>
    </row>
    <row r="164" spans="5:6">
      <c r="E164" s="222"/>
      <c r="F164" s="222"/>
    </row>
    <row r="165" spans="5:6">
      <c r="E165" s="222"/>
      <c r="F165" s="222"/>
    </row>
    <row r="166" spans="5:6">
      <c r="E166" s="222"/>
      <c r="F166" s="222"/>
    </row>
    <row r="167" spans="5:6">
      <c r="E167" s="222"/>
      <c r="F167" s="222"/>
    </row>
    <row r="168" spans="5:6">
      <c r="E168" s="222"/>
      <c r="F168" s="222"/>
    </row>
    <row r="169" spans="5:6">
      <c r="E169" s="222"/>
      <c r="F169" s="222"/>
    </row>
    <row r="170" spans="5:6">
      <c r="E170" s="222"/>
      <c r="F170" s="222"/>
    </row>
    <row r="171" spans="5:6">
      <c r="E171" s="222"/>
      <c r="F171" s="222"/>
    </row>
    <row r="172" spans="5:6">
      <c r="E172" s="222"/>
      <c r="F172" s="222"/>
    </row>
    <row r="173" spans="5:6">
      <c r="E173" s="222"/>
      <c r="F173" s="222"/>
    </row>
    <row r="174" spans="5:6">
      <c r="E174" s="222"/>
      <c r="F174" s="222"/>
    </row>
    <row r="175" spans="5:6">
      <c r="E175" s="222"/>
      <c r="F175" s="222"/>
    </row>
    <row r="176" spans="5:6">
      <c r="E176" s="222"/>
      <c r="F176" s="222"/>
    </row>
    <row r="177" spans="5:6">
      <c r="E177" s="222"/>
      <c r="F177" s="222"/>
    </row>
    <row r="178" spans="5:6">
      <c r="E178" s="222"/>
      <c r="F178" s="222"/>
    </row>
    <row r="179" spans="5:6">
      <c r="E179" s="222"/>
      <c r="F179" s="222"/>
    </row>
    <row r="180" spans="5:6">
      <c r="E180" s="222"/>
      <c r="F180" s="222"/>
    </row>
    <row r="181" spans="5:6">
      <c r="E181" s="222"/>
      <c r="F181" s="222"/>
    </row>
    <row r="182" spans="5:6">
      <c r="E182" s="222"/>
      <c r="F182" s="222"/>
    </row>
    <row r="183" spans="5:6">
      <c r="E183" s="222"/>
      <c r="F183" s="222"/>
    </row>
    <row r="184" spans="5:6">
      <c r="E184" s="222"/>
      <c r="F184" s="222"/>
    </row>
    <row r="185" spans="5:6">
      <c r="E185" s="222"/>
      <c r="F185" s="222"/>
    </row>
    <row r="186" spans="5:6">
      <c r="E186" s="222"/>
      <c r="F186" s="222"/>
    </row>
    <row r="187" spans="5:6">
      <c r="E187" s="222"/>
      <c r="F187" s="222"/>
    </row>
    <row r="188" spans="5:6">
      <c r="E188" s="222"/>
      <c r="F188" s="222"/>
    </row>
    <row r="189" spans="5:6">
      <c r="E189" s="222"/>
      <c r="F189" s="222"/>
    </row>
    <row r="190" spans="5:6">
      <c r="E190" s="222"/>
      <c r="F190" s="222"/>
    </row>
    <row r="191" spans="5:6">
      <c r="E191" s="222"/>
      <c r="F191" s="222"/>
    </row>
    <row r="192" spans="5:6">
      <c r="E192" s="222"/>
      <c r="F192" s="222"/>
    </row>
    <row r="193" spans="5:6">
      <c r="E193" s="222"/>
      <c r="F193" s="222"/>
    </row>
    <row r="194" spans="5:6">
      <c r="E194" s="222"/>
      <c r="F194" s="222"/>
    </row>
    <row r="195" spans="5:6">
      <c r="E195" s="222"/>
      <c r="F195" s="222"/>
    </row>
    <row r="196" spans="5:6">
      <c r="E196" s="222"/>
      <c r="F196" s="222"/>
    </row>
    <row r="197" spans="5:6">
      <c r="E197" s="222"/>
      <c r="F197" s="222"/>
    </row>
    <row r="198" spans="5:6">
      <c r="E198" s="222"/>
      <c r="F198" s="222"/>
    </row>
    <row r="199" spans="5:6">
      <c r="E199" s="222"/>
      <c r="F199" s="222"/>
    </row>
    <row r="200" spans="5:6">
      <c r="E200" s="222"/>
      <c r="F200" s="222"/>
    </row>
    <row r="201" spans="5:6">
      <c r="E201" s="222"/>
      <c r="F201" s="222"/>
    </row>
    <row r="202" spans="5:6">
      <c r="E202" s="222"/>
      <c r="F202" s="222"/>
    </row>
    <row r="203" spans="5:6">
      <c r="E203" s="222"/>
      <c r="F203" s="222"/>
    </row>
    <row r="204" spans="5:6">
      <c r="E204" s="222"/>
      <c r="F204" s="222"/>
    </row>
    <row r="205" spans="5:6">
      <c r="E205" s="222"/>
      <c r="F205" s="222"/>
    </row>
    <row r="206" spans="5:6">
      <c r="E206" s="222"/>
      <c r="F206" s="222"/>
    </row>
    <row r="207" spans="5:6">
      <c r="E207" s="222"/>
      <c r="F207" s="222"/>
    </row>
    <row r="208" spans="5:6">
      <c r="E208" s="222"/>
      <c r="F208" s="222"/>
    </row>
    <row r="209" spans="5:6">
      <c r="E209" s="222"/>
      <c r="F209" s="222"/>
    </row>
    <row r="210" spans="5:6">
      <c r="E210" s="222"/>
      <c r="F210" s="222"/>
    </row>
    <row r="211" spans="5:6">
      <c r="E211" s="222"/>
      <c r="F211" s="222"/>
    </row>
    <row r="212" spans="5:6">
      <c r="E212" s="222"/>
      <c r="F212" s="222"/>
    </row>
    <row r="213" spans="5:6">
      <c r="E213" s="222"/>
      <c r="F213" s="222"/>
    </row>
    <row r="214" spans="5:6">
      <c r="E214" s="222"/>
      <c r="F214" s="222"/>
    </row>
    <row r="215" spans="5:6">
      <c r="E215" s="222"/>
      <c r="F215" s="222"/>
    </row>
    <row r="216" spans="5:6">
      <c r="E216" s="222"/>
      <c r="F216" s="222"/>
    </row>
    <row r="217" spans="5:6">
      <c r="E217" s="222"/>
      <c r="F217" s="222"/>
    </row>
    <row r="218" spans="5:6">
      <c r="E218" s="222"/>
      <c r="F218" s="222"/>
    </row>
    <row r="219" spans="5:6">
      <c r="E219" s="222"/>
      <c r="F219" s="222"/>
    </row>
    <row r="220" spans="5:6">
      <c r="E220" s="222"/>
      <c r="F220" s="222"/>
    </row>
    <row r="221" spans="5:6">
      <c r="E221" s="222"/>
      <c r="F221" s="222"/>
    </row>
    <row r="222" spans="5:6">
      <c r="E222" s="222"/>
      <c r="F222" s="222"/>
    </row>
    <row r="223" spans="5:6">
      <c r="E223" s="222"/>
      <c r="F223" s="222"/>
    </row>
    <row r="224" spans="5:6">
      <c r="E224" s="222"/>
      <c r="F224" s="222"/>
    </row>
    <row r="225" spans="5:6">
      <c r="E225" s="222"/>
      <c r="F225" s="222"/>
    </row>
    <row r="226" spans="5:6">
      <c r="E226" s="222"/>
      <c r="F226" s="222"/>
    </row>
    <row r="227" spans="5:6">
      <c r="E227" s="222"/>
      <c r="F227" s="222"/>
    </row>
    <row r="228" spans="5:6">
      <c r="E228" s="222"/>
      <c r="F228" s="222"/>
    </row>
    <row r="229" spans="5:6">
      <c r="E229" s="222"/>
      <c r="F229" s="222"/>
    </row>
    <row r="230" spans="5:6">
      <c r="E230" s="222"/>
      <c r="F230" s="222"/>
    </row>
    <row r="231" spans="5:6">
      <c r="E231" s="222"/>
      <c r="F231" s="222"/>
    </row>
    <row r="232" spans="5:6">
      <c r="E232" s="222"/>
      <c r="F232" s="222"/>
    </row>
    <row r="233" spans="5:6">
      <c r="E233" s="222"/>
      <c r="F233" s="222"/>
    </row>
    <row r="234" spans="5:6">
      <c r="E234" s="222"/>
      <c r="F234" s="222"/>
    </row>
    <row r="235" spans="5:6">
      <c r="E235" s="222"/>
      <c r="F235" s="222"/>
    </row>
    <row r="236" spans="5:6">
      <c r="E236" s="222"/>
      <c r="F236" s="222"/>
    </row>
    <row r="237" spans="5:6">
      <c r="E237" s="222"/>
      <c r="F237" s="222"/>
    </row>
    <row r="238" spans="5:6">
      <c r="E238" s="222"/>
      <c r="F238" s="222"/>
    </row>
    <row r="239" spans="5:6">
      <c r="E239" s="222"/>
      <c r="F239" s="222"/>
    </row>
    <row r="240" spans="5:6">
      <c r="E240" s="222"/>
      <c r="F240" s="222"/>
    </row>
    <row r="241" spans="5:6">
      <c r="E241" s="222"/>
      <c r="F241" s="222"/>
    </row>
    <row r="242" spans="5:6">
      <c r="E242" s="222"/>
      <c r="F242" s="222"/>
    </row>
    <row r="243" spans="5:6">
      <c r="E243" s="222"/>
      <c r="F243" s="222"/>
    </row>
    <row r="244" spans="5:6">
      <c r="E244" s="222"/>
      <c r="F244" s="222"/>
    </row>
    <row r="245" spans="5:6">
      <c r="E245" s="222"/>
      <c r="F245" s="222"/>
    </row>
    <row r="246" spans="5:6">
      <c r="E246" s="222"/>
      <c r="F246" s="222"/>
    </row>
    <row r="247" spans="5:6">
      <c r="E247" s="222"/>
      <c r="F247" s="222"/>
    </row>
    <row r="248" spans="5:6">
      <c r="E248" s="222"/>
      <c r="F248" s="222"/>
    </row>
    <row r="249" spans="5:6">
      <c r="E249" s="222"/>
      <c r="F249" s="222"/>
    </row>
    <row r="250" spans="5:6">
      <c r="E250" s="222"/>
      <c r="F250" s="222"/>
    </row>
    <row r="251" spans="5:6">
      <c r="E251" s="222"/>
      <c r="F251" s="222"/>
    </row>
    <row r="252" spans="5:6">
      <c r="E252" s="222"/>
      <c r="F252" s="222"/>
    </row>
    <row r="253" spans="5:6">
      <c r="E253" s="222"/>
      <c r="F253" s="222"/>
    </row>
    <row r="254" spans="5:6">
      <c r="E254" s="222"/>
      <c r="F254" s="222"/>
    </row>
    <row r="255" spans="5:6">
      <c r="E255" s="222"/>
      <c r="F255" s="222"/>
    </row>
    <row r="256" spans="5:6">
      <c r="E256" s="222"/>
      <c r="F256" s="222"/>
    </row>
    <row r="257" spans="5:6">
      <c r="E257" s="222"/>
      <c r="F257" s="222"/>
    </row>
    <row r="258" spans="5:6">
      <c r="E258" s="222"/>
      <c r="F258" s="222"/>
    </row>
    <row r="259" spans="5:6">
      <c r="E259" s="222"/>
      <c r="F259" s="222"/>
    </row>
    <row r="260" spans="5:6">
      <c r="E260" s="222"/>
      <c r="F260" s="222"/>
    </row>
    <row r="261" spans="5:6">
      <c r="E261" s="222"/>
      <c r="F261" s="222"/>
    </row>
    <row r="262" spans="5:6">
      <c r="E262" s="222"/>
      <c r="F262" s="222"/>
    </row>
    <row r="263" spans="5:6">
      <c r="E263" s="222"/>
      <c r="F263" s="222"/>
    </row>
    <row r="264" spans="5:6">
      <c r="E264" s="222"/>
      <c r="F264" s="222"/>
    </row>
    <row r="265" spans="5:6">
      <c r="E265" s="222"/>
      <c r="F265" s="222"/>
    </row>
    <row r="266" spans="5:6">
      <c r="E266" s="222"/>
      <c r="F266" s="222"/>
    </row>
    <row r="267" spans="5:6">
      <c r="E267" s="222"/>
      <c r="F267" s="222"/>
    </row>
    <row r="268" spans="5:6">
      <c r="E268" s="222"/>
      <c r="F268" s="222"/>
    </row>
    <row r="269" spans="5:6">
      <c r="E269" s="222"/>
      <c r="F269" s="222"/>
    </row>
    <row r="270" spans="5:6">
      <c r="E270" s="222"/>
      <c r="F270" s="222"/>
    </row>
    <row r="271" spans="5:6">
      <c r="E271" s="222"/>
      <c r="F271" s="222"/>
    </row>
    <row r="272" spans="5:6">
      <c r="E272" s="222"/>
      <c r="F272" s="222"/>
    </row>
    <row r="273" spans="5:6">
      <c r="E273" s="222"/>
      <c r="F273" s="222"/>
    </row>
    <row r="274" spans="5:6">
      <c r="E274" s="222"/>
      <c r="F274" s="222"/>
    </row>
    <row r="275" spans="5:6">
      <c r="E275" s="222"/>
      <c r="F275" s="222"/>
    </row>
    <row r="276" spans="5:6">
      <c r="E276" s="222"/>
      <c r="F276" s="222"/>
    </row>
    <row r="277" spans="5:6">
      <c r="E277" s="222"/>
      <c r="F277" s="222"/>
    </row>
    <row r="278" spans="5:6">
      <c r="E278" s="222"/>
      <c r="F278" s="222"/>
    </row>
    <row r="279" spans="5:6">
      <c r="E279" s="222"/>
      <c r="F279" s="222"/>
    </row>
    <row r="280" spans="5:6">
      <c r="E280" s="222"/>
      <c r="F280" s="222"/>
    </row>
    <row r="281" spans="5:6">
      <c r="E281" s="222"/>
      <c r="F281" s="222"/>
    </row>
    <row r="282" spans="5:6">
      <c r="E282" s="222"/>
      <c r="F282" s="222"/>
    </row>
    <row r="283" spans="5:6">
      <c r="E283" s="222"/>
      <c r="F283" s="222"/>
    </row>
    <row r="284" spans="5:6">
      <c r="E284" s="222"/>
      <c r="F284" s="222"/>
    </row>
    <row r="285" spans="5:6">
      <c r="E285" s="222"/>
      <c r="F285" s="222"/>
    </row>
    <row r="286" spans="5:6">
      <c r="E286" s="222"/>
      <c r="F286" s="222"/>
    </row>
    <row r="287" spans="5:6">
      <c r="E287" s="222"/>
      <c r="F287" s="222"/>
    </row>
    <row r="288" spans="5:6">
      <c r="E288" s="222"/>
      <c r="F288" s="222"/>
    </row>
    <row r="289" spans="5:6">
      <c r="E289" s="222"/>
      <c r="F289" s="222"/>
    </row>
    <row r="290" spans="5:6">
      <c r="E290" s="222"/>
      <c r="F290" s="222"/>
    </row>
    <row r="291" spans="5:6">
      <c r="E291" s="222"/>
      <c r="F291" s="222"/>
    </row>
    <row r="292" spans="5:6">
      <c r="E292" s="222"/>
      <c r="F292" s="222"/>
    </row>
    <row r="293" spans="5:6">
      <c r="E293" s="222"/>
      <c r="F293" s="222"/>
    </row>
    <row r="294" spans="5:6">
      <c r="E294" s="222"/>
      <c r="F294" s="222"/>
    </row>
    <row r="295" spans="5:6">
      <c r="E295" s="222"/>
      <c r="F295" s="222"/>
    </row>
    <row r="296" spans="5:6">
      <c r="E296" s="222"/>
      <c r="F296" s="222"/>
    </row>
    <row r="297" spans="5:6">
      <c r="E297" s="222"/>
      <c r="F297" s="222"/>
    </row>
    <row r="298" spans="5:6">
      <c r="E298" s="222"/>
      <c r="F298" s="222"/>
    </row>
    <row r="299" spans="5:6">
      <c r="E299" s="222"/>
      <c r="F299" s="222"/>
    </row>
    <row r="300" spans="5:6">
      <c r="E300" s="222"/>
      <c r="F300" s="222"/>
    </row>
    <row r="301" spans="5:6">
      <c r="E301" s="222"/>
      <c r="F301" s="222"/>
    </row>
    <row r="302" spans="5:6">
      <c r="E302" s="222"/>
      <c r="F302" s="222"/>
    </row>
    <row r="303" spans="5:6">
      <c r="E303" s="222"/>
      <c r="F303" s="222"/>
    </row>
    <row r="304" spans="5:6">
      <c r="E304" s="222"/>
      <c r="F304" s="222"/>
    </row>
    <row r="305" spans="5:6">
      <c r="E305" s="222"/>
      <c r="F305" s="222"/>
    </row>
    <row r="306" spans="5:6">
      <c r="E306" s="222"/>
      <c r="F306" s="222"/>
    </row>
    <row r="307" spans="5:6">
      <c r="E307" s="222"/>
      <c r="F307" s="222"/>
    </row>
    <row r="308" spans="5:6">
      <c r="E308" s="222"/>
      <c r="F308" s="222"/>
    </row>
    <row r="309" spans="5:6">
      <c r="E309" s="222"/>
      <c r="F309" s="222"/>
    </row>
    <row r="310" spans="5:6">
      <c r="E310" s="222"/>
      <c r="F310" s="222"/>
    </row>
    <row r="311" spans="5:6">
      <c r="E311" s="222"/>
      <c r="F311" s="222"/>
    </row>
    <row r="312" spans="5:6">
      <c r="E312" s="222"/>
      <c r="F312" s="222"/>
    </row>
    <row r="313" spans="5:6">
      <c r="E313" s="222"/>
      <c r="F313" s="222"/>
    </row>
    <row r="314" spans="5:6">
      <c r="E314" s="222"/>
      <c r="F314" s="222"/>
    </row>
    <row r="315" spans="5:6">
      <c r="E315" s="222"/>
      <c r="F315" s="222"/>
    </row>
    <row r="316" spans="5:6">
      <c r="E316" s="222"/>
      <c r="F316" s="222"/>
    </row>
    <row r="317" spans="5:6">
      <c r="E317" s="222"/>
      <c r="F317" s="222"/>
    </row>
    <row r="318" spans="5:6">
      <c r="E318" s="222"/>
      <c r="F318" s="222"/>
    </row>
    <row r="319" spans="5:6">
      <c r="E319" s="222"/>
      <c r="F319" s="222"/>
    </row>
    <row r="320" spans="5:6">
      <c r="E320" s="222"/>
      <c r="F320" s="222"/>
    </row>
    <row r="321" spans="5:6">
      <c r="E321" s="222"/>
      <c r="F321" s="222"/>
    </row>
    <row r="322" spans="5:6">
      <c r="E322" s="222"/>
      <c r="F322" s="222"/>
    </row>
    <row r="323" spans="5:6">
      <c r="E323" s="222"/>
      <c r="F323" s="222"/>
    </row>
    <row r="324" spans="5:6">
      <c r="E324" s="222"/>
      <c r="F324" s="222"/>
    </row>
    <row r="325" spans="5:6">
      <c r="E325" s="222"/>
      <c r="F325" s="222"/>
    </row>
    <row r="326" spans="5:6">
      <c r="E326" s="222"/>
      <c r="F326" s="222"/>
    </row>
    <row r="327" spans="5:6">
      <c r="E327" s="222"/>
      <c r="F327" s="222"/>
    </row>
    <row r="328" spans="5:6">
      <c r="E328" s="222"/>
      <c r="F328" s="222"/>
    </row>
    <row r="329" spans="5:6">
      <c r="E329" s="222"/>
      <c r="F329" s="222"/>
    </row>
    <row r="330" spans="5:6">
      <c r="E330" s="222"/>
      <c r="F330" s="222"/>
    </row>
    <row r="331" spans="5:6">
      <c r="E331" s="222"/>
      <c r="F331" s="222"/>
    </row>
    <row r="332" spans="5:6">
      <c r="E332" s="222"/>
      <c r="F332" s="222"/>
    </row>
    <row r="333" spans="5:6">
      <c r="E333" s="222"/>
      <c r="F333" s="222"/>
    </row>
    <row r="334" spans="5:6">
      <c r="E334" s="222"/>
      <c r="F334" s="222"/>
    </row>
    <row r="335" spans="5:6">
      <c r="E335" s="222"/>
      <c r="F335" s="222"/>
    </row>
    <row r="336" spans="5:6">
      <c r="E336" s="222"/>
      <c r="F336" s="222"/>
    </row>
    <row r="337" spans="5:6">
      <c r="E337" s="222"/>
      <c r="F337" s="222"/>
    </row>
    <row r="338" spans="5:6">
      <c r="E338" s="222"/>
      <c r="F338" s="222"/>
    </row>
    <row r="339" spans="5:6">
      <c r="E339" s="222"/>
      <c r="F339" s="222"/>
    </row>
    <row r="340" spans="5:6">
      <c r="E340" s="222"/>
      <c r="F340" s="222"/>
    </row>
    <row r="341" spans="5:6">
      <c r="E341" s="222"/>
      <c r="F341" s="222"/>
    </row>
    <row r="342" spans="5:6">
      <c r="E342" s="222"/>
      <c r="F342" s="222"/>
    </row>
    <row r="343" spans="5:6">
      <c r="E343" s="222"/>
      <c r="F343" s="222"/>
    </row>
    <row r="344" spans="5:6">
      <c r="E344" s="222"/>
      <c r="F344" s="222"/>
    </row>
    <row r="345" spans="5:6">
      <c r="E345" s="222"/>
      <c r="F345" s="222"/>
    </row>
    <row r="346" spans="5:6">
      <c r="E346" s="222"/>
      <c r="F346" s="222"/>
    </row>
    <row r="347" spans="5:6">
      <c r="E347" s="222"/>
      <c r="F347" s="222"/>
    </row>
    <row r="348" spans="5:6">
      <c r="E348" s="222"/>
      <c r="F348" s="222"/>
    </row>
    <row r="349" spans="5:6">
      <c r="E349" s="222"/>
      <c r="F349" s="222"/>
    </row>
    <row r="350" spans="5:6">
      <c r="E350" s="222"/>
      <c r="F350" s="222"/>
    </row>
    <row r="351" spans="5:6">
      <c r="E351" s="222"/>
      <c r="F351" s="222"/>
    </row>
    <row r="352" spans="5:6">
      <c r="E352" s="222"/>
      <c r="F352" s="222"/>
    </row>
    <row r="353" spans="5:6">
      <c r="E353" s="222"/>
      <c r="F353" s="222"/>
    </row>
    <row r="354" spans="5:6">
      <c r="E354" s="222"/>
      <c r="F354" s="222"/>
    </row>
    <row r="355" spans="5:6">
      <c r="E355" s="222"/>
      <c r="F355" s="222"/>
    </row>
    <row r="356" spans="5:6">
      <c r="E356" s="222"/>
      <c r="F356" s="222"/>
    </row>
    <row r="357" spans="5:6">
      <c r="E357" s="222"/>
      <c r="F357" s="222"/>
    </row>
    <row r="358" spans="5:6">
      <c r="E358" s="222"/>
      <c r="F358" s="222"/>
    </row>
    <row r="359" spans="5:6">
      <c r="E359" s="222"/>
      <c r="F359" s="222"/>
    </row>
    <row r="360" spans="5:6">
      <c r="E360" s="222"/>
      <c r="F360" s="222"/>
    </row>
    <row r="361" spans="5:6">
      <c r="E361" s="222"/>
      <c r="F361" s="222"/>
    </row>
    <row r="362" spans="5:6">
      <c r="E362" s="222"/>
      <c r="F362" s="222"/>
    </row>
    <row r="363" spans="5:6">
      <c r="E363" s="222"/>
      <c r="F363" s="222"/>
    </row>
    <row r="364" spans="5:6">
      <c r="E364" s="222"/>
      <c r="F364" s="222"/>
    </row>
    <row r="365" spans="5:6">
      <c r="E365" s="222"/>
      <c r="F365" s="222"/>
    </row>
    <row r="366" spans="5:6">
      <c r="E366" s="222"/>
      <c r="F366" s="222"/>
    </row>
    <row r="367" spans="5:6">
      <c r="E367" s="222"/>
      <c r="F367" s="222"/>
    </row>
    <row r="368" spans="5:6">
      <c r="E368" s="222"/>
      <c r="F368" s="222"/>
    </row>
    <row r="369" spans="5:6">
      <c r="E369" s="222"/>
      <c r="F369" s="222"/>
    </row>
    <row r="370" spans="5:6">
      <c r="E370" s="222"/>
      <c r="F370" s="222"/>
    </row>
    <row r="371" spans="5:6">
      <c r="E371" s="222"/>
      <c r="F371" s="222"/>
    </row>
    <row r="372" spans="5:6">
      <c r="E372" s="222"/>
      <c r="F372" s="222"/>
    </row>
    <row r="373" spans="5:6">
      <c r="E373" s="222"/>
      <c r="F373" s="222"/>
    </row>
    <row r="374" spans="5:6">
      <c r="E374" s="222"/>
      <c r="F374" s="222"/>
    </row>
    <row r="375" spans="5:6">
      <c r="E375" s="222"/>
      <c r="F375" s="222"/>
    </row>
    <row r="376" spans="5:6">
      <c r="E376" s="222"/>
      <c r="F376" s="222"/>
    </row>
    <row r="377" spans="5:6">
      <c r="E377" s="222"/>
      <c r="F377" s="222"/>
    </row>
    <row r="378" spans="5:6">
      <c r="E378" s="222"/>
      <c r="F378" s="222"/>
    </row>
    <row r="379" spans="5:6">
      <c r="E379" s="222"/>
      <c r="F379" s="222"/>
    </row>
    <row r="380" spans="5:6">
      <c r="E380" s="222"/>
      <c r="F380" s="222"/>
    </row>
    <row r="381" spans="5:6">
      <c r="E381" s="222"/>
      <c r="F381" s="222"/>
    </row>
    <row r="382" spans="5:6">
      <c r="E382" s="222"/>
      <c r="F382" s="222"/>
    </row>
    <row r="383" spans="5:6">
      <c r="E383" s="222"/>
      <c r="F383" s="222"/>
    </row>
    <row r="384" spans="5:6">
      <c r="E384" s="222"/>
      <c r="F384" s="222"/>
    </row>
    <row r="385" spans="5:6">
      <c r="E385" s="222"/>
      <c r="F385" s="222"/>
    </row>
    <row r="386" spans="5:6">
      <c r="E386" s="222"/>
      <c r="F386" s="222"/>
    </row>
  </sheetData>
  <sortState xmlns:xlrd2="http://schemas.microsoft.com/office/spreadsheetml/2017/richdata2" ref="A6:D258">
    <sortCondition ref="C6:C258"/>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2.75"/>
  <cols>
    <col min="1" max="1" width="22.7109375" style="539" customWidth="1"/>
    <col min="2" max="2" width="15.42578125" style="539" customWidth="1"/>
    <col min="3" max="3" width="7.28515625" style="539" customWidth="1"/>
    <col min="4" max="4" width="11.42578125" style="539"/>
    <col min="5" max="5" width="5.7109375" style="539" customWidth="1"/>
    <col min="6" max="6" width="5.7109375" style="539" hidden="1" customWidth="1"/>
    <col min="7" max="7" width="9.5703125" style="539" customWidth="1"/>
    <col min="8" max="8" width="14" style="539" customWidth="1"/>
    <col min="9" max="9" width="16.28515625" style="539" customWidth="1"/>
    <col min="10" max="10" width="15.85546875" style="539" customWidth="1"/>
    <col min="11" max="11" width="11.7109375" style="539" customWidth="1"/>
    <col min="12" max="12" width="8.28515625" style="539" customWidth="1"/>
    <col min="13" max="13" width="16.5703125" style="539" customWidth="1"/>
    <col min="14" max="256" width="11.42578125" style="539"/>
    <col min="257" max="257" width="22.7109375" style="539" customWidth="1"/>
    <col min="258" max="258" width="15.42578125" style="539" customWidth="1"/>
    <col min="259" max="259" width="7.28515625" style="539" customWidth="1"/>
    <col min="260" max="260" width="11.42578125" style="539"/>
    <col min="261" max="261" width="5.7109375" style="539" customWidth="1"/>
    <col min="262" max="262" width="0" style="539" hidden="1" customWidth="1"/>
    <col min="263" max="263" width="9.5703125" style="539" customWidth="1"/>
    <col min="264" max="264" width="14" style="539" customWidth="1"/>
    <col min="265" max="265" width="16.28515625" style="539" customWidth="1"/>
    <col min="266" max="266" width="15.85546875" style="539" customWidth="1"/>
    <col min="267" max="267" width="11.7109375" style="539" customWidth="1"/>
    <col min="268" max="268" width="8.28515625" style="539" customWidth="1"/>
    <col min="269" max="269" width="16.5703125" style="539" customWidth="1"/>
    <col min="270" max="512" width="11.42578125" style="539"/>
    <col min="513" max="513" width="22.7109375" style="539" customWidth="1"/>
    <col min="514" max="514" width="15.42578125" style="539" customWidth="1"/>
    <col min="515" max="515" width="7.28515625" style="539" customWidth="1"/>
    <col min="516" max="516" width="11.42578125" style="539"/>
    <col min="517" max="517" width="5.7109375" style="539" customWidth="1"/>
    <col min="518" max="518" width="0" style="539" hidden="1" customWidth="1"/>
    <col min="519" max="519" width="9.5703125" style="539" customWidth="1"/>
    <col min="520" max="520" width="14" style="539" customWidth="1"/>
    <col min="521" max="521" width="16.28515625" style="539" customWidth="1"/>
    <col min="522" max="522" width="15.85546875" style="539" customWidth="1"/>
    <col min="523" max="523" width="11.7109375" style="539" customWidth="1"/>
    <col min="524" max="524" width="8.28515625" style="539" customWidth="1"/>
    <col min="525" max="525" width="16.5703125" style="539" customWidth="1"/>
    <col min="526" max="768" width="11.42578125" style="539"/>
    <col min="769" max="769" width="22.7109375" style="539" customWidth="1"/>
    <col min="770" max="770" width="15.42578125" style="539" customWidth="1"/>
    <col min="771" max="771" width="7.28515625" style="539" customWidth="1"/>
    <col min="772" max="772" width="11.42578125" style="539"/>
    <col min="773" max="773" width="5.7109375" style="539" customWidth="1"/>
    <col min="774" max="774" width="0" style="539" hidden="1" customWidth="1"/>
    <col min="775" max="775" width="9.5703125" style="539" customWidth="1"/>
    <col min="776" max="776" width="14" style="539" customWidth="1"/>
    <col min="777" max="777" width="16.28515625" style="539" customWidth="1"/>
    <col min="778" max="778" width="15.85546875" style="539" customWidth="1"/>
    <col min="779" max="779" width="11.7109375" style="539" customWidth="1"/>
    <col min="780" max="780" width="8.28515625" style="539" customWidth="1"/>
    <col min="781" max="781" width="16.5703125" style="539" customWidth="1"/>
    <col min="782" max="1024" width="11.42578125" style="539"/>
    <col min="1025" max="1025" width="22.7109375" style="539" customWidth="1"/>
    <col min="1026" max="1026" width="15.42578125" style="539" customWidth="1"/>
    <col min="1027" max="1027" width="7.28515625" style="539" customWidth="1"/>
    <col min="1028" max="1028" width="11.42578125" style="539"/>
    <col min="1029" max="1029" width="5.7109375" style="539" customWidth="1"/>
    <col min="1030" max="1030" width="0" style="539" hidden="1" customWidth="1"/>
    <col min="1031" max="1031" width="9.5703125" style="539" customWidth="1"/>
    <col min="1032" max="1032" width="14" style="539" customWidth="1"/>
    <col min="1033" max="1033" width="16.28515625" style="539" customWidth="1"/>
    <col min="1034" max="1034" width="15.85546875" style="539" customWidth="1"/>
    <col min="1035" max="1035" width="11.7109375" style="539" customWidth="1"/>
    <col min="1036" max="1036" width="8.28515625" style="539" customWidth="1"/>
    <col min="1037" max="1037" width="16.5703125" style="539" customWidth="1"/>
    <col min="1038" max="1280" width="11.42578125" style="539"/>
    <col min="1281" max="1281" width="22.7109375" style="539" customWidth="1"/>
    <col min="1282" max="1282" width="15.42578125" style="539" customWidth="1"/>
    <col min="1283" max="1283" width="7.28515625" style="539" customWidth="1"/>
    <col min="1284" max="1284" width="11.42578125" style="539"/>
    <col min="1285" max="1285" width="5.7109375" style="539" customWidth="1"/>
    <col min="1286" max="1286" width="0" style="539" hidden="1" customWidth="1"/>
    <col min="1287" max="1287" width="9.5703125" style="539" customWidth="1"/>
    <col min="1288" max="1288" width="14" style="539" customWidth="1"/>
    <col min="1289" max="1289" width="16.28515625" style="539" customWidth="1"/>
    <col min="1290" max="1290" width="15.85546875" style="539" customWidth="1"/>
    <col min="1291" max="1291" width="11.7109375" style="539" customWidth="1"/>
    <col min="1292" max="1292" width="8.28515625" style="539" customWidth="1"/>
    <col min="1293" max="1293" width="16.5703125" style="539" customWidth="1"/>
    <col min="1294" max="1536" width="11.42578125" style="539"/>
    <col min="1537" max="1537" width="22.7109375" style="539" customWidth="1"/>
    <col min="1538" max="1538" width="15.42578125" style="539" customWidth="1"/>
    <col min="1539" max="1539" width="7.28515625" style="539" customWidth="1"/>
    <col min="1540" max="1540" width="11.42578125" style="539"/>
    <col min="1541" max="1541" width="5.7109375" style="539" customWidth="1"/>
    <col min="1542" max="1542" width="0" style="539" hidden="1" customWidth="1"/>
    <col min="1543" max="1543" width="9.5703125" style="539" customWidth="1"/>
    <col min="1544" max="1544" width="14" style="539" customWidth="1"/>
    <col min="1545" max="1545" width="16.28515625" style="539" customWidth="1"/>
    <col min="1546" max="1546" width="15.85546875" style="539" customWidth="1"/>
    <col min="1547" max="1547" width="11.7109375" style="539" customWidth="1"/>
    <col min="1548" max="1548" width="8.28515625" style="539" customWidth="1"/>
    <col min="1549" max="1549" width="16.5703125" style="539" customWidth="1"/>
    <col min="1550" max="1792" width="11.42578125" style="539"/>
    <col min="1793" max="1793" width="22.7109375" style="539" customWidth="1"/>
    <col min="1794" max="1794" width="15.42578125" style="539" customWidth="1"/>
    <col min="1795" max="1795" width="7.28515625" style="539" customWidth="1"/>
    <col min="1796" max="1796" width="11.42578125" style="539"/>
    <col min="1797" max="1797" width="5.7109375" style="539" customWidth="1"/>
    <col min="1798" max="1798" width="0" style="539" hidden="1" customWidth="1"/>
    <col min="1799" max="1799" width="9.5703125" style="539" customWidth="1"/>
    <col min="1800" max="1800" width="14" style="539" customWidth="1"/>
    <col min="1801" max="1801" width="16.28515625" style="539" customWidth="1"/>
    <col min="1802" max="1802" width="15.85546875" style="539" customWidth="1"/>
    <col min="1803" max="1803" width="11.7109375" style="539" customWidth="1"/>
    <col min="1804" max="1804" width="8.28515625" style="539" customWidth="1"/>
    <col min="1805" max="1805" width="16.5703125" style="539" customWidth="1"/>
    <col min="1806" max="2048" width="11.42578125" style="539"/>
    <col min="2049" max="2049" width="22.7109375" style="539" customWidth="1"/>
    <col min="2050" max="2050" width="15.42578125" style="539" customWidth="1"/>
    <col min="2051" max="2051" width="7.28515625" style="539" customWidth="1"/>
    <col min="2052" max="2052" width="11.42578125" style="539"/>
    <col min="2053" max="2053" width="5.7109375" style="539" customWidth="1"/>
    <col min="2054" max="2054" width="0" style="539" hidden="1" customWidth="1"/>
    <col min="2055" max="2055" width="9.5703125" style="539" customWidth="1"/>
    <col min="2056" max="2056" width="14" style="539" customWidth="1"/>
    <col min="2057" max="2057" width="16.28515625" style="539" customWidth="1"/>
    <col min="2058" max="2058" width="15.85546875" style="539" customWidth="1"/>
    <col min="2059" max="2059" width="11.7109375" style="539" customWidth="1"/>
    <col min="2060" max="2060" width="8.28515625" style="539" customWidth="1"/>
    <col min="2061" max="2061" width="16.5703125" style="539" customWidth="1"/>
    <col min="2062" max="2304" width="11.42578125" style="539"/>
    <col min="2305" max="2305" width="22.7109375" style="539" customWidth="1"/>
    <col min="2306" max="2306" width="15.42578125" style="539" customWidth="1"/>
    <col min="2307" max="2307" width="7.28515625" style="539" customWidth="1"/>
    <col min="2308" max="2308" width="11.42578125" style="539"/>
    <col min="2309" max="2309" width="5.7109375" style="539" customWidth="1"/>
    <col min="2310" max="2310" width="0" style="539" hidden="1" customWidth="1"/>
    <col min="2311" max="2311" width="9.5703125" style="539" customWidth="1"/>
    <col min="2312" max="2312" width="14" style="539" customWidth="1"/>
    <col min="2313" max="2313" width="16.28515625" style="539" customWidth="1"/>
    <col min="2314" max="2314" width="15.85546875" style="539" customWidth="1"/>
    <col min="2315" max="2315" width="11.7109375" style="539" customWidth="1"/>
    <col min="2316" max="2316" width="8.28515625" style="539" customWidth="1"/>
    <col min="2317" max="2317" width="16.5703125" style="539" customWidth="1"/>
    <col min="2318" max="2560" width="11.42578125" style="539"/>
    <col min="2561" max="2561" width="22.7109375" style="539" customWidth="1"/>
    <col min="2562" max="2562" width="15.42578125" style="539" customWidth="1"/>
    <col min="2563" max="2563" width="7.28515625" style="539" customWidth="1"/>
    <col min="2564" max="2564" width="11.42578125" style="539"/>
    <col min="2565" max="2565" width="5.7109375" style="539" customWidth="1"/>
    <col min="2566" max="2566" width="0" style="539" hidden="1" customWidth="1"/>
    <col min="2567" max="2567" width="9.5703125" style="539" customWidth="1"/>
    <col min="2568" max="2568" width="14" style="539" customWidth="1"/>
    <col min="2569" max="2569" width="16.28515625" style="539" customWidth="1"/>
    <col min="2570" max="2570" width="15.85546875" style="539" customWidth="1"/>
    <col min="2571" max="2571" width="11.7109375" style="539" customWidth="1"/>
    <col min="2572" max="2572" width="8.28515625" style="539" customWidth="1"/>
    <col min="2573" max="2573" width="16.5703125" style="539" customWidth="1"/>
    <col min="2574" max="2816" width="11.42578125" style="539"/>
    <col min="2817" max="2817" width="22.7109375" style="539" customWidth="1"/>
    <col min="2818" max="2818" width="15.42578125" style="539" customWidth="1"/>
    <col min="2819" max="2819" width="7.28515625" style="539" customWidth="1"/>
    <col min="2820" max="2820" width="11.42578125" style="539"/>
    <col min="2821" max="2821" width="5.7109375" style="539" customWidth="1"/>
    <col min="2822" max="2822" width="0" style="539" hidden="1" customWidth="1"/>
    <col min="2823" max="2823" width="9.5703125" style="539" customWidth="1"/>
    <col min="2824" max="2824" width="14" style="539" customWidth="1"/>
    <col min="2825" max="2825" width="16.28515625" style="539" customWidth="1"/>
    <col min="2826" max="2826" width="15.85546875" style="539" customWidth="1"/>
    <col min="2827" max="2827" width="11.7109375" style="539" customWidth="1"/>
    <col min="2828" max="2828" width="8.28515625" style="539" customWidth="1"/>
    <col min="2829" max="2829" width="16.5703125" style="539" customWidth="1"/>
    <col min="2830" max="3072" width="11.42578125" style="539"/>
    <col min="3073" max="3073" width="22.7109375" style="539" customWidth="1"/>
    <col min="3074" max="3074" width="15.42578125" style="539" customWidth="1"/>
    <col min="3075" max="3075" width="7.28515625" style="539" customWidth="1"/>
    <col min="3076" max="3076" width="11.42578125" style="539"/>
    <col min="3077" max="3077" width="5.7109375" style="539" customWidth="1"/>
    <col min="3078" max="3078" width="0" style="539" hidden="1" customWidth="1"/>
    <col min="3079" max="3079" width="9.5703125" style="539" customWidth="1"/>
    <col min="3080" max="3080" width="14" style="539" customWidth="1"/>
    <col min="3081" max="3081" width="16.28515625" style="539" customWidth="1"/>
    <col min="3082" max="3082" width="15.85546875" style="539" customWidth="1"/>
    <col min="3083" max="3083" width="11.7109375" style="539" customWidth="1"/>
    <col min="3084" max="3084" width="8.28515625" style="539" customWidth="1"/>
    <col min="3085" max="3085" width="16.5703125" style="539" customWidth="1"/>
    <col min="3086" max="3328" width="11.42578125" style="539"/>
    <col min="3329" max="3329" width="22.7109375" style="539" customWidth="1"/>
    <col min="3330" max="3330" width="15.42578125" style="539" customWidth="1"/>
    <col min="3331" max="3331" width="7.28515625" style="539" customWidth="1"/>
    <col min="3332" max="3332" width="11.42578125" style="539"/>
    <col min="3333" max="3333" width="5.7109375" style="539" customWidth="1"/>
    <col min="3334" max="3334" width="0" style="539" hidden="1" customWidth="1"/>
    <col min="3335" max="3335" width="9.5703125" style="539" customWidth="1"/>
    <col min="3336" max="3336" width="14" style="539" customWidth="1"/>
    <col min="3337" max="3337" width="16.28515625" style="539" customWidth="1"/>
    <col min="3338" max="3338" width="15.85546875" style="539" customWidth="1"/>
    <col min="3339" max="3339" width="11.7109375" style="539" customWidth="1"/>
    <col min="3340" max="3340" width="8.28515625" style="539" customWidth="1"/>
    <col min="3341" max="3341" width="16.5703125" style="539" customWidth="1"/>
    <col min="3342" max="3584" width="11.42578125" style="539"/>
    <col min="3585" max="3585" width="22.7109375" style="539" customWidth="1"/>
    <col min="3586" max="3586" width="15.42578125" style="539" customWidth="1"/>
    <col min="3587" max="3587" width="7.28515625" style="539" customWidth="1"/>
    <col min="3588" max="3588" width="11.42578125" style="539"/>
    <col min="3589" max="3589" width="5.7109375" style="539" customWidth="1"/>
    <col min="3590" max="3590" width="0" style="539" hidden="1" customWidth="1"/>
    <col min="3591" max="3591" width="9.5703125" style="539" customWidth="1"/>
    <col min="3592" max="3592" width="14" style="539" customWidth="1"/>
    <col min="3593" max="3593" width="16.28515625" style="539" customWidth="1"/>
    <col min="3594" max="3594" width="15.85546875" style="539" customWidth="1"/>
    <col min="3595" max="3595" width="11.7109375" style="539" customWidth="1"/>
    <col min="3596" max="3596" width="8.28515625" style="539" customWidth="1"/>
    <col min="3597" max="3597" width="16.5703125" style="539" customWidth="1"/>
    <col min="3598" max="3840" width="11.42578125" style="539"/>
    <col min="3841" max="3841" width="22.7109375" style="539" customWidth="1"/>
    <col min="3842" max="3842" width="15.42578125" style="539" customWidth="1"/>
    <col min="3843" max="3843" width="7.28515625" style="539" customWidth="1"/>
    <col min="3844" max="3844" width="11.42578125" style="539"/>
    <col min="3845" max="3845" width="5.7109375" style="539" customWidth="1"/>
    <col min="3846" max="3846" width="0" style="539" hidden="1" customWidth="1"/>
    <col min="3847" max="3847" width="9.5703125" style="539" customWidth="1"/>
    <col min="3848" max="3848" width="14" style="539" customWidth="1"/>
    <col min="3849" max="3849" width="16.28515625" style="539" customWidth="1"/>
    <col min="3850" max="3850" width="15.85546875" style="539" customWidth="1"/>
    <col min="3851" max="3851" width="11.7109375" style="539" customWidth="1"/>
    <col min="3852" max="3852" width="8.28515625" style="539" customWidth="1"/>
    <col min="3853" max="3853" width="16.5703125" style="539" customWidth="1"/>
    <col min="3854" max="4096" width="11.42578125" style="539"/>
    <col min="4097" max="4097" width="22.7109375" style="539" customWidth="1"/>
    <col min="4098" max="4098" width="15.42578125" style="539" customWidth="1"/>
    <col min="4099" max="4099" width="7.28515625" style="539" customWidth="1"/>
    <col min="4100" max="4100" width="11.42578125" style="539"/>
    <col min="4101" max="4101" width="5.7109375" style="539" customWidth="1"/>
    <col min="4102" max="4102" width="0" style="539" hidden="1" customWidth="1"/>
    <col min="4103" max="4103" width="9.5703125" style="539" customWidth="1"/>
    <col min="4104" max="4104" width="14" style="539" customWidth="1"/>
    <col min="4105" max="4105" width="16.28515625" style="539" customWidth="1"/>
    <col min="4106" max="4106" width="15.85546875" style="539" customWidth="1"/>
    <col min="4107" max="4107" width="11.7109375" style="539" customWidth="1"/>
    <col min="4108" max="4108" width="8.28515625" style="539" customWidth="1"/>
    <col min="4109" max="4109" width="16.5703125" style="539" customWidth="1"/>
    <col min="4110" max="4352" width="11.42578125" style="539"/>
    <col min="4353" max="4353" width="22.7109375" style="539" customWidth="1"/>
    <col min="4354" max="4354" width="15.42578125" style="539" customWidth="1"/>
    <col min="4355" max="4355" width="7.28515625" style="539" customWidth="1"/>
    <col min="4356" max="4356" width="11.42578125" style="539"/>
    <col min="4357" max="4357" width="5.7109375" style="539" customWidth="1"/>
    <col min="4358" max="4358" width="0" style="539" hidden="1" customWidth="1"/>
    <col min="4359" max="4359" width="9.5703125" style="539" customWidth="1"/>
    <col min="4360" max="4360" width="14" style="539" customWidth="1"/>
    <col min="4361" max="4361" width="16.28515625" style="539" customWidth="1"/>
    <col min="4362" max="4362" width="15.85546875" style="539" customWidth="1"/>
    <col min="4363" max="4363" width="11.7109375" style="539" customWidth="1"/>
    <col min="4364" max="4364" width="8.28515625" style="539" customWidth="1"/>
    <col min="4365" max="4365" width="16.5703125" style="539" customWidth="1"/>
    <col min="4366" max="4608" width="11.42578125" style="539"/>
    <col min="4609" max="4609" width="22.7109375" style="539" customWidth="1"/>
    <col min="4610" max="4610" width="15.42578125" style="539" customWidth="1"/>
    <col min="4611" max="4611" width="7.28515625" style="539" customWidth="1"/>
    <col min="4612" max="4612" width="11.42578125" style="539"/>
    <col min="4613" max="4613" width="5.7109375" style="539" customWidth="1"/>
    <col min="4614" max="4614" width="0" style="539" hidden="1" customWidth="1"/>
    <col min="4615" max="4615" width="9.5703125" style="539" customWidth="1"/>
    <col min="4616" max="4616" width="14" style="539" customWidth="1"/>
    <col min="4617" max="4617" width="16.28515625" style="539" customWidth="1"/>
    <col min="4618" max="4618" width="15.85546875" style="539" customWidth="1"/>
    <col min="4619" max="4619" width="11.7109375" style="539" customWidth="1"/>
    <col min="4620" max="4620" width="8.28515625" style="539" customWidth="1"/>
    <col min="4621" max="4621" width="16.5703125" style="539" customWidth="1"/>
    <col min="4622" max="4864" width="11.42578125" style="539"/>
    <col min="4865" max="4865" width="22.7109375" style="539" customWidth="1"/>
    <col min="4866" max="4866" width="15.42578125" style="539" customWidth="1"/>
    <col min="4867" max="4867" width="7.28515625" style="539" customWidth="1"/>
    <col min="4868" max="4868" width="11.42578125" style="539"/>
    <col min="4869" max="4869" width="5.7109375" style="539" customWidth="1"/>
    <col min="4870" max="4870" width="0" style="539" hidden="1" customWidth="1"/>
    <col min="4871" max="4871" width="9.5703125" style="539" customWidth="1"/>
    <col min="4872" max="4872" width="14" style="539" customWidth="1"/>
    <col min="4873" max="4873" width="16.28515625" style="539" customWidth="1"/>
    <col min="4874" max="4874" width="15.85546875" style="539" customWidth="1"/>
    <col min="4875" max="4875" width="11.7109375" style="539" customWidth="1"/>
    <col min="4876" max="4876" width="8.28515625" style="539" customWidth="1"/>
    <col min="4877" max="4877" width="16.5703125" style="539" customWidth="1"/>
    <col min="4878" max="5120" width="11.42578125" style="539"/>
    <col min="5121" max="5121" width="22.7109375" style="539" customWidth="1"/>
    <col min="5122" max="5122" width="15.42578125" style="539" customWidth="1"/>
    <col min="5123" max="5123" width="7.28515625" style="539" customWidth="1"/>
    <col min="5124" max="5124" width="11.42578125" style="539"/>
    <col min="5125" max="5125" width="5.7109375" style="539" customWidth="1"/>
    <col min="5126" max="5126" width="0" style="539" hidden="1" customWidth="1"/>
    <col min="5127" max="5127" width="9.5703125" style="539" customWidth="1"/>
    <col min="5128" max="5128" width="14" style="539" customWidth="1"/>
    <col min="5129" max="5129" width="16.28515625" style="539" customWidth="1"/>
    <col min="5130" max="5130" width="15.85546875" style="539" customWidth="1"/>
    <col min="5131" max="5131" width="11.7109375" style="539" customWidth="1"/>
    <col min="5132" max="5132" width="8.28515625" style="539" customWidth="1"/>
    <col min="5133" max="5133" width="16.5703125" style="539" customWidth="1"/>
    <col min="5134" max="5376" width="11.42578125" style="539"/>
    <col min="5377" max="5377" width="22.7109375" style="539" customWidth="1"/>
    <col min="5378" max="5378" width="15.42578125" style="539" customWidth="1"/>
    <col min="5379" max="5379" width="7.28515625" style="539" customWidth="1"/>
    <col min="5380" max="5380" width="11.42578125" style="539"/>
    <col min="5381" max="5381" width="5.7109375" style="539" customWidth="1"/>
    <col min="5382" max="5382" width="0" style="539" hidden="1" customWidth="1"/>
    <col min="5383" max="5383" width="9.5703125" style="539" customWidth="1"/>
    <col min="5384" max="5384" width="14" style="539" customWidth="1"/>
    <col min="5385" max="5385" width="16.28515625" style="539" customWidth="1"/>
    <col min="5386" max="5386" width="15.85546875" style="539" customWidth="1"/>
    <col min="5387" max="5387" width="11.7109375" style="539" customWidth="1"/>
    <col min="5388" max="5388" width="8.28515625" style="539" customWidth="1"/>
    <col min="5389" max="5389" width="16.5703125" style="539" customWidth="1"/>
    <col min="5390" max="5632" width="11.42578125" style="539"/>
    <col min="5633" max="5633" width="22.7109375" style="539" customWidth="1"/>
    <col min="5634" max="5634" width="15.42578125" style="539" customWidth="1"/>
    <col min="5635" max="5635" width="7.28515625" style="539" customWidth="1"/>
    <col min="5636" max="5636" width="11.42578125" style="539"/>
    <col min="5637" max="5637" width="5.7109375" style="539" customWidth="1"/>
    <col min="5638" max="5638" width="0" style="539" hidden="1" customWidth="1"/>
    <col min="5639" max="5639" width="9.5703125" style="539" customWidth="1"/>
    <col min="5640" max="5640" width="14" style="539" customWidth="1"/>
    <col min="5641" max="5641" width="16.28515625" style="539" customWidth="1"/>
    <col min="5642" max="5642" width="15.85546875" style="539" customWidth="1"/>
    <col min="5643" max="5643" width="11.7109375" style="539" customWidth="1"/>
    <col min="5644" max="5644" width="8.28515625" style="539" customWidth="1"/>
    <col min="5645" max="5645" width="16.5703125" style="539" customWidth="1"/>
    <col min="5646" max="5888" width="11.42578125" style="539"/>
    <col min="5889" max="5889" width="22.7109375" style="539" customWidth="1"/>
    <col min="5890" max="5890" width="15.42578125" style="539" customWidth="1"/>
    <col min="5891" max="5891" width="7.28515625" style="539" customWidth="1"/>
    <col min="5892" max="5892" width="11.42578125" style="539"/>
    <col min="5893" max="5893" width="5.7109375" style="539" customWidth="1"/>
    <col min="5894" max="5894" width="0" style="539" hidden="1" customWidth="1"/>
    <col min="5895" max="5895" width="9.5703125" style="539" customWidth="1"/>
    <col min="5896" max="5896" width="14" style="539" customWidth="1"/>
    <col min="5897" max="5897" width="16.28515625" style="539" customWidth="1"/>
    <col min="5898" max="5898" width="15.85546875" style="539" customWidth="1"/>
    <col min="5899" max="5899" width="11.7109375" style="539" customWidth="1"/>
    <col min="5900" max="5900" width="8.28515625" style="539" customWidth="1"/>
    <col min="5901" max="5901" width="16.5703125" style="539" customWidth="1"/>
    <col min="5902" max="6144" width="11.42578125" style="539"/>
    <col min="6145" max="6145" width="22.7109375" style="539" customWidth="1"/>
    <col min="6146" max="6146" width="15.42578125" style="539" customWidth="1"/>
    <col min="6147" max="6147" width="7.28515625" style="539" customWidth="1"/>
    <col min="6148" max="6148" width="11.42578125" style="539"/>
    <col min="6149" max="6149" width="5.7109375" style="539" customWidth="1"/>
    <col min="6150" max="6150" width="0" style="539" hidden="1" customWidth="1"/>
    <col min="6151" max="6151" width="9.5703125" style="539" customWidth="1"/>
    <col min="6152" max="6152" width="14" style="539" customWidth="1"/>
    <col min="6153" max="6153" width="16.28515625" style="539" customWidth="1"/>
    <col min="6154" max="6154" width="15.85546875" style="539" customWidth="1"/>
    <col min="6155" max="6155" width="11.7109375" style="539" customWidth="1"/>
    <col min="6156" max="6156" width="8.28515625" style="539" customWidth="1"/>
    <col min="6157" max="6157" width="16.5703125" style="539" customWidth="1"/>
    <col min="6158" max="6400" width="11.42578125" style="539"/>
    <col min="6401" max="6401" width="22.7109375" style="539" customWidth="1"/>
    <col min="6402" max="6402" width="15.42578125" style="539" customWidth="1"/>
    <col min="6403" max="6403" width="7.28515625" style="539" customWidth="1"/>
    <col min="6404" max="6404" width="11.42578125" style="539"/>
    <col min="6405" max="6405" width="5.7109375" style="539" customWidth="1"/>
    <col min="6406" max="6406" width="0" style="539" hidden="1" customWidth="1"/>
    <col min="6407" max="6407" width="9.5703125" style="539" customWidth="1"/>
    <col min="6408" max="6408" width="14" style="539" customWidth="1"/>
    <col min="6409" max="6409" width="16.28515625" style="539" customWidth="1"/>
    <col min="6410" max="6410" width="15.85546875" style="539" customWidth="1"/>
    <col min="6411" max="6411" width="11.7109375" style="539" customWidth="1"/>
    <col min="6412" max="6412" width="8.28515625" style="539" customWidth="1"/>
    <col min="6413" max="6413" width="16.5703125" style="539" customWidth="1"/>
    <col min="6414" max="6656" width="11.42578125" style="539"/>
    <col min="6657" max="6657" width="22.7109375" style="539" customWidth="1"/>
    <col min="6658" max="6658" width="15.42578125" style="539" customWidth="1"/>
    <col min="6659" max="6659" width="7.28515625" style="539" customWidth="1"/>
    <col min="6660" max="6660" width="11.42578125" style="539"/>
    <col min="6661" max="6661" width="5.7109375" style="539" customWidth="1"/>
    <col min="6662" max="6662" width="0" style="539" hidden="1" customWidth="1"/>
    <col min="6663" max="6663" width="9.5703125" style="539" customWidth="1"/>
    <col min="6664" max="6664" width="14" style="539" customWidth="1"/>
    <col min="6665" max="6665" width="16.28515625" style="539" customWidth="1"/>
    <col min="6666" max="6666" width="15.85546875" style="539" customWidth="1"/>
    <col min="6667" max="6667" width="11.7109375" style="539" customWidth="1"/>
    <col min="6668" max="6668" width="8.28515625" style="539" customWidth="1"/>
    <col min="6669" max="6669" width="16.5703125" style="539" customWidth="1"/>
    <col min="6670" max="6912" width="11.42578125" style="539"/>
    <col min="6913" max="6913" width="22.7109375" style="539" customWidth="1"/>
    <col min="6914" max="6914" width="15.42578125" style="539" customWidth="1"/>
    <col min="6915" max="6915" width="7.28515625" style="539" customWidth="1"/>
    <col min="6916" max="6916" width="11.42578125" style="539"/>
    <col min="6917" max="6917" width="5.7109375" style="539" customWidth="1"/>
    <col min="6918" max="6918" width="0" style="539" hidden="1" customWidth="1"/>
    <col min="6919" max="6919" width="9.5703125" style="539" customWidth="1"/>
    <col min="6920" max="6920" width="14" style="539" customWidth="1"/>
    <col min="6921" max="6921" width="16.28515625" style="539" customWidth="1"/>
    <col min="6922" max="6922" width="15.85546875" style="539" customWidth="1"/>
    <col min="6923" max="6923" width="11.7109375" style="539" customWidth="1"/>
    <col min="6924" max="6924" width="8.28515625" style="539" customWidth="1"/>
    <col min="6925" max="6925" width="16.5703125" style="539" customWidth="1"/>
    <col min="6926" max="7168" width="11.42578125" style="539"/>
    <col min="7169" max="7169" width="22.7109375" style="539" customWidth="1"/>
    <col min="7170" max="7170" width="15.42578125" style="539" customWidth="1"/>
    <col min="7171" max="7171" width="7.28515625" style="539" customWidth="1"/>
    <col min="7172" max="7172" width="11.42578125" style="539"/>
    <col min="7173" max="7173" width="5.7109375" style="539" customWidth="1"/>
    <col min="7174" max="7174" width="0" style="539" hidden="1" customWidth="1"/>
    <col min="7175" max="7175" width="9.5703125" style="539" customWidth="1"/>
    <col min="7176" max="7176" width="14" style="539" customWidth="1"/>
    <col min="7177" max="7177" width="16.28515625" style="539" customWidth="1"/>
    <col min="7178" max="7178" width="15.85546875" style="539" customWidth="1"/>
    <col min="7179" max="7179" width="11.7109375" style="539" customWidth="1"/>
    <col min="7180" max="7180" width="8.28515625" style="539" customWidth="1"/>
    <col min="7181" max="7181" width="16.5703125" style="539" customWidth="1"/>
    <col min="7182" max="7424" width="11.42578125" style="539"/>
    <col min="7425" max="7425" width="22.7109375" style="539" customWidth="1"/>
    <col min="7426" max="7426" width="15.42578125" style="539" customWidth="1"/>
    <col min="7427" max="7427" width="7.28515625" style="539" customWidth="1"/>
    <col min="7428" max="7428" width="11.42578125" style="539"/>
    <col min="7429" max="7429" width="5.7109375" style="539" customWidth="1"/>
    <col min="7430" max="7430" width="0" style="539" hidden="1" customWidth="1"/>
    <col min="7431" max="7431" width="9.5703125" style="539" customWidth="1"/>
    <col min="7432" max="7432" width="14" style="539" customWidth="1"/>
    <col min="7433" max="7433" width="16.28515625" style="539" customWidth="1"/>
    <col min="7434" max="7434" width="15.85546875" style="539" customWidth="1"/>
    <col min="7435" max="7435" width="11.7109375" style="539" customWidth="1"/>
    <col min="7436" max="7436" width="8.28515625" style="539" customWidth="1"/>
    <col min="7437" max="7437" width="16.5703125" style="539" customWidth="1"/>
    <col min="7438" max="7680" width="11.42578125" style="539"/>
    <col min="7681" max="7681" width="22.7109375" style="539" customWidth="1"/>
    <col min="7682" max="7682" width="15.42578125" style="539" customWidth="1"/>
    <col min="7683" max="7683" width="7.28515625" style="539" customWidth="1"/>
    <col min="7684" max="7684" width="11.42578125" style="539"/>
    <col min="7685" max="7685" width="5.7109375" style="539" customWidth="1"/>
    <col min="7686" max="7686" width="0" style="539" hidden="1" customWidth="1"/>
    <col min="7687" max="7687" width="9.5703125" style="539" customWidth="1"/>
    <col min="7688" max="7688" width="14" style="539" customWidth="1"/>
    <col min="7689" max="7689" width="16.28515625" style="539" customWidth="1"/>
    <col min="7690" max="7690" width="15.85546875" style="539" customWidth="1"/>
    <col min="7691" max="7691" width="11.7109375" style="539" customWidth="1"/>
    <col min="7692" max="7692" width="8.28515625" style="539" customWidth="1"/>
    <col min="7693" max="7693" width="16.5703125" style="539" customWidth="1"/>
    <col min="7694" max="7936" width="11.42578125" style="539"/>
    <col min="7937" max="7937" width="22.7109375" style="539" customWidth="1"/>
    <col min="7938" max="7938" width="15.42578125" style="539" customWidth="1"/>
    <col min="7939" max="7939" width="7.28515625" style="539" customWidth="1"/>
    <col min="7940" max="7940" width="11.42578125" style="539"/>
    <col min="7941" max="7941" width="5.7109375" style="539" customWidth="1"/>
    <col min="7942" max="7942" width="0" style="539" hidden="1" customWidth="1"/>
    <col min="7943" max="7943" width="9.5703125" style="539" customWidth="1"/>
    <col min="7944" max="7944" width="14" style="539" customWidth="1"/>
    <col min="7945" max="7945" width="16.28515625" style="539" customWidth="1"/>
    <col min="7946" max="7946" width="15.85546875" style="539" customWidth="1"/>
    <col min="7947" max="7947" width="11.7109375" style="539" customWidth="1"/>
    <col min="7948" max="7948" width="8.28515625" style="539" customWidth="1"/>
    <col min="7949" max="7949" width="16.5703125" style="539" customWidth="1"/>
    <col min="7950" max="8192" width="11.42578125" style="539"/>
    <col min="8193" max="8193" width="22.7109375" style="539" customWidth="1"/>
    <col min="8194" max="8194" width="15.42578125" style="539" customWidth="1"/>
    <col min="8195" max="8195" width="7.28515625" style="539" customWidth="1"/>
    <col min="8196" max="8196" width="11.42578125" style="539"/>
    <col min="8197" max="8197" width="5.7109375" style="539" customWidth="1"/>
    <col min="8198" max="8198" width="0" style="539" hidden="1" customWidth="1"/>
    <col min="8199" max="8199" width="9.5703125" style="539" customWidth="1"/>
    <col min="8200" max="8200" width="14" style="539" customWidth="1"/>
    <col min="8201" max="8201" width="16.28515625" style="539" customWidth="1"/>
    <col min="8202" max="8202" width="15.85546875" style="539" customWidth="1"/>
    <col min="8203" max="8203" width="11.7109375" style="539" customWidth="1"/>
    <col min="8204" max="8204" width="8.28515625" style="539" customWidth="1"/>
    <col min="8205" max="8205" width="16.5703125" style="539" customWidth="1"/>
    <col min="8206" max="8448" width="11.42578125" style="539"/>
    <col min="8449" max="8449" width="22.7109375" style="539" customWidth="1"/>
    <col min="8450" max="8450" width="15.42578125" style="539" customWidth="1"/>
    <col min="8451" max="8451" width="7.28515625" style="539" customWidth="1"/>
    <col min="8452" max="8452" width="11.42578125" style="539"/>
    <col min="8453" max="8453" width="5.7109375" style="539" customWidth="1"/>
    <col min="8454" max="8454" width="0" style="539" hidden="1" customWidth="1"/>
    <col min="8455" max="8455" width="9.5703125" style="539" customWidth="1"/>
    <col min="8456" max="8456" width="14" style="539" customWidth="1"/>
    <col min="8457" max="8457" width="16.28515625" style="539" customWidth="1"/>
    <col min="8458" max="8458" width="15.85546875" style="539" customWidth="1"/>
    <col min="8459" max="8459" width="11.7109375" style="539" customWidth="1"/>
    <col min="8460" max="8460" width="8.28515625" style="539" customWidth="1"/>
    <col min="8461" max="8461" width="16.5703125" style="539" customWidth="1"/>
    <col min="8462" max="8704" width="11.42578125" style="539"/>
    <col min="8705" max="8705" width="22.7109375" style="539" customWidth="1"/>
    <col min="8706" max="8706" width="15.42578125" style="539" customWidth="1"/>
    <col min="8707" max="8707" width="7.28515625" style="539" customWidth="1"/>
    <col min="8708" max="8708" width="11.42578125" style="539"/>
    <col min="8709" max="8709" width="5.7109375" style="539" customWidth="1"/>
    <col min="8710" max="8710" width="0" style="539" hidden="1" customWidth="1"/>
    <col min="8711" max="8711" width="9.5703125" style="539" customWidth="1"/>
    <col min="8712" max="8712" width="14" style="539" customWidth="1"/>
    <col min="8713" max="8713" width="16.28515625" style="539" customWidth="1"/>
    <col min="8714" max="8714" width="15.85546875" style="539" customWidth="1"/>
    <col min="8715" max="8715" width="11.7109375" style="539" customWidth="1"/>
    <col min="8716" max="8716" width="8.28515625" style="539" customWidth="1"/>
    <col min="8717" max="8717" width="16.5703125" style="539" customWidth="1"/>
    <col min="8718" max="8960" width="11.42578125" style="539"/>
    <col min="8961" max="8961" width="22.7109375" style="539" customWidth="1"/>
    <col min="8962" max="8962" width="15.42578125" style="539" customWidth="1"/>
    <col min="8963" max="8963" width="7.28515625" style="539" customWidth="1"/>
    <col min="8964" max="8964" width="11.42578125" style="539"/>
    <col min="8965" max="8965" width="5.7109375" style="539" customWidth="1"/>
    <col min="8966" max="8966" width="0" style="539" hidden="1" customWidth="1"/>
    <col min="8967" max="8967" width="9.5703125" style="539" customWidth="1"/>
    <col min="8968" max="8968" width="14" style="539" customWidth="1"/>
    <col min="8969" max="8969" width="16.28515625" style="539" customWidth="1"/>
    <col min="8970" max="8970" width="15.85546875" style="539" customWidth="1"/>
    <col min="8971" max="8971" width="11.7109375" style="539" customWidth="1"/>
    <col min="8972" max="8972" width="8.28515625" style="539" customWidth="1"/>
    <col min="8973" max="8973" width="16.5703125" style="539" customWidth="1"/>
    <col min="8974" max="9216" width="11.42578125" style="539"/>
    <col min="9217" max="9217" width="22.7109375" style="539" customWidth="1"/>
    <col min="9218" max="9218" width="15.42578125" style="539" customWidth="1"/>
    <col min="9219" max="9219" width="7.28515625" style="539" customWidth="1"/>
    <col min="9220" max="9220" width="11.42578125" style="539"/>
    <col min="9221" max="9221" width="5.7109375" style="539" customWidth="1"/>
    <col min="9222" max="9222" width="0" style="539" hidden="1" customWidth="1"/>
    <col min="9223" max="9223" width="9.5703125" style="539" customWidth="1"/>
    <col min="9224" max="9224" width="14" style="539" customWidth="1"/>
    <col min="9225" max="9225" width="16.28515625" style="539" customWidth="1"/>
    <col min="9226" max="9226" width="15.85546875" style="539" customWidth="1"/>
    <col min="9227" max="9227" width="11.7109375" style="539" customWidth="1"/>
    <col min="9228" max="9228" width="8.28515625" style="539" customWidth="1"/>
    <col min="9229" max="9229" width="16.5703125" style="539" customWidth="1"/>
    <col min="9230" max="9472" width="11.42578125" style="539"/>
    <col min="9473" max="9473" width="22.7109375" style="539" customWidth="1"/>
    <col min="9474" max="9474" width="15.42578125" style="539" customWidth="1"/>
    <col min="9475" max="9475" width="7.28515625" style="539" customWidth="1"/>
    <col min="9476" max="9476" width="11.42578125" style="539"/>
    <col min="9477" max="9477" width="5.7109375" style="539" customWidth="1"/>
    <col min="9478" max="9478" width="0" style="539" hidden="1" customWidth="1"/>
    <col min="9479" max="9479" width="9.5703125" style="539" customWidth="1"/>
    <col min="9480" max="9480" width="14" style="539" customWidth="1"/>
    <col min="9481" max="9481" width="16.28515625" style="539" customWidth="1"/>
    <col min="9482" max="9482" width="15.85546875" style="539" customWidth="1"/>
    <col min="9483" max="9483" width="11.7109375" style="539" customWidth="1"/>
    <col min="9484" max="9484" width="8.28515625" style="539" customWidth="1"/>
    <col min="9485" max="9485" width="16.5703125" style="539" customWidth="1"/>
    <col min="9486" max="9728" width="11.42578125" style="539"/>
    <col min="9729" max="9729" width="22.7109375" style="539" customWidth="1"/>
    <col min="9730" max="9730" width="15.42578125" style="539" customWidth="1"/>
    <col min="9731" max="9731" width="7.28515625" style="539" customWidth="1"/>
    <col min="9732" max="9732" width="11.42578125" style="539"/>
    <col min="9733" max="9733" width="5.7109375" style="539" customWidth="1"/>
    <col min="9734" max="9734" width="0" style="539" hidden="1" customWidth="1"/>
    <col min="9735" max="9735" width="9.5703125" style="539" customWidth="1"/>
    <col min="9736" max="9736" width="14" style="539" customWidth="1"/>
    <col min="9737" max="9737" width="16.28515625" style="539" customWidth="1"/>
    <col min="9738" max="9738" width="15.85546875" style="539" customWidth="1"/>
    <col min="9739" max="9739" width="11.7109375" style="539" customWidth="1"/>
    <col min="9740" max="9740" width="8.28515625" style="539" customWidth="1"/>
    <col min="9741" max="9741" width="16.5703125" style="539" customWidth="1"/>
    <col min="9742" max="9984" width="11.42578125" style="539"/>
    <col min="9985" max="9985" width="22.7109375" style="539" customWidth="1"/>
    <col min="9986" max="9986" width="15.42578125" style="539" customWidth="1"/>
    <col min="9987" max="9987" width="7.28515625" style="539" customWidth="1"/>
    <col min="9988" max="9988" width="11.42578125" style="539"/>
    <col min="9989" max="9989" width="5.7109375" style="539" customWidth="1"/>
    <col min="9990" max="9990" width="0" style="539" hidden="1" customWidth="1"/>
    <col min="9991" max="9991" width="9.5703125" style="539" customWidth="1"/>
    <col min="9992" max="9992" width="14" style="539" customWidth="1"/>
    <col min="9993" max="9993" width="16.28515625" style="539" customWidth="1"/>
    <col min="9994" max="9994" width="15.85546875" style="539" customWidth="1"/>
    <col min="9995" max="9995" width="11.7109375" style="539" customWidth="1"/>
    <col min="9996" max="9996" width="8.28515625" style="539" customWidth="1"/>
    <col min="9997" max="9997" width="16.5703125" style="539" customWidth="1"/>
    <col min="9998" max="10240" width="11.42578125" style="539"/>
    <col min="10241" max="10241" width="22.7109375" style="539" customWidth="1"/>
    <col min="10242" max="10242" width="15.42578125" style="539" customWidth="1"/>
    <col min="10243" max="10243" width="7.28515625" style="539" customWidth="1"/>
    <col min="10244" max="10244" width="11.42578125" style="539"/>
    <col min="10245" max="10245" width="5.7109375" style="539" customWidth="1"/>
    <col min="10246" max="10246" width="0" style="539" hidden="1" customWidth="1"/>
    <col min="10247" max="10247" width="9.5703125" style="539" customWidth="1"/>
    <col min="10248" max="10248" width="14" style="539" customWidth="1"/>
    <col min="10249" max="10249" width="16.28515625" style="539" customWidth="1"/>
    <col min="10250" max="10250" width="15.85546875" style="539" customWidth="1"/>
    <col min="10251" max="10251" width="11.7109375" style="539" customWidth="1"/>
    <col min="10252" max="10252" width="8.28515625" style="539" customWidth="1"/>
    <col min="10253" max="10253" width="16.5703125" style="539" customWidth="1"/>
    <col min="10254" max="10496" width="11.42578125" style="539"/>
    <col min="10497" max="10497" width="22.7109375" style="539" customWidth="1"/>
    <col min="10498" max="10498" width="15.42578125" style="539" customWidth="1"/>
    <col min="10499" max="10499" width="7.28515625" style="539" customWidth="1"/>
    <col min="10500" max="10500" width="11.42578125" style="539"/>
    <col min="10501" max="10501" width="5.7109375" style="539" customWidth="1"/>
    <col min="10502" max="10502" width="0" style="539" hidden="1" customWidth="1"/>
    <col min="10503" max="10503" width="9.5703125" style="539" customWidth="1"/>
    <col min="10504" max="10504" width="14" style="539" customWidth="1"/>
    <col min="10505" max="10505" width="16.28515625" style="539" customWidth="1"/>
    <col min="10506" max="10506" width="15.85546875" style="539" customWidth="1"/>
    <col min="10507" max="10507" width="11.7109375" style="539" customWidth="1"/>
    <col min="10508" max="10508" width="8.28515625" style="539" customWidth="1"/>
    <col min="10509" max="10509" width="16.5703125" style="539" customWidth="1"/>
    <col min="10510" max="10752" width="11.42578125" style="539"/>
    <col min="10753" max="10753" width="22.7109375" style="539" customWidth="1"/>
    <col min="10754" max="10754" width="15.42578125" style="539" customWidth="1"/>
    <col min="10755" max="10755" width="7.28515625" style="539" customWidth="1"/>
    <col min="10756" max="10756" width="11.42578125" style="539"/>
    <col min="10757" max="10757" width="5.7109375" style="539" customWidth="1"/>
    <col min="10758" max="10758" width="0" style="539" hidden="1" customWidth="1"/>
    <col min="10759" max="10759" width="9.5703125" style="539" customWidth="1"/>
    <col min="10760" max="10760" width="14" style="539" customWidth="1"/>
    <col min="10761" max="10761" width="16.28515625" style="539" customWidth="1"/>
    <col min="10762" max="10762" width="15.85546875" style="539" customWidth="1"/>
    <col min="10763" max="10763" width="11.7109375" style="539" customWidth="1"/>
    <col min="10764" max="10764" width="8.28515625" style="539" customWidth="1"/>
    <col min="10765" max="10765" width="16.5703125" style="539" customWidth="1"/>
    <col min="10766" max="11008" width="11.42578125" style="539"/>
    <col min="11009" max="11009" width="22.7109375" style="539" customWidth="1"/>
    <col min="11010" max="11010" width="15.42578125" style="539" customWidth="1"/>
    <col min="11011" max="11011" width="7.28515625" style="539" customWidth="1"/>
    <col min="11012" max="11012" width="11.42578125" style="539"/>
    <col min="11013" max="11013" width="5.7109375" style="539" customWidth="1"/>
    <col min="11014" max="11014" width="0" style="539" hidden="1" customWidth="1"/>
    <col min="11015" max="11015" width="9.5703125" style="539" customWidth="1"/>
    <col min="11016" max="11016" width="14" style="539" customWidth="1"/>
    <col min="11017" max="11017" width="16.28515625" style="539" customWidth="1"/>
    <col min="11018" max="11018" width="15.85546875" style="539" customWidth="1"/>
    <col min="11019" max="11019" width="11.7109375" style="539" customWidth="1"/>
    <col min="11020" max="11020" width="8.28515625" style="539" customWidth="1"/>
    <col min="11021" max="11021" width="16.5703125" style="539" customWidth="1"/>
    <col min="11022" max="11264" width="11.42578125" style="539"/>
    <col min="11265" max="11265" width="22.7109375" style="539" customWidth="1"/>
    <col min="11266" max="11266" width="15.42578125" style="539" customWidth="1"/>
    <col min="11267" max="11267" width="7.28515625" style="539" customWidth="1"/>
    <col min="11268" max="11268" width="11.42578125" style="539"/>
    <col min="11269" max="11269" width="5.7109375" style="539" customWidth="1"/>
    <col min="11270" max="11270" width="0" style="539" hidden="1" customWidth="1"/>
    <col min="11271" max="11271" width="9.5703125" style="539" customWidth="1"/>
    <col min="11272" max="11272" width="14" style="539" customWidth="1"/>
    <col min="11273" max="11273" width="16.28515625" style="539" customWidth="1"/>
    <col min="11274" max="11274" width="15.85546875" style="539" customWidth="1"/>
    <col min="11275" max="11275" width="11.7109375" style="539" customWidth="1"/>
    <col min="11276" max="11276" width="8.28515625" style="539" customWidth="1"/>
    <col min="11277" max="11277" width="16.5703125" style="539" customWidth="1"/>
    <col min="11278" max="11520" width="11.42578125" style="539"/>
    <col min="11521" max="11521" width="22.7109375" style="539" customWidth="1"/>
    <col min="11522" max="11522" width="15.42578125" style="539" customWidth="1"/>
    <col min="11523" max="11523" width="7.28515625" style="539" customWidth="1"/>
    <col min="11524" max="11524" width="11.42578125" style="539"/>
    <col min="11525" max="11525" width="5.7109375" style="539" customWidth="1"/>
    <col min="11526" max="11526" width="0" style="539" hidden="1" customWidth="1"/>
    <col min="11527" max="11527" width="9.5703125" style="539" customWidth="1"/>
    <col min="11528" max="11528" width="14" style="539" customWidth="1"/>
    <col min="11529" max="11529" width="16.28515625" style="539" customWidth="1"/>
    <col min="11530" max="11530" width="15.85546875" style="539" customWidth="1"/>
    <col min="11531" max="11531" width="11.7109375" style="539" customWidth="1"/>
    <col min="11532" max="11532" width="8.28515625" style="539" customWidth="1"/>
    <col min="11533" max="11533" width="16.5703125" style="539" customWidth="1"/>
    <col min="11534" max="11776" width="11.42578125" style="539"/>
    <col min="11777" max="11777" width="22.7109375" style="539" customWidth="1"/>
    <col min="11778" max="11778" width="15.42578125" style="539" customWidth="1"/>
    <col min="11779" max="11779" width="7.28515625" style="539" customWidth="1"/>
    <col min="11780" max="11780" width="11.42578125" style="539"/>
    <col min="11781" max="11781" width="5.7109375" style="539" customWidth="1"/>
    <col min="11782" max="11782" width="0" style="539" hidden="1" customWidth="1"/>
    <col min="11783" max="11783" width="9.5703125" style="539" customWidth="1"/>
    <col min="11784" max="11784" width="14" style="539" customWidth="1"/>
    <col min="11785" max="11785" width="16.28515625" style="539" customWidth="1"/>
    <col min="11786" max="11786" width="15.85546875" style="539" customWidth="1"/>
    <col min="11787" max="11787" width="11.7109375" style="539" customWidth="1"/>
    <col min="11788" max="11788" width="8.28515625" style="539" customWidth="1"/>
    <col min="11789" max="11789" width="16.5703125" style="539" customWidth="1"/>
    <col min="11790" max="12032" width="11.42578125" style="539"/>
    <col min="12033" max="12033" width="22.7109375" style="539" customWidth="1"/>
    <col min="12034" max="12034" width="15.42578125" style="539" customWidth="1"/>
    <col min="12035" max="12035" width="7.28515625" style="539" customWidth="1"/>
    <col min="12036" max="12036" width="11.42578125" style="539"/>
    <col min="12037" max="12037" width="5.7109375" style="539" customWidth="1"/>
    <col min="12038" max="12038" width="0" style="539" hidden="1" customWidth="1"/>
    <col min="12039" max="12039" width="9.5703125" style="539" customWidth="1"/>
    <col min="12040" max="12040" width="14" style="539" customWidth="1"/>
    <col min="12041" max="12041" width="16.28515625" style="539" customWidth="1"/>
    <col min="12042" max="12042" width="15.85546875" style="539" customWidth="1"/>
    <col min="12043" max="12043" width="11.7109375" style="539" customWidth="1"/>
    <col min="12044" max="12044" width="8.28515625" style="539" customWidth="1"/>
    <col min="12045" max="12045" width="16.5703125" style="539" customWidth="1"/>
    <col min="12046" max="12288" width="11.42578125" style="539"/>
    <col min="12289" max="12289" width="22.7109375" style="539" customWidth="1"/>
    <col min="12290" max="12290" width="15.42578125" style="539" customWidth="1"/>
    <col min="12291" max="12291" width="7.28515625" style="539" customWidth="1"/>
    <col min="12292" max="12292" width="11.42578125" style="539"/>
    <col min="12293" max="12293" width="5.7109375" style="539" customWidth="1"/>
    <col min="12294" max="12294" width="0" style="539" hidden="1" customWidth="1"/>
    <col min="12295" max="12295" width="9.5703125" style="539" customWidth="1"/>
    <col min="12296" max="12296" width="14" style="539" customWidth="1"/>
    <col min="12297" max="12297" width="16.28515625" style="539" customWidth="1"/>
    <col min="12298" max="12298" width="15.85546875" style="539" customWidth="1"/>
    <col min="12299" max="12299" width="11.7109375" style="539" customWidth="1"/>
    <col min="12300" max="12300" width="8.28515625" style="539" customWidth="1"/>
    <col min="12301" max="12301" width="16.5703125" style="539" customWidth="1"/>
    <col min="12302" max="12544" width="11.42578125" style="539"/>
    <col min="12545" max="12545" width="22.7109375" style="539" customWidth="1"/>
    <col min="12546" max="12546" width="15.42578125" style="539" customWidth="1"/>
    <col min="12547" max="12547" width="7.28515625" style="539" customWidth="1"/>
    <col min="12548" max="12548" width="11.42578125" style="539"/>
    <col min="12549" max="12549" width="5.7109375" style="539" customWidth="1"/>
    <col min="12550" max="12550" width="0" style="539" hidden="1" customWidth="1"/>
    <col min="12551" max="12551" width="9.5703125" style="539" customWidth="1"/>
    <col min="12552" max="12552" width="14" style="539" customWidth="1"/>
    <col min="12553" max="12553" width="16.28515625" style="539" customWidth="1"/>
    <col min="12554" max="12554" width="15.85546875" style="539" customWidth="1"/>
    <col min="12555" max="12555" width="11.7109375" style="539" customWidth="1"/>
    <col min="12556" max="12556" width="8.28515625" style="539" customWidth="1"/>
    <col min="12557" max="12557" width="16.5703125" style="539" customWidth="1"/>
    <col min="12558" max="12800" width="11.42578125" style="539"/>
    <col min="12801" max="12801" width="22.7109375" style="539" customWidth="1"/>
    <col min="12802" max="12802" width="15.42578125" style="539" customWidth="1"/>
    <col min="12803" max="12803" width="7.28515625" style="539" customWidth="1"/>
    <col min="12804" max="12804" width="11.42578125" style="539"/>
    <col min="12805" max="12805" width="5.7109375" style="539" customWidth="1"/>
    <col min="12806" max="12806" width="0" style="539" hidden="1" customWidth="1"/>
    <col min="12807" max="12807" width="9.5703125" style="539" customWidth="1"/>
    <col min="12808" max="12808" width="14" style="539" customWidth="1"/>
    <col min="12809" max="12809" width="16.28515625" style="539" customWidth="1"/>
    <col min="12810" max="12810" width="15.85546875" style="539" customWidth="1"/>
    <col min="12811" max="12811" width="11.7109375" style="539" customWidth="1"/>
    <col min="12812" max="12812" width="8.28515625" style="539" customWidth="1"/>
    <col min="12813" max="12813" width="16.5703125" style="539" customWidth="1"/>
    <col min="12814" max="13056" width="11.42578125" style="539"/>
    <col min="13057" max="13057" width="22.7109375" style="539" customWidth="1"/>
    <col min="13058" max="13058" width="15.42578125" style="539" customWidth="1"/>
    <col min="13059" max="13059" width="7.28515625" style="539" customWidth="1"/>
    <col min="13060" max="13060" width="11.42578125" style="539"/>
    <col min="13061" max="13061" width="5.7109375" style="539" customWidth="1"/>
    <col min="13062" max="13062" width="0" style="539" hidden="1" customWidth="1"/>
    <col min="13063" max="13063" width="9.5703125" style="539" customWidth="1"/>
    <col min="13064" max="13064" width="14" style="539" customWidth="1"/>
    <col min="13065" max="13065" width="16.28515625" style="539" customWidth="1"/>
    <col min="13066" max="13066" width="15.85546875" style="539" customWidth="1"/>
    <col min="13067" max="13067" width="11.7109375" style="539" customWidth="1"/>
    <col min="13068" max="13068" width="8.28515625" style="539" customWidth="1"/>
    <col min="13069" max="13069" width="16.5703125" style="539" customWidth="1"/>
    <col min="13070" max="13312" width="11.42578125" style="539"/>
    <col min="13313" max="13313" width="22.7109375" style="539" customWidth="1"/>
    <col min="13314" max="13314" width="15.42578125" style="539" customWidth="1"/>
    <col min="13315" max="13315" width="7.28515625" style="539" customWidth="1"/>
    <col min="13316" max="13316" width="11.42578125" style="539"/>
    <col min="13317" max="13317" width="5.7109375" style="539" customWidth="1"/>
    <col min="13318" max="13318" width="0" style="539" hidden="1" customWidth="1"/>
    <col min="13319" max="13319" width="9.5703125" style="539" customWidth="1"/>
    <col min="13320" max="13320" width="14" style="539" customWidth="1"/>
    <col min="13321" max="13321" width="16.28515625" style="539" customWidth="1"/>
    <col min="13322" max="13322" width="15.85546875" style="539" customWidth="1"/>
    <col min="13323" max="13323" width="11.7109375" style="539" customWidth="1"/>
    <col min="13324" max="13324" width="8.28515625" style="539" customWidth="1"/>
    <col min="13325" max="13325" width="16.5703125" style="539" customWidth="1"/>
    <col min="13326" max="13568" width="11.42578125" style="539"/>
    <col min="13569" max="13569" width="22.7109375" style="539" customWidth="1"/>
    <col min="13570" max="13570" width="15.42578125" style="539" customWidth="1"/>
    <col min="13571" max="13571" width="7.28515625" style="539" customWidth="1"/>
    <col min="13572" max="13572" width="11.42578125" style="539"/>
    <col min="13573" max="13573" width="5.7109375" style="539" customWidth="1"/>
    <col min="13574" max="13574" width="0" style="539" hidden="1" customWidth="1"/>
    <col min="13575" max="13575" width="9.5703125" style="539" customWidth="1"/>
    <col min="13576" max="13576" width="14" style="539" customWidth="1"/>
    <col min="13577" max="13577" width="16.28515625" style="539" customWidth="1"/>
    <col min="13578" max="13578" width="15.85546875" style="539" customWidth="1"/>
    <col min="13579" max="13579" width="11.7109375" style="539" customWidth="1"/>
    <col min="13580" max="13580" width="8.28515625" style="539" customWidth="1"/>
    <col min="13581" max="13581" width="16.5703125" style="539" customWidth="1"/>
    <col min="13582" max="13824" width="11.42578125" style="539"/>
    <col min="13825" max="13825" width="22.7109375" style="539" customWidth="1"/>
    <col min="13826" max="13826" width="15.42578125" style="539" customWidth="1"/>
    <col min="13827" max="13827" width="7.28515625" style="539" customWidth="1"/>
    <col min="13828" max="13828" width="11.42578125" style="539"/>
    <col min="13829" max="13829" width="5.7109375" style="539" customWidth="1"/>
    <col min="13830" max="13830" width="0" style="539" hidden="1" customWidth="1"/>
    <col min="13831" max="13831" width="9.5703125" style="539" customWidth="1"/>
    <col min="13832" max="13832" width="14" style="539" customWidth="1"/>
    <col min="13833" max="13833" width="16.28515625" style="539" customWidth="1"/>
    <col min="13834" max="13834" width="15.85546875" style="539" customWidth="1"/>
    <col min="13835" max="13835" width="11.7109375" style="539" customWidth="1"/>
    <col min="13836" max="13836" width="8.28515625" style="539" customWidth="1"/>
    <col min="13837" max="13837" width="16.5703125" style="539" customWidth="1"/>
    <col min="13838" max="14080" width="11.42578125" style="539"/>
    <col min="14081" max="14081" width="22.7109375" style="539" customWidth="1"/>
    <col min="14082" max="14082" width="15.42578125" style="539" customWidth="1"/>
    <col min="14083" max="14083" width="7.28515625" style="539" customWidth="1"/>
    <col min="14084" max="14084" width="11.42578125" style="539"/>
    <col min="14085" max="14085" width="5.7109375" style="539" customWidth="1"/>
    <col min="14086" max="14086" width="0" style="539" hidden="1" customWidth="1"/>
    <col min="14087" max="14087" width="9.5703125" style="539" customWidth="1"/>
    <col min="14088" max="14088" width="14" style="539" customWidth="1"/>
    <col min="14089" max="14089" width="16.28515625" style="539" customWidth="1"/>
    <col min="14090" max="14090" width="15.85546875" style="539" customWidth="1"/>
    <col min="14091" max="14091" width="11.7109375" style="539" customWidth="1"/>
    <col min="14092" max="14092" width="8.28515625" style="539" customWidth="1"/>
    <col min="14093" max="14093" width="16.5703125" style="539" customWidth="1"/>
    <col min="14094" max="14336" width="11.42578125" style="539"/>
    <col min="14337" max="14337" width="22.7109375" style="539" customWidth="1"/>
    <col min="14338" max="14338" width="15.42578125" style="539" customWidth="1"/>
    <col min="14339" max="14339" width="7.28515625" style="539" customWidth="1"/>
    <col min="14340" max="14340" width="11.42578125" style="539"/>
    <col min="14341" max="14341" width="5.7109375" style="539" customWidth="1"/>
    <col min="14342" max="14342" width="0" style="539" hidden="1" customWidth="1"/>
    <col min="14343" max="14343" width="9.5703125" style="539" customWidth="1"/>
    <col min="14344" max="14344" width="14" style="539" customWidth="1"/>
    <col min="14345" max="14345" width="16.28515625" style="539" customWidth="1"/>
    <col min="14346" max="14346" width="15.85546875" style="539" customWidth="1"/>
    <col min="14347" max="14347" width="11.7109375" style="539" customWidth="1"/>
    <col min="14348" max="14348" width="8.28515625" style="539" customWidth="1"/>
    <col min="14349" max="14349" width="16.5703125" style="539" customWidth="1"/>
    <col min="14350" max="14592" width="11.42578125" style="539"/>
    <col min="14593" max="14593" width="22.7109375" style="539" customWidth="1"/>
    <col min="14594" max="14594" width="15.42578125" style="539" customWidth="1"/>
    <col min="14595" max="14595" width="7.28515625" style="539" customWidth="1"/>
    <col min="14596" max="14596" width="11.42578125" style="539"/>
    <col min="14597" max="14597" width="5.7109375" style="539" customWidth="1"/>
    <col min="14598" max="14598" width="0" style="539" hidden="1" customWidth="1"/>
    <col min="14599" max="14599" width="9.5703125" style="539" customWidth="1"/>
    <col min="14600" max="14600" width="14" style="539" customWidth="1"/>
    <col min="14601" max="14601" width="16.28515625" style="539" customWidth="1"/>
    <col min="14602" max="14602" width="15.85546875" style="539" customWidth="1"/>
    <col min="14603" max="14603" width="11.7109375" style="539" customWidth="1"/>
    <col min="14604" max="14604" width="8.28515625" style="539" customWidth="1"/>
    <col min="14605" max="14605" width="16.5703125" style="539" customWidth="1"/>
    <col min="14606" max="14848" width="11.42578125" style="539"/>
    <col min="14849" max="14849" width="22.7109375" style="539" customWidth="1"/>
    <col min="14850" max="14850" width="15.42578125" style="539" customWidth="1"/>
    <col min="14851" max="14851" width="7.28515625" style="539" customWidth="1"/>
    <col min="14852" max="14852" width="11.42578125" style="539"/>
    <col min="14853" max="14853" width="5.7109375" style="539" customWidth="1"/>
    <col min="14854" max="14854" width="0" style="539" hidden="1" customWidth="1"/>
    <col min="14855" max="14855" width="9.5703125" style="539" customWidth="1"/>
    <col min="14856" max="14856" width="14" style="539" customWidth="1"/>
    <col min="14857" max="14857" width="16.28515625" style="539" customWidth="1"/>
    <col min="14858" max="14858" width="15.85546875" style="539" customWidth="1"/>
    <col min="14859" max="14859" width="11.7109375" style="539" customWidth="1"/>
    <col min="14860" max="14860" width="8.28515625" style="539" customWidth="1"/>
    <col min="14861" max="14861" width="16.5703125" style="539" customWidth="1"/>
    <col min="14862" max="15104" width="11.42578125" style="539"/>
    <col min="15105" max="15105" width="22.7109375" style="539" customWidth="1"/>
    <col min="15106" max="15106" width="15.42578125" style="539" customWidth="1"/>
    <col min="15107" max="15107" width="7.28515625" style="539" customWidth="1"/>
    <col min="15108" max="15108" width="11.42578125" style="539"/>
    <col min="15109" max="15109" width="5.7109375" style="539" customWidth="1"/>
    <col min="15110" max="15110" width="0" style="539" hidden="1" customWidth="1"/>
    <col min="15111" max="15111" width="9.5703125" style="539" customWidth="1"/>
    <col min="15112" max="15112" width="14" style="539" customWidth="1"/>
    <col min="15113" max="15113" width="16.28515625" style="539" customWidth="1"/>
    <col min="15114" max="15114" width="15.85546875" style="539" customWidth="1"/>
    <col min="15115" max="15115" width="11.7109375" style="539" customWidth="1"/>
    <col min="15116" max="15116" width="8.28515625" style="539" customWidth="1"/>
    <col min="15117" max="15117" width="16.5703125" style="539" customWidth="1"/>
    <col min="15118" max="15360" width="11.42578125" style="539"/>
    <col min="15361" max="15361" width="22.7109375" style="539" customWidth="1"/>
    <col min="15362" max="15362" width="15.42578125" style="539" customWidth="1"/>
    <col min="15363" max="15363" width="7.28515625" style="539" customWidth="1"/>
    <col min="15364" max="15364" width="11.42578125" style="539"/>
    <col min="15365" max="15365" width="5.7109375" style="539" customWidth="1"/>
    <col min="15366" max="15366" width="0" style="539" hidden="1" customWidth="1"/>
    <col min="15367" max="15367" width="9.5703125" style="539" customWidth="1"/>
    <col min="15368" max="15368" width="14" style="539" customWidth="1"/>
    <col min="15369" max="15369" width="16.28515625" style="539" customWidth="1"/>
    <col min="15370" max="15370" width="15.85546875" style="539" customWidth="1"/>
    <col min="15371" max="15371" width="11.7109375" style="539" customWidth="1"/>
    <col min="15372" max="15372" width="8.28515625" style="539" customWidth="1"/>
    <col min="15373" max="15373" width="16.5703125" style="539" customWidth="1"/>
    <col min="15374" max="15616" width="11.42578125" style="539"/>
    <col min="15617" max="15617" width="22.7109375" style="539" customWidth="1"/>
    <col min="15618" max="15618" width="15.42578125" style="539" customWidth="1"/>
    <col min="15619" max="15619" width="7.28515625" style="539" customWidth="1"/>
    <col min="15620" max="15620" width="11.42578125" style="539"/>
    <col min="15621" max="15621" width="5.7109375" style="539" customWidth="1"/>
    <col min="15622" max="15622" width="0" style="539" hidden="1" customWidth="1"/>
    <col min="15623" max="15623" width="9.5703125" style="539" customWidth="1"/>
    <col min="15624" max="15624" width="14" style="539" customWidth="1"/>
    <col min="15625" max="15625" width="16.28515625" style="539" customWidth="1"/>
    <col min="15626" max="15626" width="15.85546875" style="539" customWidth="1"/>
    <col min="15627" max="15627" width="11.7109375" style="539" customWidth="1"/>
    <col min="15628" max="15628" width="8.28515625" style="539" customWidth="1"/>
    <col min="15629" max="15629" width="16.5703125" style="539" customWidth="1"/>
    <col min="15630" max="15872" width="11.42578125" style="539"/>
    <col min="15873" max="15873" width="22.7109375" style="539" customWidth="1"/>
    <col min="15874" max="15874" width="15.42578125" style="539" customWidth="1"/>
    <col min="15875" max="15875" width="7.28515625" style="539" customWidth="1"/>
    <col min="15876" max="15876" width="11.42578125" style="539"/>
    <col min="15877" max="15877" width="5.7109375" style="539" customWidth="1"/>
    <col min="15878" max="15878" width="0" style="539" hidden="1" customWidth="1"/>
    <col min="15879" max="15879" width="9.5703125" style="539" customWidth="1"/>
    <col min="15880" max="15880" width="14" style="539" customWidth="1"/>
    <col min="15881" max="15881" width="16.28515625" style="539" customWidth="1"/>
    <col min="15882" max="15882" width="15.85546875" style="539" customWidth="1"/>
    <col min="15883" max="15883" width="11.7109375" style="539" customWidth="1"/>
    <col min="15884" max="15884" width="8.28515625" style="539" customWidth="1"/>
    <col min="15885" max="15885" width="16.5703125" style="539" customWidth="1"/>
    <col min="15886" max="16128" width="11.42578125" style="539"/>
    <col min="16129" max="16129" width="22.7109375" style="539" customWidth="1"/>
    <col min="16130" max="16130" width="15.42578125" style="539" customWidth="1"/>
    <col min="16131" max="16131" width="7.28515625" style="539" customWidth="1"/>
    <col min="16132" max="16132" width="11.42578125" style="539"/>
    <col min="16133" max="16133" width="5.7109375" style="539" customWidth="1"/>
    <col min="16134" max="16134" width="0" style="539" hidden="1" customWidth="1"/>
    <col min="16135" max="16135" width="9.5703125" style="539" customWidth="1"/>
    <col min="16136" max="16136" width="14" style="539" customWidth="1"/>
    <col min="16137" max="16137" width="16.28515625" style="539" customWidth="1"/>
    <col min="16138" max="16138" width="15.85546875" style="539" customWidth="1"/>
    <col min="16139" max="16139" width="11.7109375" style="539" customWidth="1"/>
    <col min="16140" max="16140" width="8.28515625" style="539" customWidth="1"/>
    <col min="16141" max="16141" width="16.5703125" style="539" customWidth="1"/>
    <col min="16142" max="16384" width="11.42578125" style="539"/>
  </cols>
  <sheetData>
    <row r="1" spans="1:13" s="496" customFormat="1">
      <c r="A1" s="697"/>
      <c r="B1" s="700"/>
      <c r="C1" s="701"/>
      <c r="D1" s="701"/>
      <c r="E1" s="701"/>
      <c r="F1" s="701"/>
      <c r="G1" s="701"/>
      <c r="H1" s="701"/>
      <c r="I1" s="702"/>
      <c r="J1" s="709" t="s">
        <v>933</v>
      </c>
      <c r="K1" s="716" t="s">
        <v>2198</v>
      </c>
      <c r="L1" s="717"/>
      <c r="M1" s="718"/>
    </row>
    <row r="2" spans="1:13" s="496" customFormat="1">
      <c r="A2" s="698"/>
      <c r="B2" s="722" t="s">
        <v>934</v>
      </c>
      <c r="C2" s="723"/>
      <c r="D2" s="723"/>
      <c r="E2" s="723"/>
      <c r="F2" s="723"/>
      <c r="G2" s="723"/>
      <c r="H2" s="723"/>
      <c r="I2" s="724"/>
      <c r="J2" s="710"/>
      <c r="K2" s="719"/>
      <c r="L2" s="720"/>
      <c r="M2" s="721"/>
    </row>
    <row r="3" spans="1:13" s="496" customFormat="1">
      <c r="A3" s="698"/>
      <c r="B3" s="703" t="s">
        <v>2199</v>
      </c>
      <c r="C3" s="704"/>
      <c r="D3" s="704"/>
      <c r="E3" s="704"/>
      <c r="F3" s="704"/>
      <c r="G3" s="704"/>
      <c r="H3" s="704"/>
      <c r="I3" s="705"/>
      <c r="J3" s="714" t="s">
        <v>935</v>
      </c>
      <c r="K3" s="726">
        <v>1</v>
      </c>
      <c r="L3" s="727"/>
      <c r="M3" s="728"/>
    </row>
    <row r="4" spans="1:13" s="496" customFormat="1">
      <c r="A4" s="698"/>
      <c r="B4" s="703" t="s">
        <v>2200</v>
      </c>
      <c r="C4" s="704"/>
      <c r="D4" s="704"/>
      <c r="E4" s="704"/>
      <c r="F4" s="704"/>
      <c r="G4" s="704"/>
      <c r="H4" s="704"/>
      <c r="I4" s="705"/>
      <c r="J4" s="725"/>
      <c r="K4" s="729"/>
      <c r="L4" s="730"/>
      <c r="M4" s="731"/>
    </row>
    <row r="5" spans="1:13" s="496" customFormat="1">
      <c r="A5" s="698"/>
      <c r="B5" s="711" t="s">
        <v>2201</v>
      </c>
      <c r="C5" s="712"/>
      <c r="D5" s="712"/>
      <c r="E5" s="712"/>
      <c r="F5" s="712"/>
      <c r="G5" s="712"/>
      <c r="H5" s="712"/>
      <c r="I5" s="713"/>
      <c r="J5" s="714" t="s">
        <v>936</v>
      </c>
      <c r="K5" s="732"/>
      <c r="L5" s="732" t="s">
        <v>937</v>
      </c>
      <c r="M5" s="734"/>
    </row>
    <row r="6" spans="1:13" s="496" customFormat="1" ht="13.5" customHeight="1" thickBot="1">
      <c r="A6" s="699"/>
      <c r="B6" s="706"/>
      <c r="C6" s="707"/>
      <c r="D6" s="707"/>
      <c r="E6" s="707"/>
      <c r="F6" s="707"/>
      <c r="G6" s="707"/>
      <c r="H6" s="707"/>
      <c r="I6" s="708"/>
      <c r="J6" s="715"/>
      <c r="K6" s="733"/>
      <c r="L6" s="733"/>
      <c r="M6" s="735"/>
    </row>
    <row r="7" spans="1:13" s="501" customFormat="1" ht="9" thickBot="1">
      <c r="A7" s="497"/>
      <c r="B7" s="498"/>
      <c r="C7" s="498"/>
      <c r="D7" s="498"/>
      <c r="E7" s="498"/>
      <c r="F7" s="498"/>
      <c r="G7" s="498"/>
      <c r="H7" s="498"/>
      <c r="I7" s="498"/>
      <c r="J7" s="498"/>
      <c r="K7" s="499"/>
      <c r="L7" s="499"/>
      <c r="M7" s="500"/>
    </row>
    <row r="8" spans="1:13" s="496" customFormat="1" ht="21.95" customHeight="1">
      <c r="A8" s="502"/>
      <c r="B8" s="503"/>
      <c r="C8" s="503"/>
      <c r="D8" s="503"/>
      <c r="E8" s="503"/>
      <c r="F8" s="503"/>
      <c r="G8" s="504"/>
      <c r="H8" s="503"/>
      <c r="I8" s="503"/>
      <c r="J8" s="505" t="s">
        <v>938</v>
      </c>
      <c r="K8" s="506"/>
      <c r="L8" s="506"/>
      <c r="M8" s="507"/>
    </row>
    <row r="9" spans="1:13" s="514" customFormat="1" ht="11.25">
      <c r="A9" s="508"/>
      <c r="B9" s="509"/>
      <c r="C9" s="509"/>
      <c r="D9" s="509"/>
      <c r="E9" s="509"/>
      <c r="F9" s="509"/>
      <c r="G9" s="510"/>
      <c r="H9" s="509"/>
      <c r="I9" s="509"/>
      <c r="J9" s="511"/>
      <c r="K9" s="512" t="s">
        <v>2202</v>
      </c>
      <c r="L9" s="512" t="s">
        <v>2203</v>
      </c>
      <c r="M9" s="513" t="s">
        <v>2204</v>
      </c>
    </row>
    <row r="10" spans="1:13" s="496" customFormat="1" ht="27.75" customHeight="1">
      <c r="A10" s="694" t="s">
        <v>2205</v>
      </c>
      <c r="B10" s="695"/>
      <c r="C10" s="695"/>
      <c r="D10" s="695"/>
      <c r="E10" s="515" t="s">
        <v>2206</v>
      </c>
      <c r="F10" s="516"/>
      <c r="H10" s="696" t="s">
        <v>2207</v>
      </c>
      <c r="I10" s="696"/>
      <c r="J10" s="517" t="s">
        <v>2206</v>
      </c>
      <c r="K10" s="518"/>
      <c r="L10" s="518"/>
      <c r="M10" s="519"/>
    </row>
    <row r="11" spans="1:13" s="496" customFormat="1" ht="24" customHeight="1">
      <c r="A11" s="520" t="s">
        <v>939</v>
      </c>
      <c r="B11" s="521"/>
      <c r="C11" s="693"/>
      <c r="D11" s="693"/>
      <c r="E11" s="522"/>
      <c r="F11" s="522"/>
      <c r="G11" s="523"/>
      <c r="I11" s="524" t="s">
        <v>940</v>
      </c>
      <c r="J11" s="521"/>
      <c r="K11" s="525"/>
      <c r="L11" s="525"/>
      <c r="M11" s="526"/>
    </row>
    <row r="12" spans="1:13" s="496" customFormat="1" ht="13.5" thickBot="1">
      <c r="A12" s="527"/>
      <c r="B12" s="528"/>
      <c r="C12" s="529"/>
      <c r="D12" s="529"/>
      <c r="E12" s="529"/>
      <c r="F12" s="529"/>
      <c r="G12" s="528"/>
      <c r="H12" s="529"/>
      <c r="I12" s="528"/>
      <c r="J12" s="529"/>
      <c r="K12" s="736"/>
      <c r="L12" s="736"/>
      <c r="M12" s="737"/>
    </row>
    <row r="13" spans="1:13" s="496" customFormat="1">
      <c r="A13" s="530"/>
      <c r="B13" s="531"/>
      <c r="C13" s="531"/>
      <c r="D13" s="531"/>
      <c r="E13" s="531"/>
      <c r="F13" s="531"/>
      <c r="G13" s="531"/>
      <c r="H13" s="531"/>
      <c r="I13" s="531"/>
      <c r="J13" s="531"/>
      <c r="K13" s="531"/>
      <c r="L13" s="531"/>
      <c r="M13" s="532"/>
    </row>
    <row r="14" spans="1:13">
      <c r="A14" s="533" t="s">
        <v>941</v>
      </c>
      <c r="B14" s="534"/>
      <c r="C14" s="535" t="s">
        <v>937</v>
      </c>
      <c r="D14" s="536"/>
      <c r="E14" s="496"/>
      <c r="F14" s="496"/>
      <c r="G14" s="537"/>
      <c r="H14" s="537"/>
      <c r="I14" s="537"/>
      <c r="J14" s="537"/>
      <c r="K14" s="537"/>
      <c r="L14" s="537"/>
      <c r="M14" s="538"/>
    </row>
    <row r="15" spans="1:13" ht="19.5" customHeight="1">
      <c r="A15" s="540" t="s">
        <v>2208</v>
      </c>
      <c r="B15" s="541"/>
      <c r="C15" s="542"/>
      <c r="D15" s="542"/>
      <c r="E15" s="542"/>
      <c r="F15" s="542"/>
      <c r="G15" s="542"/>
      <c r="H15" s="542"/>
      <c r="I15" s="542"/>
      <c r="J15" s="542"/>
      <c r="K15" s="542"/>
      <c r="L15" s="542"/>
      <c r="M15" s="538"/>
    </row>
    <row r="16" spans="1:13" ht="18" customHeight="1">
      <c r="A16" s="540"/>
      <c r="B16" s="543"/>
      <c r="C16" s="544"/>
      <c r="D16" s="542"/>
      <c r="E16" s="542"/>
      <c r="F16" s="542"/>
      <c r="G16" s="542"/>
      <c r="H16" s="542"/>
      <c r="I16" s="542"/>
      <c r="J16" s="542"/>
      <c r="K16" s="542"/>
      <c r="L16" s="542"/>
      <c r="M16" s="538"/>
    </row>
    <row r="17" spans="1:13" ht="6" customHeight="1">
      <c r="A17" s="540"/>
      <c r="B17" s="545"/>
      <c r="C17" s="546"/>
      <c r="D17" s="546"/>
      <c r="E17" s="546"/>
      <c r="F17" s="546"/>
      <c r="G17" s="546"/>
      <c r="H17" s="546"/>
      <c r="I17" s="546"/>
      <c r="J17" s="546"/>
      <c r="K17" s="546"/>
      <c r="L17" s="546"/>
      <c r="M17" s="547"/>
    </row>
    <row r="18" spans="1:13" ht="18" customHeight="1">
      <c r="A18" s="540" t="s">
        <v>2209</v>
      </c>
      <c r="B18" s="543"/>
      <c r="C18" s="542"/>
      <c r="D18" s="542"/>
      <c r="E18" s="542"/>
      <c r="F18" s="542"/>
      <c r="G18" s="542"/>
      <c r="H18" s="548"/>
      <c r="I18" s="535" t="s">
        <v>2210</v>
      </c>
      <c r="J18" s="542"/>
      <c r="K18" s="542"/>
      <c r="L18" s="542"/>
      <c r="M18" s="549"/>
    </row>
    <row r="19" spans="1:13" ht="4.5" customHeight="1">
      <c r="A19" s="540"/>
      <c r="B19" s="545"/>
      <c r="C19" s="546"/>
      <c r="D19" s="546"/>
      <c r="E19" s="546"/>
      <c r="F19" s="546"/>
      <c r="G19" s="546"/>
      <c r="H19" s="546"/>
      <c r="I19" s="546"/>
      <c r="J19" s="546"/>
      <c r="K19" s="546"/>
      <c r="L19" s="546"/>
      <c r="M19" s="547"/>
    </row>
    <row r="20" spans="1:13" ht="18.75" customHeight="1">
      <c r="A20" s="540" t="s">
        <v>2211</v>
      </c>
      <c r="B20" s="543"/>
      <c r="C20" s="525"/>
      <c r="D20" s="525"/>
      <c r="E20" s="525"/>
      <c r="F20" s="525"/>
      <c r="G20" s="525"/>
      <c r="H20" s="525"/>
      <c r="I20" s="525"/>
      <c r="J20" s="525"/>
      <c r="K20" s="525"/>
      <c r="L20" s="525"/>
      <c r="M20" s="550"/>
    </row>
    <row r="21" spans="1:13" ht="3.75" customHeight="1">
      <c r="A21" s="540"/>
      <c r="B21" s="545"/>
      <c r="C21" s="522"/>
      <c r="D21" s="522"/>
      <c r="E21" s="522"/>
      <c r="F21" s="522"/>
      <c r="G21" s="522"/>
      <c r="H21" s="522"/>
      <c r="I21" s="522"/>
      <c r="J21" s="522"/>
      <c r="K21" s="522"/>
      <c r="L21" s="522"/>
      <c r="M21" s="526"/>
    </row>
    <row r="22" spans="1:13" ht="18" customHeight="1">
      <c r="A22" s="540" t="s">
        <v>2212</v>
      </c>
      <c r="B22" s="543"/>
      <c r="C22" s="525"/>
      <c r="D22" s="525"/>
      <c r="E22" s="525"/>
      <c r="F22" s="525"/>
      <c r="G22" s="525"/>
      <c r="H22" s="525"/>
      <c r="I22" s="525"/>
      <c r="J22" s="551" t="s">
        <v>2213</v>
      </c>
      <c r="K22" s="552"/>
      <c r="L22" s="551" t="s">
        <v>937</v>
      </c>
      <c r="M22" s="553"/>
    </row>
    <row r="23" spans="1:13" ht="3.75" customHeight="1">
      <c r="A23" s="540"/>
      <c r="B23" s="545"/>
      <c r="C23" s="522"/>
      <c r="D23" s="522"/>
      <c r="E23" s="522"/>
      <c r="F23" s="522"/>
      <c r="G23" s="522"/>
      <c r="H23" s="522"/>
      <c r="I23" s="522"/>
      <c r="J23" s="522"/>
      <c r="K23" s="522"/>
      <c r="L23" s="522"/>
      <c r="M23" s="526"/>
    </row>
    <row r="24" spans="1:13" ht="19.5" customHeight="1">
      <c r="A24" s="540" t="s">
        <v>2214</v>
      </c>
      <c r="B24" s="545"/>
      <c r="C24" s="522"/>
      <c r="D24" s="522"/>
      <c r="E24" s="554"/>
      <c r="F24" s="554"/>
      <c r="G24" s="548"/>
      <c r="H24" s="525"/>
      <c r="I24" s="525"/>
      <c r="J24" s="496"/>
      <c r="K24" s="522"/>
      <c r="L24" s="522"/>
      <c r="M24" s="526"/>
    </row>
    <row r="25" spans="1:13" s="560" customFormat="1" ht="11.25">
      <c r="A25" s="555"/>
      <c r="B25" s="556"/>
      <c r="C25" s="557"/>
      <c r="D25" s="557"/>
      <c r="E25" s="738" t="s">
        <v>2202</v>
      </c>
      <c r="F25" s="738"/>
      <c r="G25" s="738"/>
      <c r="H25" s="557" t="s">
        <v>2203</v>
      </c>
      <c r="I25" s="557" t="s">
        <v>2204</v>
      </c>
      <c r="J25" s="558"/>
      <c r="K25" s="557"/>
      <c r="L25" s="557"/>
      <c r="M25" s="559"/>
    </row>
    <row r="26" spans="1:13" ht="12.75" customHeight="1">
      <c r="A26" s="561"/>
      <c r="B26" s="537"/>
      <c r="C26" s="537"/>
      <c r="D26" s="537"/>
      <c r="E26" s="537"/>
      <c r="F26" s="537"/>
      <c r="G26" s="537"/>
      <c r="H26" s="537"/>
      <c r="I26" s="537"/>
      <c r="J26" s="537"/>
      <c r="K26" s="537"/>
      <c r="L26" s="537"/>
      <c r="M26" s="538"/>
    </row>
    <row r="27" spans="1:13" ht="15">
      <c r="A27" s="739" t="s">
        <v>942</v>
      </c>
      <c r="B27" s="740"/>
      <c r="C27" s="740"/>
      <c r="D27" s="740"/>
      <c r="E27" s="740"/>
      <c r="F27" s="740"/>
      <c r="G27" s="740"/>
      <c r="H27" s="740"/>
      <c r="I27" s="740"/>
      <c r="J27" s="740"/>
      <c r="K27" s="740"/>
      <c r="L27" s="740"/>
      <c r="M27" s="741"/>
    </row>
    <row r="28" spans="1:13" ht="13.5" thickBot="1">
      <c r="A28" s="562"/>
      <c r="B28" s="563"/>
      <c r="C28" s="563"/>
      <c r="D28" s="563"/>
      <c r="E28" s="563"/>
      <c r="F28" s="563"/>
      <c r="G28" s="563"/>
      <c r="H28" s="563"/>
      <c r="I28" s="563"/>
      <c r="J28" s="563"/>
      <c r="K28" s="563"/>
      <c r="L28" s="563"/>
      <c r="M28" s="564"/>
    </row>
    <row r="29" spans="1:13" ht="25.5">
      <c r="A29" s="565" t="s">
        <v>943</v>
      </c>
      <c r="B29" s="742" t="s">
        <v>944</v>
      </c>
      <c r="C29" s="743"/>
      <c r="D29" s="743"/>
      <c r="E29" s="743"/>
      <c r="F29" s="743"/>
      <c r="G29" s="743"/>
      <c r="H29" s="743"/>
      <c r="I29" s="744"/>
      <c r="J29" s="566" t="s">
        <v>2215</v>
      </c>
      <c r="K29" s="745" t="s">
        <v>945</v>
      </c>
      <c r="L29" s="746"/>
      <c r="M29" s="565" t="s">
        <v>946</v>
      </c>
    </row>
    <row r="30" spans="1:13" ht="13.5" thickBot="1">
      <c r="A30" s="567"/>
      <c r="B30" s="568"/>
      <c r="C30" s="569"/>
      <c r="D30" s="569"/>
      <c r="E30" s="569"/>
      <c r="F30" s="569"/>
      <c r="G30" s="569"/>
      <c r="H30" s="569"/>
      <c r="I30" s="569"/>
      <c r="J30" s="570"/>
      <c r="K30" s="747"/>
      <c r="L30" s="748"/>
      <c r="M30" s="571"/>
    </row>
    <row r="31" spans="1:13">
      <c r="A31" s="562"/>
      <c r="B31" s="563"/>
      <c r="C31" s="563"/>
      <c r="D31" s="563"/>
      <c r="E31" s="563"/>
      <c r="F31" s="563"/>
      <c r="G31" s="563"/>
      <c r="H31" s="563"/>
      <c r="I31" s="563"/>
      <c r="J31" s="563"/>
      <c r="K31" s="563"/>
      <c r="L31" s="563"/>
      <c r="M31" s="564"/>
    </row>
    <row r="32" spans="1:13">
      <c r="A32" s="572" t="s">
        <v>947</v>
      </c>
      <c r="B32" s="573"/>
      <c r="C32" s="573"/>
      <c r="D32" s="573"/>
      <c r="E32" s="573"/>
      <c r="F32" s="573"/>
      <c r="G32" s="573"/>
      <c r="H32" s="573"/>
      <c r="I32" s="573"/>
      <c r="J32" s="573"/>
      <c r="K32" s="573"/>
      <c r="L32" s="573"/>
      <c r="M32" s="574"/>
    </row>
    <row r="33" spans="1:13" s="577" customFormat="1" ht="3.75" customHeight="1" thickBot="1">
      <c r="A33" s="575"/>
      <c r="B33" s="563"/>
      <c r="C33" s="563"/>
      <c r="D33" s="563"/>
      <c r="E33" s="563"/>
      <c r="F33" s="563"/>
      <c r="G33" s="563"/>
      <c r="H33" s="576"/>
      <c r="I33" s="576"/>
      <c r="J33" s="563"/>
      <c r="K33" s="563"/>
      <c r="L33" s="563"/>
      <c r="M33" s="564"/>
    </row>
    <row r="34" spans="1:13" s="580" customFormat="1" ht="12">
      <c r="A34" s="749" t="s">
        <v>944</v>
      </c>
      <c r="B34" s="750"/>
      <c r="C34" s="750"/>
      <c r="D34" s="750"/>
      <c r="E34" s="750"/>
      <c r="F34" s="750"/>
      <c r="G34" s="751"/>
      <c r="H34" s="752" t="s">
        <v>948</v>
      </c>
      <c r="I34" s="753"/>
      <c r="J34" s="578" t="s">
        <v>949</v>
      </c>
      <c r="K34" s="754" t="s">
        <v>950</v>
      </c>
      <c r="L34" s="751"/>
      <c r="M34" s="579" t="s">
        <v>951</v>
      </c>
    </row>
    <row r="35" spans="1:13" s="580" customFormat="1" ht="12">
      <c r="A35" s="755"/>
      <c r="B35" s="756"/>
      <c r="C35" s="756"/>
      <c r="D35" s="756"/>
      <c r="E35" s="756"/>
      <c r="F35" s="756"/>
      <c r="G35" s="757"/>
      <c r="H35" s="758"/>
      <c r="I35" s="759"/>
      <c r="J35" s="581"/>
      <c r="K35" s="760"/>
      <c r="L35" s="757"/>
      <c r="M35" s="582"/>
    </row>
    <row r="36" spans="1:13" s="580" customFormat="1" thickBot="1">
      <c r="A36" s="761"/>
      <c r="B36" s="762"/>
      <c r="C36" s="762"/>
      <c r="D36" s="762"/>
      <c r="E36" s="762"/>
      <c r="F36" s="762"/>
      <c r="G36" s="763"/>
      <c r="H36" s="764"/>
      <c r="I36" s="765"/>
      <c r="J36" s="583"/>
      <c r="K36" s="766"/>
      <c r="L36" s="763"/>
      <c r="M36" s="584"/>
    </row>
    <row r="37" spans="1:13" s="580" customFormat="1" thickBot="1">
      <c r="A37" s="767" t="s">
        <v>953</v>
      </c>
      <c r="B37" s="768"/>
      <c r="C37" s="768"/>
      <c r="D37" s="768"/>
      <c r="E37" s="768"/>
      <c r="F37" s="768"/>
      <c r="G37" s="768"/>
      <c r="H37" s="768"/>
      <c r="I37" s="768"/>
      <c r="J37" s="768"/>
      <c r="K37" s="768"/>
      <c r="L37" s="769"/>
      <c r="M37" s="585">
        <v>0</v>
      </c>
    </row>
    <row r="38" spans="1:13" s="580" customFormat="1" ht="12">
      <c r="A38" s="586"/>
      <c r="B38" s="587"/>
      <c r="C38" s="587"/>
      <c r="D38" s="587"/>
      <c r="E38" s="587"/>
      <c r="F38" s="587"/>
      <c r="G38" s="587"/>
      <c r="H38" s="587"/>
      <c r="I38" s="587"/>
      <c r="J38" s="587"/>
      <c r="K38" s="587"/>
      <c r="L38" s="587"/>
      <c r="M38" s="588"/>
    </row>
    <row r="39" spans="1:13">
      <c r="A39" s="589" t="s">
        <v>954</v>
      </c>
      <c r="B39" s="590"/>
      <c r="C39" s="590"/>
      <c r="D39" s="590"/>
      <c r="E39" s="590"/>
      <c r="F39" s="590"/>
      <c r="G39" s="590"/>
      <c r="H39" s="590"/>
      <c r="I39" s="590"/>
      <c r="J39" s="590"/>
      <c r="K39" s="590"/>
      <c r="L39" s="590"/>
      <c r="M39" s="591"/>
    </row>
    <row r="40" spans="1:13" s="580" customFormat="1" ht="3.75" customHeight="1" thickBot="1">
      <c r="A40" s="592"/>
      <c r="B40" s="593"/>
      <c r="C40" s="593"/>
      <c r="D40" s="593"/>
      <c r="E40" s="593"/>
      <c r="F40" s="593"/>
      <c r="G40" s="593"/>
      <c r="H40" s="593"/>
      <c r="I40" s="587"/>
      <c r="J40" s="587"/>
      <c r="K40" s="587"/>
      <c r="L40" s="587"/>
      <c r="M40" s="588"/>
    </row>
    <row r="41" spans="1:13" s="580" customFormat="1" ht="12">
      <c r="A41" s="749" t="s">
        <v>944</v>
      </c>
      <c r="B41" s="750"/>
      <c r="C41" s="750"/>
      <c r="D41" s="750"/>
      <c r="E41" s="750"/>
      <c r="F41" s="750"/>
      <c r="G41" s="750"/>
      <c r="H41" s="751"/>
      <c r="I41" s="594" t="s">
        <v>945</v>
      </c>
      <c r="J41" s="578" t="s">
        <v>946</v>
      </c>
      <c r="K41" s="754" t="s">
        <v>955</v>
      </c>
      <c r="L41" s="751"/>
      <c r="M41" s="579" t="s">
        <v>951</v>
      </c>
    </row>
    <row r="42" spans="1:13" s="580" customFormat="1" ht="12">
      <c r="A42" s="770"/>
      <c r="B42" s="771"/>
      <c r="C42" s="771"/>
      <c r="D42" s="771"/>
      <c r="E42" s="771"/>
      <c r="F42" s="771"/>
      <c r="G42" s="771"/>
      <c r="H42" s="759"/>
      <c r="I42" s="595"/>
      <c r="J42" s="581"/>
      <c r="K42" s="760"/>
      <c r="L42" s="757"/>
      <c r="M42" s="582"/>
    </row>
    <row r="43" spans="1:13" s="580" customFormat="1" thickBot="1">
      <c r="A43" s="772"/>
      <c r="B43" s="773"/>
      <c r="C43" s="773"/>
      <c r="D43" s="773"/>
      <c r="E43" s="773"/>
      <c r="F43" s="773"/>
      <c r="G43" s="773"/>
      <c r="H43" s="765"/>
      <c r="I43" s="596"/>
      <c r="J43" s="597"/>
      <c r="K43" s="766"/>
      <c r="L43" s="763"/>
      <c r="M43" s="598"/>
    </row>
    <row r="44" spans="1:13" s="580" customFormat="1" thickBot="1">
      <c r="A44" s="767" t="s">
        <v>953</v>
      </c>
      <c r="B44" s="768"/>
      <c r="C44" s="768"/>
      <c r="D44" s="768"/>
      <c r="E44" s="768"/>
      <c r="F44" s="768"/>
      <c r="G44" s="768"/>
      <c r="H44" s="768"/>
      <c r="I44" s="768"/>
      <c r="J44" s="768"/>
      <c r="K44" s="768"/>
      <c r="L44" s="769"/>
      <c r="M44" s="585">
        <v>0</v>
      </c>
    </row>
    <row r="45" spans="1:13" s="580" customFormat="1" ht="12">
      <c r="A45" s="599"/>
      <c r="B45" s="587"/>
      <c r="C45" s="587"/>
      <c r="D45" s="587"/>
      <c r="E45" s="587"/>
      <c r="F45" s="587"/>
      <c r="G45" s="587"/>
      <c r="H45" s="587"/>
      <c r="I45" s="587"/>
      <c r="J45" s="587"/>
      <c r="K45" s="587"/>
      <c r="L45" s="587"/>
      <c r="M45" s="588"/>
    </row>
    <row r="46" spans="1:13" s="580" customFormat="1">
      <c r="A46" s="589" t="s">
        <v>956</v>
      </c>
      <c r="B46" s="595"/>
      <c r="C46" s="595"/>
      <c r="D46" s="595"/>
      <c r="E46" s="595"/>
      <c r="F46" s="595"/>
      <c r="G46" s="595"/>
      <c r="H46" s="595"/>
      <c r="I46" s="595"/>
      <c r="J46" s="595"/>
      <c r="K46" s="595"/>
      <c r="L46" s="595"/>
      <c r="M46" s="600"/>
    </row>
    <row r="47" spans="1:13" s="580" customFormat="1" ht="3.75" customHeight="1" thickBot="1">
      <c r="A47" s="599"/>
      <c r="B47" s="587"/>
      <c r="C47" s="587"/>
      <c r="D47" s="587"/>
      <c r="E47" s="587"/>
      <c r="F47" s="587"/>
      <c r="G47" s="587"/>
      <c r="H47" s="587"/>
      <c r="I47" s="587"/>
      <c r="J47" s="587"/>
      <c r="K47" s="587"/>
      <c r="L47" s="587"/>
      <c r="M47" s="588"/>
    </row>
    <row r="48" spans="1:13" s="580" customFormat="1" ht="36" customHeight="1">
      <c r="A48" s="774" t="s">
        <v>957</v>
      </c>
      <c r="B48" s="775"/>
      <c r="C48" s="775"/>
      <c r="D48" s="775"/>
      <c r="E48" s="776"/>
      <c r="F48" s="601"/>
      <c r="G48" s="602" t="s">
        <v>945</v>
      </c>
      <c r="H48" s="603" t="s">
        <v>958</v>
      </c>
      <c r="I48" s="604" t="s">
        <v>2233</v>
      </c>
      <c r="J48" s="603" t="s">
        <v>2234</v>
      </c>
      <c r="K48" s="777" t="s">
        <v>961</v>
      </c>
      <c r="L48" s="776"/>
      <c r="M48" s="605" t="s">
        <v>951</v>
      </c>
    </row>
    <row r="49" spans="1:13" s="580" customFormat="1" ht="12">
      <c r="A49" s="606"/>
      <c r="B49" s="607"/>
      <c r="C49" s="607"/>
      <c r="D49" s="607"/>
      <c r="E49" s="607"/>
      <c r="F49" s="607"/>
      <c r="G49" s="608"/>
      <c r="H49" s="581"/>
      <c r="I49" s="595"/>
      <c r="J49" s="581"/>
      <c r="K49" s="760"/>
      <c r="L49" s="757"/>
      <c r="M49" s="582"/>
    </row>
    <row r="50" spans="1:13" s="580" customFormat="1" thickBot="1">
      <c r="A50" s="609"/>
      <c r="B50" s="610"/>
      <c r="C50" s="610"/>
      <c r="D50" s="610"/>
      <c r="E50" s="610"/>
      <c r="F50" s="610"/>
      <c r="G50" s="611"/>
      <c r="H50" s="583"/>
      <c r="I50" s="593"/>
      <c r="J50" s="583"/>
      <c r="K50" s="766"/>
      <c r="L50" s="763"/>
      <c r="M50" s="584"/>
    </row>
    <row r="51" spans="1:13" s="580" customFormat="1" thickBot="1">
      <c r="A51" s="778" t="s">
        <v>953</v>
      </c>
      <c r="B51" s="779"/>
      <c r="C51" s="779"/>
      <c r="D51" s="779"/>
      <c r="E51" s="779"/>
      <c r="F51" s="779"/>
      <c r="G51" s="779"/>
      <c r="H51" s="779"/>
      <c r="I51" s="779"/>
      <c r="J51" s="779"/>
      <c r="K51" s="779"/>
      <c r="L51" s="780"/>
      <c r="M51" s="612">
        <v>0</v>
      </c>
    </row>
    <row r="52" spans="1:13" s="580" customFormat="1" ht="12">
      <c r="A52" s="599"/>
      <c r="B52" s="587"/>
      <c r="C52" s="587"/>
      <c r="D52" s="587"/>
      <c r="E52" s="587"/>
      <c r="F52" s="587"/>
      <c r="G52" s="587"/>
      <c r="H52" s="587"/>
      <c r="I52" s="587"/>
      <c r="J52" s="587"/>
      <c r="K52" s="587"/>
      <c r="L52" s="587"/>
      <c r="M52" s="588"/>
    </row>
    <row r="53" spans="1:13">
      <c r="A53" s="589" t="s">
        <v>962</v>
      </c>
      <c r="B53" s="590"/>
      <c r="C53" s="590"/>
      <c r="D53" s="590"/>
      <c r="E53" s="590"/>
      <c r="F53" s="590"/>
      <c r="G53" s="590"/>
      <c r="H53" s="590"/>
      <c r="I53" s="590"/>
      <c r="J53" s="590"/>
      <c r="K53" s="590"/>
      <c r="L53" s="590"/>
      <c r="M53" s="591"/>
    </row>
    <row r="54" spans="1:13" s="580" customFormat="1" ht="3.75" customHeight="1" thickBot="1">
      <c r="A54" s="599"/>
      <c r="B54" s="587"/>
      <c r="C54" s="587"/>
      <c r="D54" s="587"/>
      <c r="E54" s="587"/>
      <c r="F54" s="587"/>
      <c r="G54" s="587"/>
      <c r="H54" s="587"/>
      <c r="I54" s="587"/>
      <c r="J54" s="587"/>
      <c r="K54" s="587"/>
      <c r="L54" s="587"/>
      <c r="M54" s="588"/>
    </row>
    <row r="55" spans="1:13" s="580" customFormat="1" ht="25.5" customHeight="1">
      <c r="A55" s="774" t="s">
        <v>944</v>
      </c>
      <c r="B55" s="775"/>
      <c r="C55" s="775"/>
      <c r="D55" s="775"/>
      <c r="E55" s="775"/>
      <c r="F55" s="775"/>
      <c r="G55" s="776"/>
      <c r="H55" s="602" t="s">
        <v>964</v>
      </c>
      <c r="I55" s="604" t="s">
        <v>965</v>
      </c>
      <c r="J55" s="603" t="s">
        <v>966</v>
      </c>
      <c r="K55" s="781" t="s">
        <v>950</v>
      </c>
      <c r="L55" s="782"/>
      <c r="M55" s="613" t="s">
        <v>951</v>
      </c>
    </row>
    <row r="56" spans="1:13" s="580" customFormat="1" ht="12">
      <c r="A56" s="770"/>
      <c r="B56" s="771"/>
      <c r="C56" s="771"/>
      <c r="D56" s="771"/>
      <c r="E56" s="771"/>
      <c r="F56" s="771"/>
      <c r="G56" s="771"/>
      <c r="H56" s="581"/>
      <c r="I56" s="595"/>
      <c r="J56" s="581"/>
      <c r="K56" s="760"/>
      <c r="L56" s="757"/>
      <c r="M56" s="582"/>
    </row>
    <row r="57" spans="1:13" s="580" customFormat="1" thickBot="1">
      <c r="A57" s="772"/>
      <c r="B57" s="773"/>
      <c r="C57" s="773"/>
      <c r="D57" s="773"/>
      <c r="E57" s="773"/>
      <c r="F57" s="773"/>
      <c r="G57" s="773"/>
      <c r="H57" s="583"/>
      <c r="I57" s="593"/>
      <c r="J57" s="583"/>
      <c r="K57" s="766"/>
      <c r="L57" s="763"/>
      <c r="M57" s="584"/>
    </row>
    <row r="58" spans="1:13" s="580" customFormat="1" thickBot="1">
      <c r="A58" s="767" t="s">
        <v>953</v>
      </c>
      <c r="B58" s="768"/>
      <c r="C58" s="768"/>
      <c r="D58" s="768"/>
      <c r="E58" s="768"/>
      <c r="F58" s="768"/>
      <c r="G58" s="768"/>
      <c r="H58" s="768"/>
      <c r="I58" s="768"/>
      <c r="J58" s="768"/>
      <c r="K58" s="768"/>
      <c r="L58" s="769"/>
      <c r="M58" s="585">
        <v>0</v>
      </c>
    </row>
    <row r="59" spans="1:13" s="580" customFormat="1" ht="8.25" customHeight="1" thickBot="1">
      <c r="A59" s="599"/>
      <c r="B59" s="587"/>
      <c r="C59" s="587"/>
      <c r="D59" s="587"/>
      <c r="E59" s="587"/>
      <c r="F59" s="587"/>
      <c r="G59" s="587"/>
      <c r="H59" s="587"/>
      <c r="I59" s="587"/>
      <c r="J59" s="587"/>
      <c r="K59" s="587"/>
      <c r="L59" s="587"/>
      <c r="M59" s="588"/>
    </row>
    <row r="60" spans="1:13" s="580" customFormat="1" thickBot="1">
      <c r="A60" s="767" t="s">
        <v>967</v>
      </c>
      <c r="B60" s="768"/>
      <c r="C60" s="768"/>
      <c r="D60" s="768"/>
      <c r="E60" s="768"/>
      <c r="F60" s="768"/>
      <c r="G60" s="768"/>
      <c r="H60" s="768"/>
      <c r="I60" s="768"/>
      <c r="J60" s="768"/>
      <c r="K60" s="768"/>
      <c r="L60" s="769"/>
      <c r="M60" s="585">
        <v>0</v>
      </c>
    </row>
    <row r="61" spans="1:13" s="580" customFormat="1" ht="9" customHeight="1">
      <c r="A61" s="599"/>
      <c r="B61" s="587"/>
      <c r="C61" s="587"/>
      <c r="D61" s="587"/>
      <c r="E61" s="587"/>
      <c r="F61" s="587"/>
      <c r="G61" s="587"/>
      <c r="H61" s="587"/>
      <c r="I61" s="587"/>
      <c r="J61" s="587"/>
      <c r="K61" s="587"/>
      <c r="L61" s="587"/>
      <c r="M61" s="588"/>
    </row>
    <row r="62" spans="1:13">
      <c r="A62" s="589" t="s">
        <v>968</v>
      </c>
      <c r="B62" s="590"/>
      <c r="C62" s="590"/>
      <c r="D62" s="590"/>
      <c r="E62" s="590"/>
      <c r="F62" s="590"/>
      <c r="G62" s="590"/>
      <c r="H62" s="590"/>
      <c r="I62" s="590"/>
      <c r="J62" s="590"/>
      <c r="K62" s="590"/>
      <c r="L62" s="590"/>
      <c r="M62" s="591"/>
    </row>
    <row r="63" spans="1:13" s="580" customFormat="1" ht="3.75" customHeight="1" thickBot="1">
      <c r="A63" s="599"/>
      <c r="B63" s="587"/>
      <c r="C63" s="587"/>
      <c r="D63" s="587"/>
      <c r="E63" s="587"/>
      <c r="F63" s="587"/>
      <c r="G63" s="587"/>
      <c r="H63" s="587"/>
      <c r="I63" s="587"/>
      <c r="J63" s="587"/>
      <c r="K63" s="587"/>
      <c r="L63" s="587"/>
      <c r="M63" s="588"/>
    </row>
    <row r="64" spans="1:13" s="580" customFormat="1" ht="12">
      <c r="A64" s="749" t="s">
        <v>944</v>
      </c>
      <c r="B64" s="750"/>
      <c r="C64" s="750"/>
      <c r="D64" s="750"/>
      <c r="E64" s="750"/>
      <c r="F64" s="750"/>
      <c r="G64" s="750"/>
      <c r="H64" s="614"/>
      <c r="I64" s="615"/>
      <c r="J64" s="616" t="s">
        <v>970</v>
      </c>
      <c r="K64" s="783" t="s">
        <v>971</v>
      </c>
      <c r="L64" s="784"/>
      <c r="M64" s="617"/>
    </row>
    <row r="65" spans="1:13" s="580" customFormat="1" ht="12">
      <c r="A65" s="770" t="s">
        <v>2235</v>
      </c>
      <c r="B65" s="771"/>
      <c r="C65" s="771"/>
      <c r="D65" s="771"/>
      <c r="E65" s="771"/>
      <c r="F65" s="771"/>
      <c r="G65" s="771"/>
      <c r="H65" s="618"/>
      <c r="I65" s="619"/>
      <c r="J65" s="620"/>
      <c r="K65" s="795"/>
      <c r="L65" s="796"/>
      <c r="M65" s="621"/>
    </row>
    <row r="66" spans="1:13" s="580" customFormat="1" ht="12">
      <c r="A66" s="622" t="s">
        <v>973</v>
      </c>
      <c r="B66" s="623"/>
      <c r="C66" s="623"/>
      <c r="D66" s="623"/>
      <c r="E66" s="623"/>
      <c r="F66" s="623"/>
      <c r="G66" s="623"/>
      <c r="H66" s="618"/>
      <c r="I66" s="619"/>
      <c r="J66" s="620"/>
      <c r="K66" s="795"/>
      <c r="L66" s="796"/>
      <c r="M66" s="621"/>
    </row>
    <row r="67" spans="1:13" s="580" customFormat="1" thickBot="1">
      <c r="A67" s="609" t="s">
        <v>974</v>
      </c>
      <c r="B67" s="610"/>
      <c r="C67" s="610"/>
      <c r="D67" s="610"/>
      <c r="E67" s="610"/>
      <c r="F67" s="610"/>
      <c r="G67" s="610"/>
      <c r="H67" s="624"/>
      <c r="I67" s="625"/>
      <c r="J67" s="620"/>
      <c r="K67" s="797"/>
      <c r="L67" s="798"/>
      <c r="M67" s="621"/>
    </row>
    <row r="68" spans="1:13" s="580" customFormat="1" thickBot="1">
      <c r="A68" s="767" t="s">
        <v>953</v>
      </c>
      <c r="B68" s="768"/>
      <c r="C68" s="768"/>
      <c r="D68" s="768"/>
      <c r="E68" s="768"/>
      <c r="F68" s="768"/>
      <c r="G68" s="768"/>
      <c r="H68" s="768"/>
      <c r="I68" s="768"/>
      <c r="J68" s="768"/>
      <c r="K68" s="768"/>
      <c r="L68" s="769"/>
      <c r="M68" s="585">
        <v>0</v>
      </c>
    </row>
    <row r="69" spans="1:13" s="580" customFormat="1" ht="7.5" customHeight="1" thickBot="1">
      <c r="A69" s="599"/>
      <c r="B69" s="587"/>
      <c r="C69" s="587"/>
      <c r="D69" s="587"/>
      <c r="E69" s="587"/>
      <c r="F69" s="587"/>
      <c r="G69" s="587"/>
      <c r="H69" s="587"/>
      <c r="I69" s="587"/>
      <c r="J69" s="587"/>
      <c r="K69" s="587"/>
      <c r="L69" s="587"/>
      <c r="M69" s="588"/>
    </row>
    <row r="70" spans="1:13" s="580" customFormat="1" thickBot="1">
      <c r="A70" s="767" t="s">
        <v>2236</v>
      </c>
      <c r="B70" s="768"/>
      <c r="C70" s="768"/>
      <c r="D70" s="768"/>
      <c r="E70" s="768"/>
      <c r="F70" s="768"/>
      <c r="G70" s="768"/>
      <c r="H70" s="768"/>
      <c r="I70" s="768"/>
      <c r="J70" s="768"/>
      <c r="K70" s="768"/>
      <c r="L70" s="769"/>
      <c r="M70" s="585">
        <f>ROUND(M60+M68,0)</f>
        <v>0</v>
      </c>
    </row>
    <row r="71" spans="1:13">
      <c r="A71" s="530"/>
      <c r="B71" s="531"/>
      <c r="C71" s="531"/>
      <c r="D71" s="531"/>
      <c r="E71" s="531"/>
      <c r="F71" s="531"/>
      <c r="G71" s="531"/>
      <c r="H71" s="531"/>
      <c r="I71" s="531"/>
      <c r="J71" s="531"/>
      <c r="K71" s="531"/>
      <c r="L71" s="531"/>
      <c r="M71" s="532"/>
    </row>
    <row r="72" spans="1:13">
      <c r="A72" s="561"/>
      <c r="B72" s="496"/>
      <c r="C72" s="496"/>
      <c r="D72" s="496"/>
      <c r="E72" s="496"/>
      <c r="F72" s="496"/>
      <c r="G72" s="496"/>
      <c r="H72" s="496"/>
      <c r="I72" s="496"/>
      <c r="J72" s="496"/>
      <c r="K72" s="496"/>
      <c r="L72" s="496"/>
      <c r="M72" s="538"/>
    </row>
    <row r="73" spans="1:13">
      <c r="A73" s="561"/>
      <c r="B73" s="496"/>
      <c r="C73" s="496"/>
      <c r="D73" s="496"/>
      <c r="E73" s="496"/>
      <c r="F73" s="496"/>
      <c r="G73" s="496"/>
      <c r="H73" s="496"/>
      <c r="I73" s="496"/>
      <c r="J73" s="496"/>
      <c r="K73" s="496"/>
      <c r="L73" s="496"/>
      <c r="M73" s="538"/>
    </row>
    <row r="74" spans="1:13">
      <c r="A74" s="561"/>
      <c r="B74" s="496"/>
      <c r="C74" s="496"/>
      <c r="D74" s="496"/>
      <c r="E74" s="496"/>
      <c r="F74" s="496"/>
      <c r="G74" s="496"/>
      <c r="H74" s="496"/>
      <c r="I74" s="496"/>
      <c r="J74" s="496"/>
      <c r="K74" s="496"/>
      <c r="L74" s="496"/>
      <c r="M74" s="538"/>
    </row>
    <row r="75" spans="1:13" s="580" customFormat="1" ht="12">
      <c r="A75" s="626"/>
      <c r="B75" s="627"/>
      <c r="C75" s="627"/>
      <c r="D75" s="628" t="s">
        <v>976</v>
      </c>
      <c r="E75" s="628"/>
      <c r="F75" s="628"/>
      <c r="G75" s="628"/>
      <c r="H75" s="628"/>
      <c r="I75" s="628"/>
      <c r="J75" s="627"/>
      <c r="K75" s="627"/>
      <c r="L75" s="627"/>
      <c r="M75" s="629"/>
    </row>
    <row r="76" spans="1:13" s="580" customFormat="1" ht="12">
      <c r="A76" s="626"/>
      <c r="B76" s="627"/>
      <c r="C76" s="627"/>
      <c r="D76" s="627" t="s">
        <v>977</v>
      </c>
      <c r="E76" s="627"/>
      <c r="F76" s="627"/>
      <c r="G76" s="627"/>
      <c r="H76" s="627"/>
      <c r="I76" s="627"/>
      <c r="J76" s="627"/>
      <c r="K76" s="627"/>
      <c r="L76" s="627"/>
      <c r="M76" s="629"/>
    </row>
    <row r="77" spans="1:13">
      <c r="A77" s="561"/>
      <c r="B77" s="496"/>
      <c r="C77" s="496"/>
      <c r="D77" s="496" t="s">
        <v>978</v>
      </c>
      <c r="E77" s="496"/>
      <c r="F77" s="496"/>
      <c r="G77" s="496"/>
      <c r="H77" s="496"/>
      <c r="I77" s="496"/>
      <c r="J77" s="496"/>
      <c r="K77" s="496"/>
      <c r="L77" s="496"/>
      <c r="M77" s="538"/>
    </row>
    <row r="78" spans="1:13">
      <c r="A78" s="561"/>
      <c r="B78" s="496"/>
      <c r="C78" s="496"/>
      <c r="D78" s="496" t="s">
        <v>979</v>
      </c>
      <c r="E78" s="496"/>
      <c r="F78" s="496"/>
      <c r="G78" s="496"/>
      <c r="H78" s="496"/>
      <c r="I78" s="496"/>
      <c r="J78" s="496"/>
      <c r="K78" s="496"/>
      <c r="L78" s="496"/>
      <c r="M78" s="538"/>
    </row>
    <row r="79" spans="1:13" ht="13.5" thickBot="1">
      <c r="A79" s="561"/>
      <c r="B79" s="496"/>
      <c r="C79" s="496"/>
      <c r="D79" s="496"/>
      <c r="E79" s="496" t="s">
        <v>980</v>
      </c>
      <c r="F79" s="496"/>
      <c r="G79" s="496"/>
      <c r="H79" s="496"/>
      <c r="I79" s="496"/>
      <c r="J79" s="496"/>
      <c r="K79" s="496"/>
      <c r="L79" s="496"/>
      <c r="M79" s="538"/>
    </row>
    <row r="80" spans="1:13">
      <c r="A80" s="630" t="s">
        <v>2216</v>
      </c>
      <c r="B80" s="631"/>
      <c r="C80" s="631"/>
      <c r="D80" s="631"/>
      <c r="E80" s="631"/>
      <c r="F80" s="631"/>
      <c r="G80" s="631"/>
      <c r="H80" s="631"/>
      <c r="I80" s="631"/>
      <c r="J80" s="631"/>
      <c r="K80" s="631"/>
      <c r="L80" s="631"/>
      <c r="M80" s="632"/>
    </row>
    <row r="81" spans="1:13">
      <c r="A81" s="633"/>
      <c r="B81" s="634"/>
      <c r="C81" s="634"/>
      <c r="D81" s="634"/>
      <c r="E81" s="634"/>
      <c r="F81" s="634"/>
      <c r="G81" s="634"/>
      <c r="H81" s="634"/>
      <c r="I81" s="634"/>
      <c r="J81" s="634"/>
      <c r="K81" s="634"/>
      <c r="L81" s="634"/>
      <c r="M81" s="635"/>
    </row>
    <row r="82" spans="1:13">
      <c r="A82" s="633"/>
      <c r="B82" s="634"/>
      <c r="C82" s="634"/>
      <c r="D82" s="634"/>
      <c r="E82" s="634"/>
      <c r="F82" s="634"/>
      <c r="G82" s="634"/>
      <c r="H82" s="634"/>
      <c r="I82" s="634"/>
      <c r="J82" s="634"/>
      <c r="K82" s="634"/>
      <c r="L82" s="634"/>
      <c r="M82" s="635"/>
    </row>
    <row r="83" spans="1:13">
      <c r="A83" s="633"/>
      <c r="B83" s="634"/>
      <c r="C83" s="634"/>
      <c r="D83" s="634"/>
      <c r="E83" s="634"/>
      <c r="F83" s="634"/>
      <c r="G83" s="634"/>
      <c r="H83" s="634"/>
      <c r="I83" s="634"/>
      <c r="J83" s="634"/>
      <c r="K83" s="634"/>
      <c r="L83" s="634"/>
      <c r="M83" s="635"/>
    </row>
    <row r="84" spans="1:13" ht="13.5" thickBot="1">
      <c r="A84" s="636"/>
      <c r="B84" s="637"/>
      <c r="C84" s="637"/>
      <c r="D84" s="637"/>
      <c r="E84" s="637"/>
      <c r="F84" s="637"/>
      <c r="G84" s="637"/>
      <c r="H84" s="637"/>
      <c r="I84" s="637"/>
      <c r="J84" s="637"/>
      <c r="K84" s="637"/>
      <c r="L84" s="637"/>
      <c r="M84" s="638"/>
    </row>
    <row r="85" spans="1:13">
      <c r="A85" s="639"/>
      <c r="B85" s="640"/>
      <c r="C85" s="640"/>
      <c r="D85" s="640"/>
      <c r="E85" s="640"/>
      <c r="F85" s="640"/>
      <c r="G85" s="640"/>
      <c r="H85" s="640"/>
      <c r="I85" s="640"/>
      <c r="J85" s="640"/>
      <c r="K85" s="640"/>
      <c r="L85" s="640"/>
      <c r="M85" s="641"/>
    </row>
    <row r="86" spans="1:13">
      <c r="A86" s="520" t="s">
        <v>2217</v>
      </c>
      <c r="B86" s="522"/>
      <c r="C86" s="522"/>
      <c r="D86" s="522"/>
      <c r="E86" s="522"/>
      <c r="F86" s="522"/>
      <c r="G86" s="522"/>
      <c r="H86" s="522"/>
      <c r="I86" s="522"/>
      <c r="J86" s="522"/>
      <c r="K86" s="522"/>
      <c r="L86" s="522"/>
      <c r="M86" s="526"/>
    </row>
    <row r="87" spans="1:13" ht="17.25" customHeight="1">
      <c r="A87" s="785" t="s">
        <v>2218</v>
      </c>
      <c r="B87" s="786"/>
      <c r="C87" s="786"/>
      <c r="D87" s="786"/>
      <c r="E87" s="786"/>
      <c r="F87" s="786"/>
      <c r="G87" s="786"/>
      <c r="H87" s="786"/>
      <c r="I87" s="786"/>
      <c r="J87" s="786"/>
      <c r="K87" s="786"/>
      <c r="L87" s="786"/>
      <c r="M87" s="787"/>
    </row>
    <row r="88" spans="1:13" ht="17.25" customHeight="1">
      <c r="A88" s="785"/>
      <c r="B88" s="786"/>
      <c r="C88" s="786"/>
      <c r="D88" s="786"/>
      <c r="E88" s="786"/>
      <c r="F88" s="786"/>
      <c r="G88" s="786"/>
      <c r="H88" s="786"/>
      <c r="I88" s="786"/>
      <c r="J88" s="786"/>
      <c r="K88" s="786"/>
      <c r="L88" s="786"/>
      <c r="M88" s="787"/>
    </row>
    <row r="89" spans="1:13" ht="18.75" customHeight="1">
      <c r="A89" s="788" t="s">
        <v>2219</v>
      </c>
      <c r="B89" s="789"/>
      <c r="C89" s="789"/>
      <c r="D89" s="789"/>
      <c r="E89" s="789"/>
      <c r="F89" s="789"/>
      <c r="G89" s="789"/>
      <c r="H89" s="789"/>
      <c r="I89" s="789"/>
      <c r="J89" s="789"/>
      <c r="K89" s="789"/>
      <c r="L89" s="789"/>
      <c r="M89" s="790"/>
    </row>
    <row r="90" spans="1:13" ht="21.75" customHeight="1">
      <c r="A90" s="788"/>
      <c r="B90" s="789"/>
      <c r="C90" s="789"/>
      <c r="D90" s="789"/>
      <c r="E90" s="789"/>
      <c r="F90" s="789"/>
      <c r="G90" s="789"/>
      <c r="H90" s="789"/>
      <c r="I90" s="789"/>
      <c r="J90" s="789"/>
      <c r="K90" s="789"/>
      <c r="L90" s="789"/>
      <c r="M90" s="790"/>
    </row>
    <row r="91" spans="1:13">
      <c r="A91" s="642"/>
      <c r="B91" s="643"/>
      <c r="C91" s="643"/>
      <c r="D91" s="643"/>
      <c r="E91" s="643"/>
      <c r="F91" s="643"/>
      <c r="G91" s="643"/>
      <c r="H91" s="643"/>
      <c r="I91" s="643"/>
      <c r="J91" s="643"/>
      <c r="K91" s="643"/>
      <c r="L91" s="643"/>
      <c r="M91" s="644"/>
    </row>
    <row r="92" spans="1:13">
      <c r="A92" s="642"/>
      <c r="B92" s="643"/>
      <c r="C92" s="643"/>
      <c r="D92" s="643"/>
      <c r="E92" s="643"/>
      <c r="F92" s="643"/>
      <c r="G92" s="643"/>
      <c r="H92" s="643"/>
      <c r="I92" s="643"/>
      <c r="J92" s="643"/>
      <c r="K92" s="643"/>
      <c r="L92" s="643"/>
      <c r="M92" s="644"/>
    </row>
    <row r="93" spans="1:13">
      <c r="A93" s="642"/>
      <c r="B93" s="643"/>
      <c r="C93" s="643"/>
      <c r="D93" s="643"/>
      <c r="E93" s="643"/>
      <c r="F93" s="643"/>
      <c r="G93" s="643"/>
      <c r="H93" s="643"/>
      <c r="I93" s="643"/>
      <c r="J93" s="643"/>
      <c r="K93" s="643"/>
      <c r="L93" s="643"/>
      <c r="M93" s="644"/>
    </row>
    <row r="94" spans="1:13">
      <c r="A94" s="520"/>
      <c r="B94" s="522"/>
      <c r="C94" s="522"/>
      <c r="D94" s="522"/>
      <c r="E94" s="522"/>
      <c r="F94" s="522"/>
      <c r="G94" s="522"/>
      <c r="H94" s="522"/>
      <c r="I94" s="522"/>
      <c r="J94" s="522"/>
      <c r="K94" s="522"/>
      <c r="L94" s="522"/>
      <c r="M94" s="526"/>
    </row>
    <row r="95" spans="1:13" s="580" customFormat="1" ht="12">
      <c r="A95" s="626"/>
      <c r="B95" s="627"/>
      <c r="C95" s="627"/>
      <c r="D95" s="627" t="s">
        <v>976</v>
      </c>
      <c r="E95" s="628"/>
      <c r="F95" s="627"/>
      <c r="G95" s="627"/>
      <c r="H95" s="627"/>
      <c r="I95" s="627"/>
      <c r="J95" s="627"/>
      <c r="K95" s="627"/>
      <c r="L95" s="627"/>
      <c r="M95" s="629"/>
    </row>
    <row r="96" spans="1:13" s="580" customFormat="1" ht="12">
      <c r="A96" s="626"/>
      <c r="B96" s="627"/>
      <c r="C96" s="627"/>
      <c r="D96" s="645" t="s">
        <v>977</v>
      </c>
      <c r="E96" s="627"/>
      <c r="F96" s="627"/>
      <c r="G96" s="645"/>
      <c r="H96" s="645"/>
      <c r="I96" s="645"/>
      <c r="J96" s="627"/>
      <c r="K96" s="627"/>
      <c r="L96" s="627"/>
      <c r="M96" s="629"/>
    </row>
    <row r="97" spans="1:13">
      <c r="A97" s="561"/>
      <c r="B97" s="496"/>
      <c r="C97" s="496"/>
      <c r="D97" s="646" t="s">
        <v>981</v>
      </c>
      <c r="E97" s="496"/>
      <c r="F97" s="496"/>
      <c r="G97" s="646"/>
      <c r="H97" s="646"/>
      <c r="I97" s="646"/>
      <c r="J97" s="496"/>
      <c r="K97" s="496"/>
      <c r="L97" s="496"/>
      <c r="M97" s="538"/>
    </row>
    <row r="98" spans="1:13">
      <c r="A98" s="647"/>
      <c r="B98" s="522"/>
      <c r="C98" s="522"/>
      <c r="D98" s="496" t="s">
        <v>979</v>
      </c>
      <c r="E98" s="496"/>
      <c r="F98" s="496"/>
      <c r="G98" s="496"/>
      <c r="H98" s="496"/>
      <c r="I98" s="496"/>
      <c r="J98" s="522"/>
      <c r="K98" s="522"/>
      <c r="L98" s="522"/>
      <c r="M98" s="526"/>
    </row>
    <row r="99" spans="1:13" ht="13.5" customHeight="1">
      <c r="A99" s="647"/>
      <c r="B99" s="522"/>
      <c r="C99" s="522"/>
      <c r="D99" s="522"/>
      <c r="E99" s="496"/>
      <c r="F99" s="496"/>
      <c r="G99" s="496"/>
      <c r="H99" s="496"/>
      <c r="I99" s="496"/>
      <c r="J99" s="522"/>
      <c r="K99" s="522"/>
      <c r="L99" s="522"/>
      <c r="M99" s="526"/>
    </row>
    <row r="100" spans="1:13">
      <c r="A100" s="648" t="s">
        <v>2220</v>
      </c>
      <c r="B100" s="649"/>
      <c r="C100" s="649"/>
      <c r="D100" s="496"/>
      <c r="E100" s="496"/>
      <c r="F100" s="496"/>
      <c r="G100" s="496"/>
      <c r="H100" s="496"/>
      <c r="I100" s="791"/>
      <c r="J100" s="791"/>
      <c r="K100" s="791"/>
      <c r="L100" s="791"/>
      <c r="M100" s="792"/>
    </row>
    <row r="101" spans="1:13" ht="13.5" thickBot="1">
      <c r="A101" s="650" t="s">
        <v>2221</v>
      </c>
      <c r="B101" s="651"/>
      <c r="C101" s="651"/>
      <c r="D101" s="652"/>
      <c r="E101" s="652"/>
      <c r="F101" s="652"/>
      <c r="G101" s="652"/>
      <c r="H101" s="652"/>
      <c r="I101" s="793"/>
      <c r="J101" s="793"/>
      <c r="K101" s="793"/>
      <c r="L101" s="793"/>
      <c r="M101" s="794"/>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4"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238125</xdr:colOff>
                <xdr:row>0</xdr:row>
                <xdr:rowOff>47625</xdr:rowOff>
              </from>
              <to>
                <xdr:col>0</xdr:col>
                <xdr:colOff>1181100</xdr:colOff>
                <xdr:row>5</xdr:row>
                <xdr:rowOff>123825</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7.2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5.25">
      <c r="B10" s="813" t="s">
        <v>2205</v>
      </c>
      <c r="C10" s="814"/>
      <c r="D10" s="814"/>
      <c r="E10" s="814"/>
      <c r="F10" s="365" t="s">
        <v>2206</v>
      </c>
      <c r="G10" s="85"/>
      <c r="H10" s="366"/>
      <c r="I10" s="815" t="s">
        <v>2207</v>
      </c>
      <c r="J10" s="815"/>
      <c r="K10" s="367"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7"/>
      <c r="E12" s="377"/>
      <c r="F12" s="377"/>
      <c r="G12" s="377"/>
      <c r="H12" s="376"/>
      <c r="I12" s="377"/>
      <c r="J12" s="376"/>
      <c r="K12" s="377"/>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33"/>
      <c r="E25" s="333"/>
      <c r="F25" s="816" t="s">
        <v>2222</v>
      </c>
      <c r="G25" s="817"/>
      <c r="H25" s="817"/>
      <c r="I25" s="333" t="s">
        <v>2203</v>
      </c>
      <c r="J25" s="333" t="s">
        <v>2204</v>
      </c>
      <c r="K25" s="271"/>
      <c r="L25" s="333"/>
      <c r="M25" s="333"/>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182" t="s">
        <v>983</v>
      </c>
      <c r="C31" s="87" t="s">
        <v>1220</v>
      </c>
      <c r="D31" s="88"/>
      <c r="E31" s="88"/>
      <c r="F31" s="88"/>
      <c r="G31" s="88"/>
      <c r="H31" s="88"/>
      <c r="I31" s="88"/>
      <c r="J31" s="89"/>
      <c r="K31" s="315"/>
      <c r="L31" s="313" t="s">
        <v>984</v>
      </c>
      <c r="M31" s="210"/>
      <c r="N31" s="90"/>
    </row>
    <row r="32" spans="1:14" ht="5.25" customHeight="1">
      <c r="B32" s="18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VLOOKUP(A36,EQUIPOS!A6:D161,4,FALSE)</f>
        <v>168984.5728217389</v>
      </c>
      <c r="L36" s="277"/>
      <c r="M36" s="278">
        <v>0.15</v>
      </c>
      <c r="N36" s="279">
        <f>K36/M36</f>
        <v>1126563.8188115926</v>
      </c>
    </row>
    <row r="37" spans="1:14">
      <c r="A37" t="s">
        <v>150</v>
      </c>
      <c r="B37" s="872" t="str">
        <f>VLOOKUP(A37,EQUIPOS!A7:D154,3,FALSE)</f>
        <v>Cargador : Potencia en el volante 125 hp, Clasificación de RPM del motor 2300.</v>
      </c>
      <c r="C37" s="873"/>
      <c r="D37" s="873"/>
      <c r="E37" s="873"/>
      <c r="F37" s="873"/>
      <c r="G37" s="873"/>
      <c r="H37" s="874"/>
      <c r="I37" s="274"/>
      <c r="J37" s="275"/>
      <c r="K37" s="276">
        <f>VLOOKUP(A37,EQUIPOS!A7:D162,4,FALSE)</f>
        <v>129382.72482533178</v>
      </c>
      <c r="L37" s="277"/>
      <c r="M37" s="278">
        <v>0.15</v>
      </c>
      <c r="N37" s="279">
        <f>K37/M37</f>
        <v>862551.49883554527</v>
      </c>
    </row>
    <row r="38" spans="1:14">
      <c r="A38" t="s">
        <v>273</v>
      </c>
      <c r="B38" s="872" t="str">
        <f>VLOOKUP(A38,EQUIPOS!A8:D154,3,FALSE)</f>
        <v>Motosierra, 93.6 cm3 - 7.1 HP, 45-90 cm - 7.9 kg</v>
      </c>
      <c r="C38" s="873"/>
      <c r="D38" s="873"/>
      <c r="E38" s="873"/>
      <c r="F38" s="873"/>
      <c r="G38" s="873"/>
      <c r="H38" s="874"/>
      <c r="I38" s="274"/>
      <c r="J38" s="275"/>
      <c r="K38" s="276">
        <f>VLOOKUP(A38,EQUIPOS!A8:D163,4,FALSE)</f>
        <v>7639.7418468291153</v>
      </c>
      <c r="L38" s="277"/>
      <c r="M38" s="278">
        <v>0.15</v>
      </c>
      <c r="N38" s="280">
        <f>K38/M38</f>
        <v>50931.612312194105</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9021.8333333333339</v>
      </c>
    </row>
    <row r="43" spans="1:14" ht="15.75" thickBot="1">
      <c r="B43" s="823" t="s">
        <v>953</v>
      </c>
      <c r="C43" s="824"/>
      <c r="D43" s="824"/>
      <c r="E43" s="824"/>
      <c r="F43" s="824"/>
      <c r="G43" s="824"/>
      <c r="H43" s="824"/>
      <c r="I43" s="824"/>
      <c r="J43" s="824"/>
      <c r="K43" s="824"/>
      <c r="L43" s="824"/>
      <c r="M43" s="825"/>
      <c r="N43" s="105">
        <f>SUM(N36:N42)</f>
        <v>2049068.7632926654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886" t="s">
        <v>957</v>
      </c>
      <c r="C58" s="887"/>
      <c r="D58" s="887"/>
      <c r="E58" s="887"/>
      <c r="F58" s="887"/>
      <c r="G58" s="888"/>
      <c r="H58" s="79" t="s">
        <v>945</v>
      </c>
      <c r="I58" s="80" t="s">
        <v>958</v>
      </c>
      <c r="J58" s="81" t="s">
        <v>959</v>
      </c>
      <c r="K58" s="79" t="s">
        <v>960</v>
      </c>
      <c r="L58" s="909" t="s">
        <v>961</v>
      </c>
      <c r="M58" s="888"/>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35</v>
      </c>
      <c r="J59" s="293">
        <v>1</v>
      </c>
      <c r="K59" s="286">
        <f>I59*J59</f>
        <v>35</v>
      </c>
      <c r="L59" s="910">
        <v>983.54</v>
      </c>
      <c r="M59" s="911"/>
      <c r="N59" s="294">
        <f>K59*L59</f>
        <v>34423.9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54"/>
      <c r="J64" s="54"/>
      <c r="K64" s="54"/>
      <c r="L64" s="901"/>
      <c r="M64" s="902"/>
      <c r="N64" s="303"/>
    </row>
    <row r="65" spans="1:15" ht="15.75" thickBot="1">
      <c r="B65" s="912" t="s">
        <v>953</v>
      </c>
      <c r="C65" s="866"/>
      <c r="D65" s="866"/>
      <c r="E65" s="866"/>
      <c r="F65" s="866"/>
      <c r="G65" s="866"/>
      <c r="H65" s="866"/>
      <c r="I65" s="866"/>
      <c r="J65" s="866"/>
      <c r="K65" s="866"/>
      <c r="L65" s="866"/>
      <c r="M65" s="867"/>
      <c r="N65" s="308">
        <f>N59+N60+N61+N62+N63</f>
        <v>34423.9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303">
        <f>K70/M70</f>
        <v>180436.66666666669</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54"/>
      <c r="J75" s="54"/>
      <c r="K75" s="54"/>
      <c r="L75" s="901"/>
      <c r="M75" s="902"/>
      <c r="N75" s="303"/>
    </row>
    <row r="76" spans="1:15" ht="15.75" thickBot="1">
      <c r="B76" s="823" t="s">
        <v>953</v>
      </c>
      <c r="C76" s="824"/>
      <c r="D76" s="824"/>
      <c r="E76" s="824"/>
      <c r="F76" s="824"/>
      <c r="G76" s="824"/>
      <c r="H76" s="824"/>
      <c r="I76" s="866"/>
      <c r="J76" s="866"/>
      <c r="K76" s="866"/>
      <c r="L76" s="866"/>
      <c r="M76" s="867"/>
      <c r="N76" s="308">
        <f>N70+N71+N72+N73+N74</f>
        <v>180436.66666666669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2263929.329959332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452785.86599186645</v>
      </c>
      <c r="M83" s="859"/>
      <c r="N83" s="57"/>
    </row>
    <row r="84" spans="1:14">
      <c r="B84" s="95" t="s">
        <v>973</v>
      </c>
      <c r="C84" s="96"/>
      <c r="D84" s="96"/>
      <c r="E84" s="96"/>
      <c r="F84" s="96"/>
      <c r="G84" s="96"/>
      <c r="H84" s="96"/>
      <c r="I84" s="93"/>
      <c r="J84" s="94"/>
      <c r="K84" s="311">
        <v>0.05</v>
      </c>
      <c r="L84" s="858">
        <f>N78*K84</f>
        <v>113196.46649796661</v>
      </c>
      <c r="M84" s="859"/>
      <c r="N84" s="57"/>
    </row>
    <row r="85" spans="1:14" ht="15.75" thickBot="1">
      <c r="B85" s="97" t="s">
        <v>974</v>
      </c>
      <c r="C85" s="98"/>
      <c r="D85" s="98"/>
      <c r="E85" s="98"/>
      <c r="F85" s="98"/>
      <c r="G85" s="98"/>
      <c r="H85" s="98"/>
      <c r="I85" s="99"/>
      <c r="J85" s="100"/>
      <c r="K85" s="312">
        <v>0.05</v>
      </c>
      <c r="L85" s="860">
        <f>N78*K85</f>
        <v>113196.46649796661</v>
      </c>
      <c r="M85" s="861"/>
      <c r="N85" s="57"/>
    </row>
    <row r="86" spans="1:14" ht="15.75" thickBot="1">
      <c r="B86" s="823" t="s">
        <v>953</v>
      </c>
      <c r="C86" s="824"/>
      <c r="D86" s="824"/>
      <c r="E86" s="824"/>
      <c r="F86" s="824"/>
      <c r="G86" s="824"/>
      <c r="H86" s="824"/>
      <c r="I86" s="824"/>
      <c r="J86" s="824"/>
      <c r="K86" s="824"/>
      <c r="L86" s="824"/>
      <c r="M86" s="825"/>
      <c r="N86" s="58">
        <f>L83+L84+L85</f>
        <v>679178.79898779956</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2943108.1289471313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4"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171450</xdr:colOff>
                <xdr:row>1</xdr:row>
                <xdr:rowOff>57150</xdr:rowOff>
              </from>
              <to>
                <xdr:col>1</xdr:col>
                <xdr:colOff>952500</xdr:colOff>
                <xdr:row>4</xdr:row>
                <xdr:rowOff>180975</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985</v>
      </c>
      <c r="C31" s="87" t="s">
        <v>1169</v>
      </c>
      <c r="D31" s="88"/>
      <c r="E31" s="88"/>
      <c r="F31" s="88"/>
      <c r="G31" s="88"/>
      <c r="H31" s="88"/>
      <c r="I31" s="88"/>
      <c r="J31" s="89"/>
      <c r="K31" s="315"/>
      <c r="L31" s="313" t="s">
        <v>984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249</v>
      </c>
      <c r="B36" s="872" t="str">
        <f>VLOOKUP(A36,EQUIPOS!A6:D154,3,FALSE)</f>
        <v>Guadañadora, Cilindraje 41.5 cm3, Longitud del mango 1450 mm, Peso 7.4 kg</v>
      </c>
      <c r="C36" s="873"/>
      <c r="D36" s="873"/>
      <c r="E36" s="873"/>
      <c r="F36" s="873"/>
      <c r="G36" s="873"/>
      <c r="H36" s="874"/>
      <c r="I36" s="274"/>
      <c r="J36" s="275"/>
      <c r="K36" s="276">
        <f>VLOOKUP(A36,EQUIPOS!A6:D161,4,FALSE)</f>
        <v>5052.0873503224793</v>
      </c>
      <c r="L36" s="277"/>
      <c r="M36" s="278">
        <v>0.36</v>
      </c>
      <c r="N36" s="279">
        <f>K36/M36</f>
        <v>14033.575973117999</v>
      </c>
    </row>
    <row r="37" spans="1:14">
      <c r="A37" t="s">
        <v>273</v>
      </c>
      <c r="B37" s="872" t="str">
        <f>VLOOKUP(A37,EQUIPOS!A7:D154,3,FALSE)</f>
        <v>Motosierra, 93.6 cm3 - 7.1 HP, 45-90 cm - 7.9 kg</v>
      </c>
      <c r="C37" s="873"/>
      <c r="D37" s="873"/>
      <c r="E37" s="873"/>
      <c r="F37" s="873"/>
      <c r="G37" s="873"/>
      <c r="H37" s="874"/>
      <c r="I37" s="274"/>
      <c r="J37" s="275"/>
      <c r="K37" s="276">
        <f>VLOOKUP(A37,EQUIPOS!A7:D162,4,FALSE)</f>
        <v>7639.7418468291153</v>
      </c>
      <c r="L37" s="277"/>
      <c r="M37" s="278">
        <v>0.10299999999999999</v>
      </c>
      <c r="N37" s="279">
        <f>K37/M37</f>
        <v>74172.250940088503</v>
      </c>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1879.5486111111113</v>
      </c>
    </row>
    <row r="43" spans="1:14" ht="15.75" thickBot="1">
      <c r="B43" s="823" t="s">
        <v>953</v>
      </c>
      <c r="C43" s="824"/>
      <c r="D43" s="824"/>
      <c r="E43" s="824"/>
      <c r="F43" s="824"/>
      <c r="G43" s="824"/>
      <c r="H43" s="824"/>
      <c r="I43" s="824"/>
      <c r="J43" s="824"/>
      <c r="K43" s="824"/>
      <c r="L43" s="824"/>
      <c r="M43" s="825"/>
      <c r="N43" s="105">
        <f>SUM(N36:N42)</f>
        <v>90085.375524317613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1221</v>
      </c>
      <c r="B59" s="52" t="str">
        <f>VLOOKUP(A59,TRANSPORTE!A5:D94,3,FALSE)</f>
        <v>Transporte de material desmontado</v>
      </c>
      <c r="C59" s="324"/>
      <c r="D59" s="324"/>
      <c r="E59" s="324"/>
      <c r="F59" s="324"/>
      <c r="G59" s="324"/>
      <c r="H59" s="318" t="str">
        <f>VLOOKUP(A59,TRANSPORTE!A6:D118,2,FALSE)</f>
        <v>tkm</v>
      </c>
      <c r="I59" s="286">
        <v>50</v>
      </c>
      <c r="J59" s="293">
        <v>1</v>
      </c>
      <c r="K59" s="286">
        <f>I59*J59</f>
        <v>50</v>
      </c>
      <c r="L59" s="910">
        <f>'900.2'!N78</f>
        <v>1254.5413975739332</v>
      </c>
      <c r="M59" s="911"/>
      <c r="N59" s="294">
        <f>K59*L59</f>
        <v>62727.06987869666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62727.06987869666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2.88</v>
      </c>
      <c r="N70" s="303">
        <f>K70/M70</f>
        <v>37590.972222222226</v>
      </c>
      <c r="O70" s="112"/>
    </row>
    <row r="71" spans="1:15">
      <c r="B71" s="55"/>
      <c r="C71" s="53"/>
      <c r="D71" s="53"/>
      <c r="E71" s="53"/>
      <c r="F71" s="53"/>
      <c r="G71" s="53"/>
      <c r="H71" s="53"/>
      <c r="I71" s="286"/>
      <c r="J71" s="304"/>
      <c r="K71" s="305"/>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37590.972222222226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190403.4176252365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38080.683525047301</v>
      </c>
      <c r="M83" s="859"/>
      <c r="N83" s="57"/>
    </row>
    <row r="84" spans="1:14">
      <c r="B84" s="95" t="s">
        <v>973</v>
      </c>
      <c r="C84" s="96"/>
      <c r="D84" s="96"/>
      <c r="E84" s="96"/>
      <c r="F84" s="96"/>
      <c r="G84" s="96"/>
      <c r="H84" s="96"/>
      <c r="I84" s="93"/>
      <c r="J84" s="94"/>
      <c r="K84" s="311">
        <v>0.05</v>
      </c>
      <c r="L84" s="858">
        <f>N78*K84</f>
        <v>9520.1708812618253</v>
      </c>
      <c r="M84" s="859"/>
      <c r="N84" s="57"/>
    </row>
    <row r="85" spans="1:14" ht="15.75" thickBot="1">
      <c r="B85" s="97" t="s">
        <v>974</v>
      </c>
      <c r="C85" s="98"/>
      <c r="D85" s="98"/>
      <c r="E85" s="98"/>
      <c r="F85" s="98"/>
      <c r="G85" s="98"/>
      <c r="H85" s="98"/>
      <c r="I85" s="99"/>
      <c r="J85" s="100"/>
      <c r="K85" s="312">
        <v>0.05</v>
      </c>
      <c r="L85" s="860">
        <f>N78*K85</f>
        <v>9520.1708812618253</v>
      </c>
      <c r="M85" s="861"/>
      <c r="N85" s="57"/>
    </row>
    <row r="86" spans="1:14" ht="15.75" thickBot="1">
      <c r="B86" s="823" t="s">
        <v>953</v>
      </c>
      <c r="C86" s="824"/>
      <c r="D86" s="824"/>
      <c r="E86" s="824"/>
      <c r="F86" s="824"/>
      <c r="G86" s="824"/>
      <c r="H86" s="824"/>
      <c r="I86" s="824"/>
      <c r="J86" s="824"/>
      <c r="K86" s="824"/>
      <c r="L86" s="824"/>
      <c r="M86" s="825"/>
      <c r="N86" s="58">
        <f>L83+L84+L85</f>
        <v>57121.025287570948</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195">
        <f>N78+N86</f>
        <v>247524.44291280746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9.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986</v>
      </c>
      <c r="C31" s="87" t="s">
        <v>1170</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129382.72482533178</v>
      </c>
      <c r="L36" s="277"/>
      <c r="M36" s="278">
        <v>2.375</v>
      </c>
      <c r="N36" s="279">
        <f>K36/M36</f>
        <v>54476.93676856075</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2.375</v>
      </c>
      <c r="N37" s="279">
        <f>K37/M37</f>
        <v>33283.601291722174</v>
      </c>
    </row>
    <row r="38" spans="1:14">
      <c r="A38" t="s">
        <v>195</v>
      </c>
      <c r="B38" s="872" t="str">
        <f>VLOOKUP(A38,EQUIPOS!A7:D154,3,FALSE)</f>
        <v xml:space="preserve">Equipo de oxicorte, Capacidad de corte: hasta 6´´ (152mm) </v>
      </c>
      <c r="C38" s="873"/>
      <c r="D38" s="873"/>
      <c r="E38" s="873"/>
      <c r="F38" s="873"/>
      <c r="G38" s="873"/>
      <c r="H38" s="874"/>
      <c r="I38" s="274"/>
      <c r="J38" s="275"/>
      <c r="K38" s="276">
        <f>VLOOKUP(A38,EQUIPOS!A7:D162,4,FALSE)</f>
        <v>9309.7152244038971</v>
      </c>
      <c r="L38" s="277"/>
      <c r="M38" s="278">
        <v>2.375</v>
      </c>
      <c r="N38" s="280">
        <f>K38/M38</f>
        <v>3919.8800944858513</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1416.2065453389896</v>
      </c>
    </row>
    <row r="43" spans="1:14" ht="15.75" thickBot="1">
      <c r="B43" s="823" t="s">
        <v>953</v>
      </c>
      <c r="C43" s="824"/>
      <c r="D43" s="824"/>
      <c r="E43" s="824"/>
      <c r="F43" s="824"/>
      <c r="G43" s="824"/>
      <c r="H43" s="824"/>
      <c r="I43" s="824"/>
      <c r="J43" s="824"/>
      <c r="K43" s="824"/>
      <c r="L43" s="824"/>
      <c r="M43" s="825"/>
      <c r="N43" s="105">
        <f>SUM(N36:N42)</f>
        <v>93096.624700107772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OBRA'!A8:D68,3,FALSE)</f>
        <v>Oficial</v>
      </c>
      <c r="C71" s="53"/>
      <c r="D71" s="53"/>
      <c r="E71" s="53"/>
      <c r="F71" s="53"/>
      <c r="G71" s="53"/>
      <c r="H71" s="53"/>
      <c r="I71" s="299">
        <f>K71/J71*100</f>
        <v>57668.23979157189</v>
      </c>
      <c r="J71" s="300">
        <v>185</v>
      </c>
      <c r="K71" s="305">
        <f>VLOOKUP(A71,'MANO DE OBRA'!A8:D99,4,FALSE)</f>
        <v>106686.24361440798</v>
      </c>
      <c r="L71" s="56"/>
      <c r="M71" s="302">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88">
        <f>N43+N54+N65+N76</f>
        <v>108513.2315510716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21702.646310214321</v>
      </c>
      <c r="M83" s="859"/>
      <c r="N83" s="57"/>
    </row>
    <row r="84" spans="1:14">
      <c r="B84" s="95" t="s">
        <v>973</v>
      </c>
      <c r="C84" s="96"/>
      <c r="D84" s="96"/>
      <c r="E84" s="96"/>
      <c r="F84" s="96"/>
      <c r="G84" s="96"/>
      <c r="H84" s="96"/>
      <c r="I84" s="93"/>
      <c r="J84" s="94"/>
      <c r="K84" s="311">
        <v>0.05</v>
      </c>
      <c r="L84" s="858">
        <f>N78*K84</f>
        <v>5425.6615775535802</v>
      </c>
      <c r="M84" s="859"/>
      <c r="N84" s="57"/>
    </row>
    <row r="85" spans="1:14" ht="15.75" thickBot="1">
      <c r="B85" s="97" t="s">
        <v>974</v>
      </c>
      <c r="C85" s="98"/>
      <c r="D85" s="98"/>
      <c r="E85" s="98"/>
      <c r="F85" s="98"/>
      <c r="G85" s="98"/>
      <c r="H85" s="98"/>
      <c r="I85" s="99"/>
      <c r="J85" s="100"/>
      <c r="K85" s="312">
        <v>0.05</v>
      </c>
      <c r="L85" s="860">
        <f>N78*K85</f>
        <v>5425.6615775535802</v>
      </c>
      <c r="M85" s="861"/>
      <c r="N85" s="57"/>
    </row>
    <row r="86" spans="1:14" ht="15.75" thickBot="1">
      <c r="B86" s="823" t="s">
        <v>953</v>
      </c>
      <c r="C86" s="824"/>
      <c r="D86" s="824"/>
      <c r="E86" s="824"/>
      <c r="F86" s="824"/>
      <c r="G86" s="824"/>
      <c r="H86" s="824"/>
      <c r="I86" s="824"/>
      <c r="J86" s="824"/>
      <c r="K86" s="824"/>
      <c r="L86" s="824"/>
      <c r="M86" s="825"/>
      <c r="N86" s="58">
        <f>L83+L84+L85</f>
        <v>32553.969465321479</v>
      </c>
    </row>
    <row r="87" spans="1:14" ht="15.75" thickBot="1">
      <c r="B87" s="39"/>
      <c r="C87" s="40"/>
      <c r="D87" s="40"/>
      <c r="E87" s="40"/>
      <c r="F87" s="40"/>
      <c r="G87" s="40"/>
      <c r="H87" s="40"/>
      <c r="I87" s="40"/>
      <c r="J87" s="40"/>
      <c r="K87" s="40"/>
      <c r="L87" s="40"/>
      <c r="M87" s="40"/>
      <c r="N87" s="41"/>
    </row>
    <row r="88" spans="1:14" ht="15.75" thickBot="1">
      <c r="A88" t="s">
        <v>2015</v>
      </c>
      <c r="B88" s="823" t="s">
        <v>975</v>
      </c>
      <c r="C88" s="824"/>
      <c r="D88" s="824"/>
      <c r="E88" s="824"/>
      <c r="F88" s="824"/>
      <c r="G88" s="824"/>
      <c r="H88" s="824"/>
      <c r="I88" s="824"/>
      <c r="J88" s="824"/>
      <c r="K88" s="824"/>
      <c r="L88" s="824"/>
      <c r="M88" s="825"/>
      <c r="N88" s="58">
        <f>N78+N86</f>
        <v>141067.20101639308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9.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988</v>
      </c>
      <c r="C31" s="87" t="s">
        <v>1171</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164012.88400301326</v>
      </c>
      <c r="L36" s="277"/>
      <c r="M36" s="278">
        <v>2.5</v>
      </c>
      <c r="N36" s="279">
        <f>K36/M36</f>
        <v>65605.153601205297</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2.5</v>
      </c>
      <c r="N37" s="279">
        <f>K37/M37</f>
        <v>31619.421227136067</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9309.7152244038971</v>
      </c>
      <c r="L38" s="277"/>
      <c r="M38" s="278">
        <v>2.5</v>
      </c>
      <c r="N38" s="279">
        <f>K38/M38</f>
        <v>3723.8860897615587</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269.07924361440797</v>
      </c>
    </row>
    <row r="43" spans="1:14" ht="15.75" thickBot="1">
      <c r="B43" s="823" t="s">
        <v>953</v>
      </c>
      <c r="C43" s="824"/>
      <c r="D43" s="824"/>
      <c r="E43" s="824"/>
      <c r="F43" s="824"/>
      <c r="G43" s="824"/>
      <c r="H43" s="824"/>
      <c r="I43" s="824"/>
      <c r="J43" s="824"/>
      <c r="K43" s="824"/>
      <c r="L43" s="824"/>
      <c r="M43" s="825"/>
      <c r="N43" s="105">
        <f>SUM(N36:N42)</f>
        <v>101217.54016171733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13453.962180720398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115926.04374001166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23185.208748002333</v>
      </c>
      <c r="M83" s="859"/>
      <c r="N83" s="57"/>
    </row>
    <row r="84" spans="1:14">
      <c r="B84" s="95" t="s">
        <v>973</v>
      </c>
      <c r="C84" s="96"/>
      <c r="D84" s="96"/>
      <c r="E84" s="96"/>
      <c r="F84" s="96"/>
      <c r="G84" s="96"/>
      <c r="H84" s="96"/>
      <c r="I84" s="93"/>
      <c r="J84" s="94"/>
      <c r="K84" s="311">
        <v>0.05</v>
      </c>
      <c r="L84" s="858">
        <f>N78*K84</f>
        <v>5796.3021870005832</v>
      </c>
      <c r="M84" s="859"/>
      <c r="N84" s="57"/>
    </row>
    <row r="85" spans="1:14" ht="15.75" thickBot="1">
      <c r="B85" s="97" t="s">
        <v>974</v>
      </c>
      <c r="C85" s="98"/>
      <c r="D85" s="98"/>
      <c r="E85" s="98"/>
      <c r="F85" s="98"/>
      <c r="G85" s="98"/>
      <c r="H85" s="98"/>
      <c r="I85" s="99"/>
      <c r="J85" s="100"/>
      <c r="K85" s="312">
        <v>0.05</v>
      </c>
      <c r="L85" s="860">
        <f>N78*K85</f>
        <v>5796.3021870005832</v>
      </c>
      <c r="M85" s="861"/>
      <c r="N85" s="57"/>
    </row>
    <row r="86" spans="1:14" ht="15.75" thickBot="1">
      <c r="B86" s="823" t="s">
        <v>953</v>
      </c>
      <c r="C86" s="824"/>
      <c r="D86" s="824"/>
      <c r="E86" s="824"/>
      <c r="F86" s="824"/>
      <c r="G86" s="824"/>
      <c r="H86" s="824"/>
      <c r="I86" s="824"/>
      <c r="J86" s="824"/>
      <c r="K86" s="824"/>
      <c r="L86" s="824"/>
      <c r="M86" s="825"/>
      <c r="N86" s="58">
        <f>L83+L84+L85</f>
        <v>34777.813122003499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150703.85686201515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8.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832"/>
      <c r="C1" s="844"/>
      <c r="D1" s="845"/>
      <c r="E1" s="845"/>
      <c r="F1" s="845"/>
      <c r="G1" s="845"/>
      <c r="H1" s="845"/>
      <c r="I1" s="845"/>
      <c r="J1" s="846"/>
      <c r="K1" s="847" t="s">
        <v>933</v>
      </c>
      <c r="L1" s="849" t="s">
        <v>2198</v>
      </c>
      <c r="M1" s="850"/>
      <c r="N1" s="851"/>
    </row>
    <row r="2" spans="2:14">
      <c r="B2" s="833"/>
      <c r="C2" s="810" t="s">
        <v>934</v>
      </c>
      <c r="D2" s="811"/>
      <c r="E2" s="811"/>
      <c r="F2" s="811"/>
      <c r="G2" s="811"/>
      <c r="H2" s="811"/>
      <c r="I2" s="811"/>
      <c r="J2" s="812"/>
      <c r="K2" s="848"/>
      <c r="L2" s="852"/>
      <c r="M2" s="853"/>
      <c r="N2" s="854"/>
    </row>
    <row r="3" spans="2:14">
      <c r="B3" s="833"/>
      <c r="C3" s="810" t="s">
        <v>2199</v>
      </c>
      <c r="D3" s="811"/>
      <c r="E3" s="811"/>
      <c r="F3" s="811"/>
      <c r="G3" s="811"/>
      <c r="H3" s="811"/>
      <c r="I3" s="811"/>
      <c r="J3" s="812"/>
      <c r="K3" s="835" t="s">
        <v>935</v>
      </c>
      <c r="L3" s="804">
        <v>1</v>
      </c>
      <c r="M3" s="805"/>
      <c r="N3" s="806"/>
    </row>
    <row r="4" spans="2:14">
      <c r="B4" s="833"/>
      <c r="C4" s="810" t="s">
        <v>2200</v>
      </c>
      <c r="D4" s="811"/>
      <c r="E4" s="811"/>
      <c r="F4" s="811"/>
      <c r="G4" s="811"/>
      <c r="H4" s="811"/>
      <c r="I4" s="811"/>
      <c r="J4" s="812"/>
      <c r="K4" s="855"/>
      <c r="L4" s="807"/>
      <c r="M4" s="808"/>
      <c r="N4" s="809"/>
    </row>
    <row r="5" spans="2:14">
      <c r="B5" s="833"/>
      <c r="C5" s="810" t="s">
        <v>2201</v>
      </c>
      <c r="D5" s="811"/>
      <c r="E5" s="811"/>
      <c r="F5" s="811"/>
      <c r="G5" s="811"/>
      <c r="H5" s="811"/>
      <c r="I5" s="811"/>
      <c r="J5" s="812"/>
      <c r="K5" s="835" t="s">
        <v>936</v>
      </c>
      <c r="L5" s="837"/>
      <c r="M5" s="837" t="s">
        <v>937</v>
      </c>
      <c r="N5" s="839"/>
    </row>
    <row r="6" spans="2:14" ht="15.75" thickBot="1">
      <c r="B6" s="834"/>
      <c r="C6" s="841"/>
      <c r="D6" s="842"/>
      <c r="E6" s="842"/>
      <c r="F6" s="842"/>
      <c r="G6" s="842"/>
      <c r="H6" s="842"/>
      <c r="I6" s="842"/>
      <c r="J6" s="843"/>
      <c r="K6" s="836"/>
      <c r="L6" s="838"/>
      <c r="M6" s="838"/>
      <c r="N6" s="840"/>
    </row>
    <row r="7" spans="2:14" ht="15.75" thickBot="1">
      <c r="B7" s="352"/>
      <c r="C7" s="353"/>
      <c r="D7" s="353"/>
      <c r="E7" s="353"/>
      <c r="F7" s="353"/>
      <c r="G7" s="353"/>
      <c r="H7" s="353"/>
      <c r="I7" s="353"/>
      <c r="J7" s="353"/>
      <c r="K7" s="353"/>
      <c r="L7" s="354"/>
      <c r="M7" s="354"/>
      <c r="N7" s="355"/>
    </row>
    <row r="8" spans="2:14" ht="18.75" customHeight="1">
      <c r="B8" s="356"/>
      <c r="C8" s="83"/>
      <c r="D8" s="83"/>
      <c r="E8" s="83"/>
      <c r="F8" s="83"/>
      <c r="G8" s="83"/>
      <c r="H8" s="84"/>
      <c r="I8" s="83"/>
      <c r="J8" s="83"/>
      <c r="K8" s="357" t="s">
        <v>938</v>
      </c>
      <c r="L8" s="358"/>
      <c r="M8" s="358"/>
      <c r="N8" s="359"/>
    </row>
    <row r="9" spans="2:14">
      <c r="B9" s="360"/>
      <c r="C9" s="85"/>
      <c r="D9" s="85"/>
      <c r="E9" s="85"/>
      <c r="F9" s="85"/>
      <c r="G9" s="85"/>
      <c r="H9" s="361"/>
      <c r="I9" s="85"/>
      <c r="J9" s="85"/>
      <c r="K9" s="362"/>
      <c r="L9" s="363" t="s">
        <v>2202</v>
      </c>
      <c r="M9" s="363" t="s">
        <v>2203</v>
      </c>
      <c r="N9" s="364" t="s">
        <v>2204</v>
      </c>
    </row>
    <row r="10" spans="2:14" ht="36">
      <c r="B10" s="813" t="s">
        <v>2205</v>
      </c>
      <c r="C10" s="814"/>
      <c r="D10" s="814"/>
      <c r="E10" s="814"/>
      <c r="F10" s="398" t="s">
        <v>2206</v>
      </c>
      <c r="G10" s="85"/>
      <c r="H10" s="366"/>
      <c r="I10" s="815" t="s">
        <v>2207</v>
      </c>
      <c r="J10" s="815"/>
      <c r="K10" s="399" t="s">
        <v>2206</v>
      </c>
      <c r="L10" s="363"/>
      <c r="M10" s="363"/>
      <c r="N10" s="36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989</v>
      </c>
      <c r="C31" s="87" t="s">
        <v>1172</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129382.72482533178</v>
      </c>
      <c r="L36" s="277"/>
      <c r="M36" s="278">
        <v>9.25</v>
      </c>
      <c r="N36" s="279">
        <f>K36/M36</f>
        <v>13987.321602738572</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9.25</v>
      </c>
      <c r="N37" s="279">
        <f>K37/M37</f>
        <v>8545.7895208475857</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58.094119895785944</v>
      </c>
    </row>
    <row r="43" spans="1:14" ht="15.75" thickBot="1">
      <c r="B43" s="823" t="s">
        <v>953</v>
      </c>
      <c r="C43" s="824"/>
      <c r="D43" s="824"/>
      <c r="E43" s="824"/>
      <c r="F43" s="824"/>
      <c r="G43" s="824"/>
      <c r="H43" s="824"/>
      <c r="I43" s="824"/>
      <c r="J43" s="824"/>
      <c r="K43" s="824"/>
      <c r="L43" s="824"/>
      <c r="M43" s="825"/>
      <c r="N43" s="105">
        <f>SUM(N36:N42)</f>
        <v>22591.205243481942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74</v>
      </c>
      <c r="N70" s="303">
        <f>K70/M70</f>
        <v>1463</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74</v>
      </c>
      <c r="N71" s="303">
        <f>K71/M71</f>
        <v>1441.7059947892972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2904.7059947892972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26750.452635845169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5350.0905271690344</v>
      </c>
      <c r="M83" s="859"/>
      <c r="N83" s="57"/>
    </row>
    <row r="84" spans="1:14">
      <c r="B84" s="95" t="s">
        <v>973</v>
      </c>
      <c r="C84" s="96"/>
      <c r="D84" s="96"/>
      <c r="E84" s="96"/>
      <c r="F84" s="96"/>
      <c r="G84" s="96"/>
      <c r="H84" s="96"/>
      <c r="I84" s="93"/>
      <c r="J84" s="94"/>
      <c r="K84" s="311">
        <v>0.05</v>
      </c>
      <c r="L84" s="858">
        <f>N78*K84</f>
        <v>1337.5226317922586</v>
      </c>
      <c r="M84" s="859"/>
      <c r="N84" s="57"/>
    </row>
    <row r="85" spans="1:14" ht="15.75" thickBot="1">
      <c r="B85" s="97" t="s">
        <v>974</v>
      </c>
      <c r="C85" s="98"/>
      <c r="D85" s="98"/>
      <c r="E85" s="98"/>
      <c r="F85" s="98"/>
      <c r="G85" s="98"/>
      <c r="H85" s="98"/>
      <c r="I85" s="99"/>
      <c r="J85" s="100"/>
      <c r="K85" s="312">
        <v>0.05</v>
      </c>
      <c r="L85" s="860">
        <f>N78*K85</f>
        <v>1337.5226317922586</v>
      </c>
      <c r="M85" s="861"/>
      <c r="N85" s="57"/>
    </row>
    <row r="86" spans="1:14" ht="15.75" thickBot="1">
      <c r="B86" s="823" t="s">
        <v>953</v>
      </c>
      <c r="C86" s="824"/>
      <c r="D86" s="824"/>
      <c r="E86" s="824"/>
      <c r="F86" s="824"/>
      <c r="G86" s="824"/>
      <c r="H86" s="824"/>
      <c r="I86" s="824"/>
      <c r="J86" s="824"/>
      <c r="K86" s="824"/>
      <c r="L86" s="824"/>
      <c r="M86" s="825"/>
      <c r="N86" s="58">
        <f>L83+L84+L85</f>
        <v>8025.1357907535521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34775.588426598719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990</v>
      </c>
      <c r="C31" s="87" t="s">
        <v>1173</v>
      </c>
      <c r="D31" s="88"/>
      <c r="E31" s="88"/>
      <c r="F31" s="88"/>
      <c r="G31" s="88"/>
      <c r="H31" s="88"/>
      <c r="I31" s="88"/>
      <c r="J31" s="89"/>
      <c r="K31" s="315"/>
      <c r="L31" s="313" t="s">
        <v>987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180</v>
      </c>
      <c r="B36" s="872" t="str">
        <f>VLOOKUP(A36,EQUIPOS!A6:D154,3,FALSE)</f>
        <v>Compresor 120 HP, con martillo.</v>
      </c>
      <c r="C36" s="873"/>
      <c r="D36" s="873"/>
      <c r="E36" s="873"/>
      <c r="F36" s="873"/>
      <c r="G36" s="873"/>
      <c r="H36" s="874"/>
      <c r="I36" s="274"/>
      <c r="J36" s="275"/>
      <c r="K36" s="276">
        <f>VLOOKUP(A36,EQUIPOS!A6:D161,4,FALSE)</f>
        <v>79048.55306784017</v>
      </c>
      <c r="L36" s="277"/>
      <c r="M36" s="278">
        <v>2.5</v>
      </c>
      <c r="N36" s="279">
        <f>K36/M36</f>
        <v>31619.421227136067</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1082.6200000000001</v>
      </c>
    </row>
    <row r="43" spans="1:14" ht="15.75" thickBot="1">
      <c r="B43" s="823" t="s">
        <v>953</v>
      </c>
      <c r="C43" s="824"/>
      <c r="D43" s="824"/>
      <c r="E43" s="824"/>
      <c r="F43" s="824"/>
      <c r="G43" s="824"/>
      <c r="H43" s="824"/>
      <c r="I43" s="824"/>
      <c r="J43" s="824"/>
      <c r="K43" s="824"/>
      <c r="L43" s="824"/>
      <c r="M43" s="825"/>
      <c r="N43" s="105">
        <f>SUM(N36:N42)</f>
        <v>32702.041227136066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20</v>
      </c>
      <c r="N70" s="303">
        <f>K70/M70</f>
        <v>10826.2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N70+N71+N72+N73+N74</f>
        <v>10826.2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44782.782624710002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8956.5565249420015</v>
      </c>
      <c r="M83" s="859"/>
      <c r="N83" s="57"/>
    </row>
    <row r="84" spans="1:14">
      <c r="B84" s="95" t="s">
        <v>973</v>
      </c>
      <c r="C84" s="96"/>
      <c r="D84" s="96"/>
      <c r="E84" s="96"/>
      <c r="F84" s="96"/>
      <c r="G84" s="96"/>
      <c r="H84" s="96"/>
      <c r="I84" s="93"/>
      <c r="J84" s="94"/>
      <c r="K84" s="311">
        <v>0.05</v>
      </c>
      <c r="L84" s="858">
        <f>N78*K84</f>
        <v>2239.1391312355004</v>
      </c>
      <c r="M84" s="859"/>
      <c r="N84" s="57"/>
    </row>
    <row r="85" spans="1:14" ht="15.75" thickBot="1">
      <c r="B85" s="97" t="s">
        <v>974</v>
      </c>
      <c r="C85" s="98"/>
      <c r="D85" s="98"/>
      <c r="E85" s="98"/>
      <c r="F85" s="98"/>
      <c r="G85" s="98"/>
      <c r="H85" s="98"/>
      <c r="I85" s="99"/>
      <c r="J85" s="100"/>
      <c r="K85" s="312">
        <v>0.05</v>
      </c>
      <c r="L85" s="860">
        <f>N78*K85</f>
        <v>2239.1391312355004</v>
      </c>
      <c r="M85" s="861"/>
      <c r="N85" s="57"/>
    </row>
    <row r="86" spans="1:14" ht="15.75" thickBot="1">
      <c r="B86" s="823" t="s">
        <v>953</v>
      </c>
      <c r="C86" s="824"/>
      <c r="D86" s="824"/>
      <c r="E86" s="824"/>
      <c r="F86" s="824"/>
      <c r="G86" s="824"/>
      <c r="H86" s="824"/>
      <c r="I86" s="824"/>
      <c r="J86" s="824"/>
      <c r="K86" s="824"/>
      <c r="L86" s="824"/>
      <c r="M86" s="825"/>
      <c r="N86" s="58">
        <f>L83+L84+L85</f>
        <v>13434.834787413003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58217.617412123007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991</v>
      </c>
      <c r="C31" s="87" t="s">
        <v>1170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129382.72482533178</v>
      </c>
      <c r="L36" s="277"/>
      <c r="M36" s="278">
        <v>2.375</v>
      </c>
      <c r="N36" s="279">
        <f>K36/M36</f>
        <v>54476.93676856075</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2.375</v>
      </c>
      <c r="N37" s="279">
        <f>K37/M37</f>
        <v>33283.601291722174</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9309.7152244038971</v>
      </c>
      <c r="L38" s="277"/>
      <c r="M38" s="278">
        <v>2.375</v>
      </c>
      <c r="N38" s="279">
        <f>K38/M38</f>
        <v>3919.8800944858513</v>
      </c>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1416.2065453389896</v>
      </c>
    </row>
    <row r="43" spans="1:14" ht="15.75" thickBot="1">
      <c r="B43" s="823" t="s">
        <v>953</v>
      </c>
      <c r="C43" s="824"/>
      <c r="D43" s="824"/>
      <c r="E43" s="824"/>
      <c r="F43" s="824"/>
      <c r="G43" s="824"/>
      <c r="H43" s="824"/>
      <c r="I43" s="824"/>
      <c r="J43" s="824"/>
      <c r="K43" s="824"/>
      <c r="L43" s="824"/>
      <c r="M43" s="825"/>
      <c r="N43" s="105">
        <f>SUM(N36:N42)</f>
        <v>93096.624700107772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19</v>
      </c>
      <c r="N70" s="303">
        <f>K70/M70</f>
        <v>8547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19</v>
      </c>
      <c r="N71" s="303">
        <f>K71/M71</f>
        <v>5615.0654533898942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N70+N71+N72+N73+N74</f>
        <v>14162.065453389894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108513.2315510716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21702.646310214321</v>
      </c>
      <c r="M83" s="859"/>
      <c r="N83" s="57"/>
    </row>
    <row r="84" spans="1:14">
      <c r="B84" s="95" t="s">
        <v>973</v>
      </c>
      <c r="C84" s="96"/>
      <c r="D84" s="96"/>
      <c r="E84" s="96"/>
      <c r="F84" s="96"/>
      <c r="G84" s="96"/>
      <c r="H84" s="96"/>
      <c r="I84" s="93"/>
      <c r="J84" s="94"/>
      <c r="K84" s="311">
        <v>0.05</v>
      </c>
      <c r="L84" s="858">
        <f>N78*K84</f>
        <v>5425.6615775535802</v>
      </c>
      <c r="M84" s="859"/>
      <c r="N84" s="57"/>
    </row>
    <row r="85" spans="1:14" ht="15.75" thickBot="1">
      <c r="B85" s="97" t="s">
        <v>974</v>
      </c>
      <c r="C85" s="98"/>
      <c r="D85" s="98"/>
      <c r="E85" s="98"/>
      <c r="F85" s="98"/>
      <c r="G85" s="98"/>
      <c r="H85" s="98"/>
      <c r="I85" s="99"/>
      <c r="J85" s="100"/>
      <c r="K85" s="312">
        <v>0.05</v>
      </c>
      <c r="L85" s="860">
        <f>N78*K85</f>
        <v>5425.6615775535802</v>
      </c>
      <c r="M85" s="861"/>
      <c r="N85" s="57"/>
    </row>
    <row r="86" spans="1:14" ht="15.75" thickBot="1">
      <c r="B86" s="823" t="s">
        <v>953</v>
      </c>
      <c r="C86" s="824"/>
      <c r="D86" s="824"/>
      <c r="E86" s="824"/>
      <c r="F86" s="824"/>
      <c r="G86" s="824"/>
      <c r="H86" s="824"/>
      <c r="I86" s="824"/>
      <c r="J86" s="824"/>
      <c r="K86" s="824"/>
      <c r="L86" s="824"/>
      <c r="M86" s="825"/>
      <c r="N86" s="58">
        <f>L83+L84+L85</f>
        <v>32553.969465321479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141067.20101639308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992</v>
      </c>
      <c r="C31" s="87" t="s">
        <v>1171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164012.88400301326</v>
      </c>
      <c r="L36" s="277"/>
      <c r="M36" s="278">
        <v>2.5</v>
      </c>
      <c r="N36" s="279">
        <f>K36/M36</f>
        <v>65605.153601205297</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2.5</v>
      </c>
      <c r="N37" s="279">
        <f>K37/M37</f>
        <v>31619.421227136067</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9309.7152244038971</v>
      </c>
      <c r="L38" s="277"/>
      <c r="M38" s="278">
        <v>2.5</v>
      </c>
      <c r="N38" s="279">
        <f>K38/M38</f>
        <v>3723.8860897615587</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269.07924361440797</v>
      </c>
    </row>
    <row r="43" spans="1:14" ht="15.75" thickBot="1">
      <c r="B43" s="823" t="s">
        <v>953</v>
      </c>
      <c r="C43" s="824"/>
      <c r="D43" s="824"/>
      <c r="E43" s="824"/>
      <c r="F43" s="824"/>
      <c r="G43" s="824"/>
      <c r="H43" s="824"/>
      <c r="I43" s="824"/>
      <c r="J43" s="824"/>
      <c r="K43" s="824"/>
      <c r="L43" s="824"/>
      <c r="M43" s="825"/>
      <c r="N43" s="105">
        <f>SUM(N36:N42)</f>
        <v>101217.54016171733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v>
      </c>
      <c r="J59" s="293">
        <v>1</v>
      </c>
      <c r="K59" s="286">
        <f>I59*J59</f>
        <v>1</v>
      </c>
      <c r="L59" s="910">
        <f>'900.2'!N78</f>
        <v>1254.5413975739332</v>
      </c>
      <c r="M59" s="911"/>
      <c r="N59" s="294">
        <f>K59*L59</f>
        <v>1254.5413975739332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1254.5413975739332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9</v>
      </c>
      <c r="B70" s="55" t="str">
        <f>VLOOKUP(A70,'MANO DE OBRA'!A8:D68,3,FALSE)</f>
        <v>Obrero (3)</v>
      </c>
      <c r="C70" s="53"/>
      <c r="D70" s="53"/>
      <c r="E70" s="53"/>
      <c r="F70" s="53"/>
      <c r="G70" s="53"/>
      <c r="H70" s="53"/>
      <c r="I70" s="299">
        <f>K70/J70*100</f>
        <v>87780</v>
      </c>
      <c r="J70" s="300">
        <v>185</v>
      </c>
      <c r="K70" s="301">
        <f>VLOOKUP(A70,'MANO DE OBRA'!A8:D99,4,FALSE)</f>
        <v>162393</v>
      </c>
      <c r="L70" s="56"/>
      <c r="M70" s="302">
        <v>20</v>
      </c>
      <c r="N70" s="303">
        <f>K70/M70</f>
        <v>8119.65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13453.962180720398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115926.04374001166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23185.208748002333</v>
      </c>
      <c r="M83" s="859"/>
      <c r="N83" s="57"/>
    </row>
    <row r="84" spans="1:14">
      <c r="B84" s="95" t="s">
        <v>973</v>
      </c>
      <c r="C84" s="96"/>
      <c r="D84" s="96"/>
      <c r="E84" s="96"/>
      <c r="F84" s="96"/>
      <c r="G84" s="96"/>
      <c r="H84" s="96"/>
      <c r="I84" s="93"/>
      <c r="J84" s="94"/>
      <c r="K84" s="311">
        <v>0.05</v>
      </c>
      <c r="L84" s="858">
        <f>N78*K84</f>
        <v>5796.3021870005832</v>
      </c>
      <c r="M84" s="859"/>
      <c r="N84" s="57"/>
    </row>
    <row r="85" spans="1:14" ht="15.75" thickBot="1">
      <c r="B85" s="97" t="s">
        <v>974</v>
      </c>
      <c r="C85" s="98"/>
      <c r="D85" s="98"/>
      <c r="E85" s="98"/>
      <c r="F85" s="98"/>
      <c r="G85" s="98"/>
      <c r="H85" s="98"/>
      <c r="I85" s="99"/>
      <c r="J85" s="100"/>
      <c r="K85" s="312">
        <v>0.05</v>
      </c>
      <c r="L85" s="860">
        <f>N78*K85</f>
        <v>5796.3021870005832</v>
      </c>
      <c r="M85" s="861"/>
      <c r="N85" s="57"/>
    </row>
    <row r="86" spans="1:14" ht="15.75" thickBot="1">
      <c r="B86" s="823" t="s">
        <v>953</v>
      </c>
      <c r="C86" s="824"/>
      <c r="D86" s="824"/>
      <c r="E86" s="824"/>
      <c r="F86" s="824"/>
      <c r="G86" s="824"/>
      <c r="H86" s="824"/>
      <c r="I86" s="824"/>
      <c r="J86" s="824"/>
      <c r="K86" s="824"/>
      <c r="L86" s="824"/>
      <c r="M86" s="825"/>
      <c r="N86" s="58">
        <f>L83+L84+L85</f>
        <v>34777.813122003499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150703.85686201515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993</v>
      </c>
      <c r="C31" s="87" t="s">
        <v>1171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312</v>
      </c>
      <c r="B36" s="872" t="str">
        <f>VLOOKUP(A36,EQUIPOS!A6:D154,3,FALSE)</f>
        <v>Retroexcavadora sobre oruga, potencia 138 HP, balde de 1,5 m3.</v>
      </c>
      <c r="C36" s="873"/>
      <c r="D36" s="873"/>
      <c r="E36" s="873"/>
      <c r="F36" s="873"/>
      <c r="G36" s="873"/>
      <c r="H36" s="874"/>
      <c r="I36" s="274"/>
      <c r="J36" s="275"/>
      <c r="K36" s="276">
        <f>VLOOKUP(A36,EQUIPOS!A6:D161,4,FALSE)</f>
        <v>164012.88400301326</v>
      </c>
      <c r="L36" s="277"/>
      <c r="M36" s="278">
        <v>2.5</v>
      </c>
      <c r="N36" s="279">
        <f>K36/M36</f>
        <v>65605.153601205297</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2.5</v>
      </c>
      <c r="N37" s="279">
        <f>K37/M37</f>
        <v>31619.421227136067</v>
      </c>
    </row>
    <row r="38" spans="1:14">
      <c r="A38" t="s">
        <v>195</v>
      </c>
      <c r="B38" s="872" t="str">
        <f>VLOOKUP(A38,EQUIPOS!A8:D154,3,FALSE)</f>
        <v xml:space="preserve">Equipo de oxicorte, Capacidad de corte: hasta 6´´ (152mm) </v>
      </c>
      <c r="C38" s="873"/>
      <c r="D38" s="873"/>
      <c r="E38" s="873"/>
      <c r="F38" s="873"/>
      <c r="G38" s="873"/>
      <c r="H38" s="874"/>
      <c r="I38" s="274"/>
      <c r="J38" s="275"/>
      <c r="K38" s="276">
        <f>VLOOKUP(A38,EQUIPOS!A8:D163,4,FALSE)</f>
        <v>9309.7152244038971</v>
      </c>
      <c r="L38" s="277"/>
      <c r="M38" s="278">
        <v>2.5</v>
      </c>
      <c r="N38" s="279">
        <f>K38/M38</f>
        <v>3723.8860897615587</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214.948243614408</v>
      </c>
    </row>
    <row r="43" spans="1:14" ht="15.75" thickBot="1">
      <c r="B43" s="823" t="s">
        <v>953</v>
      </c>
      <c r="C43" s="824"/>
      <c r="D43" s="824"/>
      <c r="E43" s="824"/>
      <c r="F43" s="824"/>
      <c r="G43" s="824"/>
      <c r="H43" s="824"/>
      <c r="I43" s="824"/>
      <c r="J43" s="824"/>
      <c r="K43" s="824"/>
      <c r="L43" s="824"/>
      <c r="M43" s="825"/>
      <c r="N43" s="105">
        <f>SUM(N36:N42)</f>
        <v>101163.40916171733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1.4</v>
      </c>
      <c r="J59" s="293">
        <v>1</v>
      </c>
      <c r="K59" s="286">
        <f>I59*J59</f>
        <v>1.4</v>
      </c>
      <c r="L59" s="910">
        <f>'900.2'!N78</f>
        <v>1254.5413975739332</v>
      </c>
      <c r="M59" s="911"/>
      <c r="N59" s="294">
        <f>K59*L59</f>
        <v>1756.3579566035064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1756.3579566035064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20</v>
      </c>
      <c r="N70" s="303">
        <f>K70/M70</f>
        <v>5413.1</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20</v>
      </c>
      <c r="N71" s="303">
        <f>K71/M71</f>
        <v>5334.3121807203988</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10747.412180720399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113667.17929904122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22733.435859808247</v>
      </c>
      <c r="M83" s="859"/>
      <c r="N83" s="57"/>
    </row>
    <row r="84" spans="1:14">
      <c r="B84" s="95" t="s">
        <v>973</v>
      </c>
      <c r="C84" s="96"/>
      <c r="D84" s="96"/>
      <c r="E84" s="96"/>
      <c r="F84" s="96"/>
      <c r="G84" s="96"/>
      <c r="H84" s="96"/>
      <c r="I84" s="93"/>
      <c r="J84" s="94"/>
      <c r="K84" s="311">
        <v>0.05</v>
      </c>
      <c r="L84" s="858">
        <f>N78*K84</f>
        <v>5683.3589649520618</v>
      </c>
      <c r="M84" s="859"/>
      <c r="N84" s="57"/>
    </row>
    <row r="85" spans="1:14" ht="15.75" thickBot="1">
      <c r="B85" s="97" t="s">
        <v>974</v>
      </c>
      <c r="C85" s="98"/>
      <c r="D85" s="98"/>
      <c r="E85" s="98"/>
      <c r="F85" s="98"/>
      <c r="G85" s="98"/>
      <c r="H85" s="98"/>
      <c r="I85" s="99"/>
      <c r="J85" s="100"/>
      <c r="K85" s="312">
        <v>0.05</v>
      </c>
      <c r="L85" s="860">
        <f>N78*K85</f>
        <v>5683.3589649520618</v>
      </c>
      <c r="M85" s="861"/>
      <c r="N85" s="57"/>
    </row>
    <row r="86" spans="1:14" ht="15.75" thickBot="1">
      <c r="B86" s="823" t="s">
        <v>953</v>
      </c>
      <c r="C86" s="824"/>
      <c r="D86" s="824"/>
      <c r="E86" s="824"/>
      <c r="F86" s="824"/>
      <c r="G86" s="824"/>
      <c r="H86" s="824"/>
      <c r="I86" s="824"/>
      <c r="J86" s="824"/>
      <c r="K86" s="824"/>
      <c r="L86" s="824"/>
      <c r="M86" s="825"/>
      <c r="N86" s="58">
        <f>L83+L84+L85</f>
        <v>34100.153789712371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147767.3330887536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994</v>
      </c>
      <c r="C31" s="87" t="s">
        <v>1174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129382.72482533178</v>
      </c>
      <c r="L36" s="277"/>
      <c r="M36" s="278">
        <v>22</v>
      </c>
      <c r="N36" s="279">
        <f>K36/M36</f>
        <v>5881.0329466059902</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22</v>
      </c>
      <c r="N37" s="279">
        <f>K37/M37</f>
        <v>3593.1160485381897</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24.425936774364544</v>
      </c>
    </row>
    <row r="43" spans="1:14" ht="15.75" thickBot="1">
      <c r="B43" s="823" t="s">
        <v>953</v>
      </c>
      <c r="C43" s="824"/>
      <c r="D43" s="824"/>
      <c r="E43" s="824"/>
      <c r="F43" s="824"/>
      <c r="G43" s="824"/>
      <c r="H43" s="824"/>
      <c r="I43" s="824"/>
      <c r="J43" s="824"/>
      <c r="K43" s="824"/>
      <c r="L43" s="824"/>
      <c r="M43" s="825"/>
      <c r="N43" s="105">
        <f>SUM(N36:N42)</f>
        <v>9498.5749319185452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0.42</v>
      </c>
      <c r="J59" s="293">
        <v>1</v>
      </c>
      <c r="K59" s="286">
        <f>I59*J59</f>
        <v>0.42</v>
      </c>
      <c r="L59" s="910">
        <f>'900.2'!N78</f>
        <v>1254.5413975739332</v>
      </c>
      <c r="M59" s="911"/>
      <c r="N59" s="294">
        <f>K59*L59</f>
        <v>526.9073869810519</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526.9073869810519</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1221.2968387182273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11246.779157617824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2249.355831523565</v>
      </c>
      <c r="M83" s="859"/>
      <c r="N83" s="57"/>
    </row>
    <row r="84" spans="1:14">
      <c r="B84" s="95" t="s">
        <v>973</v>
      </c>
      <c r="C84" s="96"/>
      <c r="D84" s="96"/>
      <c r="E84" s="96"/>
      <c r="F84" s="96"/>
      <c r="G84" s="96"/>
      <c r="H84" s="96"/>
      <c r="I84" s="93"/>
      <c r="J84" s="94"/>
      <c r="K84" s="311">
        <v>0.05</v>
      </c>
      <c r="L84" s="858">
        <f>N78*K84</f>
        <v>562.33895788089126</v>
      </c>
      <c r="M84" s="859"/>
      <c r="N84" s="57"/>
    </row>
    <row r="85" spans="1:14" ht="15.75" thickBot="1">
      <c r="B85" s="97" t="s">
        <v>974</v>
      </c>
      <c r="C85" s="98"/>
      <c r="D85" s="98"/>
      <c r="E85" s="98"/>
      <c r="F85" s="98"/>
      <c r="G85" s="98"/>
      <c r="H85" s="98"/>
      <c r="I85" s="99"/>
      <c r="J85" s="100"/>
      <c r="K85" s="312">
        <v>0.05</v>
      </c>
      <c r="L85" s="860">
        <f>N78*K85</f>
        <v>562.33895788089126</v>
      </c>
      <c r="M85" s="861"/>
      <c r="N85" s="57"/>
    </row>
    <row r="86" spans="1:14" ht="15.75" thickBot="1">
      <c r="B86" s="823" t="s">
        <v>953</v>
      </c>
      <c r="C86" s="824"/>
      <c r="D86" s="824"/>
      <c r="E86" s="824"/>
      <c r="F86" s="824"/>
      <c r="G86" s="824"/>
      <c r="H86" s="824"/>
      <c r="I86" s="824"/>
      <c r="J86" s="824"/>
      <c r="K86" s="824"/>
      <c r="L86" s="824"/>
      <c r="M86" s="825"/>
      <c r="N86" s="58">
        <f>L83+L84+L85</f>
        <v>3374.0337472853471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14620.81290490317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995</v>
      </c>
      <c r="C31" s="87" t="s">
        <v>1175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150</v>
      </c>
      <c r="B36" s="872" t="str">
        <f>VLOOKUP(A36,EQUIPOS!A6:D154,3,FALSE)</f>
        <v>Cargador : Potencia en el volante 125 hp, Clasificación de RPM del motor 2300.</v>
      </c>
      <c r="C36" s="873"/>
      <c r="D36" s="873"/>
      <c r="E36" s="873"/>
      <c r="F36" s="873"/>
      <c r="G36" s="873"/>
      <c r="H36" s="874"/>
      <c r="I36" s="274"/>
      <c r="J36" s="275"/>
      <c r="K36" s="276">
        <f>VLOOKUP(A36,EQUIPOS!A6:D161,4,FALSE)</f>
        <v>129382.72482533178</v>
      </c>
      <c r="L36" s="277"/>
      <c r="M36" s="278">
        <v>22</v>
      </c>
      <c r="N36" s="279">
        <f>K36/M36</f>
        <v>5881.0329466059902</v>
      </c>
    </row>
    <row r="37" spans="1:14">
      <c r="A37" t="s">
        <v>180</v>
      </c>
      <c r="B37" s="872" t="str">
        <f>VLOOKUP(A37,EQUIPOS!A7:D154,3,FALSE)</f>
        <v>Compresor 120 HP, con martillo.</v>
      </c>
      <c r="C37" s="873"/>
      <c r="D37" s="873"/>
      <c r="E37" s="873"/>
      <c r="F37" s="873"/>
      <c r="G37" s="873"/>
      <c r="H37" s="874"/>
      <c r="I37" s="274"/>
      <c r="J37" s="275"/>
      <c r="K37" s="276">
        <f>VLOOKUP(A37,EQUIPOS!A7:D162,4,FALSE)</f>
        <v>79048.55306784017</v>
      </c>
      <c r="L37" s="277"/>
      <c r="M37" s="278">
        <v>22</v>
      </c>
      <c r="N37" s="279">
        <f>K37/M37</f>
        <v>3593.1160485381897</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24.425936774364544</v>
      </c>
    </row>
    <row r="43" spans="1:14" ht="15.75" thickBot="1">
      <c r="B43" s="823" t="s">
        <v>953</v>
      </c>
      <c r="C43" s="824"/>
      <c r="D43" s="824"/>
      <c r="E43" s="824"/>
      <c r="F43" s="824"/>
      <c r="G43" s="824"/>
      <c r="H43" s="824"/>
      <c r="I43" s="824"/>
      <c r="J43" s="824"/>
      <c r="K43" s="824"/>
      <c r="L43" s="824"/>
      <c r="M43" s="825"/>
      <c r="N43" s="105">
        <f>SUM(N36:N42)</f>
        <v>9498.5749319185452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0.21</v>
      </c>
      <c r="J59" s="293">
        <v>1</v>
      </c>
      <c r="K59" s="286">
        <f>I59*J59</f>
        <v>0.21</v>
      </c>
      <c r="L59" s="910">
        <f>'900.2'!N78</f>
        <v>1254.5413975739332</v>
      </c>
      <c r="M59" s="911"/>
      <c r="N59" s="294">
        <f>K59*L59</f>
        <v>263.45369349052595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51"/>
    </row>
    <row r="65" spans="1:15" ht="15.75" thickBot="1">
      <c r="B65" s="912" t="s">
        <v>953</v>
      </c>
      <c r="C65" s="866"/>
      <c r="D65" s="866"/>
      <c r="E65" s="866"/>
      <c r="F65" s="866"/>
      <c r="G65" s="866"/>
      <c r="H65" s="866"/>
      <c r="I65" s="866"/>
      <c r="J65" s="866"/>
      <c r="K65" s="866"/>
      <c r="L65" s="866"/>
      <c r="M65" s="867"/>
      <c r="N65" s="110">
        <f>N59+N60+N61+N62+N63</f>
        <v>263.45369349052595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176</v>
      </c>
      <c r="N70" s="303">
        <f>K70/M70</f>
        <v>615.125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176</v>
      </c>
      <c r="N71" s="303">
        <f>K71/M71</f>
        <v>606.17183871822715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1221.2968387182273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10983.325464127298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2196.6650928254599</v>
      </c>
      <c r="M83" s="859"/>
      <c r="N83" s="57"/>
    </row>
    <row r="84" spans="1:14">
      <c r="B84" s="95" t="s">
        <v>973</v>
      </c>
      <c r="C84" s="96"/>
      <c r="D84" s="96"/>
      <c r="E84" s="96"/>
      <c r="F84" s="96"/>
      <c r="G84" s="96"/>
      <c r="H84" s="96"/>
      <c r="I84" s="93"/>
      <c r="J84" s="94"/>
      <c r="K84" s="311">
        <v>0.05</v>
      </c>
      <c r="L84" s="858">
        <f>N78*K84</f>
        <v>549.16627320636496</v>
      </c>
      <c r="M84" s="859"/>
      <c r="N84" s="57"/>
    </row>
    <row r="85" spans="1:14" ht="15.75" thickBot="1">
      <c r="B85" s="97" t="s">
        <v>974</v>
      </c>
      <c r="C85" s="98"/>
      <c r="D85" s="98"/>
      <c r="E85" s="98"/>
      <c r="F85" s="98"/>
      <c r="G85" s="98"/>
      <c r="H85" s="98"/>
      <c r="I85" s="99"/>
      <c r="J85" s="100"/>
      <c r="K85" s="312">
        <v>0.05</v>
      </c>
      <c r="L85" s="860">
        <f>N78*K85</f>
        <v>549.16627320636496</v>
      </c>
      <c r="M85" s="861"/>
      <c r="N85" s="57"/>
    </row>
    <row r="86" spans="1:14" ht="15.75" thickBot="1">
      <c r="B86" s="823" t="s">
        <v>953</v>
      </c>
      <c r="C86" s="824"/>
      <c r="D86" s="824"/>
      <c r="E86" s="824"/>
      <c r="F86" s="824"/>
      <c r="G86" s="824"/>
      <c r="H86" s="824"/>
      <c r="I86" s="824"/>
      <c r="J86" s="824"/>
      <c r="K86" s="824"/>
      <c r="L86" s="824"/>
      <c r="M86" s="825"/>
      <c r="N86" s="58">
        <f>L83+L84+L85</f>
        <v>3294.99763923819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14278.323103365488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996</v>
      </c>
      <c r="C31" s="87" t="s">
        <v>1176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180</v>
      </c>
      <c r="B36" s="872" t="str">
        <f>VLOOKUP(A36,EQUIPOS!A6:D154,3,FALSE)</f>
        <v>Compresor 120 HP, con martillo.</v>
      </c>
      <c r="C36" s="873"/>
      <c r="D36" s="873"/>
      <c r="E36" s="873"/>
      <c r="F36" s="873"/>
      <c r="G36" s="873"/>
      <c r="H36" s="874"/>
      <c r="I36" s="274"/>
      <c r="J36" s="275"/>
      <c r="K36" s="276">
        <f>VLOOKUP(A36,EQUIPOS!A6:D161,4,FALSE)</f>
        <v>79048.55306784017</v>
      </c>
      <c r="L36" s="277"/>
      <c r="M36" s="278">
        <v>20</v>
      </c>
      <c r="N36" s="279">
        <f>K36/M36</f>
        <v>3952.4276533920083</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67.663750000000007</v>
      </c>
    </row>
    <row r="43" spans="1:14" ht="15.75" thickBot="1">
      <c r="B43" s="823" t="s">
        <v>953</v>
      </c>
      <c r="C43" s="824"/>
      <c r="D43" s="824"/>
      <c r="E43" s="824"/>
      <c r="F43" s="824"/>
      <c r="G43" s="824"/>
      <c r="H43" s="824"/>
      <c r="I43" s="824"/>
      <c r="J43" s="824"/>
      <c r="K43" s="824"/>
      <c r="L43" s="824"/>
      <c r="M43" s="825"/>
      <c r="N43" s="105">
        <f>SUM(N36:N42)</f>
        <v>4020.0914033920085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VLOOKUP(A59,TRANSPORTE!A5:D94,3,FALSE)</f>
        <v>Transporte de material de demolición</v>
      </c>
      <c r="C59" s="324"/>
      <c r="D59" s="324"/>
      <c r="E59" s="324"/>
      <c r="F59" s="324"/>
      <c r="G59" s="324"/>
      <c r="H59" s="318" t="str">
        <f>VLOOKUP(A59,TRANSPORTE!A6:D118,2,FALSE)</f>
        <v>m3k</v>
      </c>
      <c r="I59" s="286">
        <v>0.08</v>
      </c>
      <c r="J59" s="293">
        <v>1</v>
      </c>
      <c r="K59" s="286">
        <f>I59*J59</f>
        <v>0.08</v>
      </c>
      <c r="L59" s="910">
        <f>'900.2'!N78</f>
        <v>1254.5413975739332</v>
      </c>
      <c r="M59" s="911"/>
      <c r="N59" s="294">
        <f>K59*L59</f>
        <v>100.36331180591466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100.36331180591466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160</v>
      </c>
      <c r="N70" s="303">
        <f>K70/M70</f>
        <v>676.63750000000005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676.63750000000005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4797.092215197923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959.41844303958464</v>
      </c>
      <c r="M83" s="859"/>
      <c r="N83" s="57"/>
    </row>
    <row r="84" spans="1:14">
      <c r="B84" s="95" t="s">
        <v>973</v>
      </c>
      <c r="C84" s="96"/>
      <c r="D84" s="96"/>
      <c r="E84" s="96"/>
      <c r="F84" s="96"/>
      <c r="G84" s="96"/>
      <c r="H84" s="96"/>
      <c r="I84" s="93"/>
      <c r="J84" s="94"/>
      <c r="K84" s="311">
        <v>0.05</v>
      </c>
      <c r="L84" s="858">
        <f>N78*K84</f>
        <v>239.85461075989616</v>
      </c>
      <c r="M84" s="859"/>
      <c r="N84" s="57"/>
    </row>
    <row r="85" spans="1:14" ht="15.75" thickBot="1">
      <c r="B85" s="97" t="s">
        <v>974</v>
      </c>
      <c r="C85" s="98"/>
      <c r="D85" s="98"/>
      <c r="E85" s="98"/>
      <c r="F85" s="98"/>
      <c r="G85" s="98"/>
      <c r="H85" s="98"/>
      <c r="I85" s="99"/>
      <c r="J85" s="100"/>
      <c r="K85" s="312">
        <v>0.05</v>
      </c>
      <c r="L85" s="860">
        <f>N78*K85</f>
        <v>239.85461075989616</v>
      </c>
      <c r="M85" s="861"/>
      <c r="N85" s="57"/>
    </row>
    <row r="86" spans="1:14" ht="15.75" thickBot="1">
      <c r="B86" s="823" t="s">
        <v>953</v>
      </c>
      <c r="C86" s="824"/>
      <c r="D86" s="824"/>
      <c r="E86" s="824"/>
      <c r="F86" s="824"/>
      <c r="G86" s="824"/>
      <c r="H86" s="824"/>
      <c r="I86" s="824"/>
      <c r="J86" s="824"/>
      <c r="K86" s="824"/>
      <c r="L86" s="824"/>
      <c r="M86" s="825"/>
      <c r="N86" s="58">
        <f>L83+L84+L85</f>
        <v>1439.1276645593769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6236.2198797573001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3.285156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997</v>
      </c>
      <c r="C31" s="87" t="s">
        <v>1177</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195</v>
      </c>
      <c r="B36" s="872" t="str">
        <f>VLOOKUP(A36,EQUIPOS!A6:D154,3,FALSE)</f>
        <v xml:space="preserve">Equipo de oxicorte, Capacidad de corte: hasta 6´´ (152mm) </v>
      </c>
      <c r="C36" s="873"/>
      <c r="D36" s="873"/>
      <c r="E36" s="873"/>
      <c r="F36" s="873"/>
      <c r="G36" s="873"/>
      <c r="H36" s="874"/>
      <c r="I36" s="274"/>
      <c r="J36" s="275"/>
      <c r="K36" s="276">
        <f>VLOOKUP(A36,EQUIPOS!A6:D161,4,FALSE)</f>
        <v>9309.7152244038971</v>
      </c>
      <c r="L36" s="277"/>
      <c r="M36" s="278">
        <v>321</v>
      </c>
      <c r="N36" s="279">
        <f>K36/M36</f>
        <v>29.002228113407778</v>
      </c>
    </row>
    <row r="37" spans="1:14">
      <c r="A37" t="s">
        <v>248</v>
      </c>
      <c r="B37" s="872" t="str">
        <f>VLOOKUP(A37,EQUIPOS!A7:D154,3,FALSE)</f>
        <v>Grúa telescópica de 50 Ton.</v>
      </c>
      <c r="C37" s="873"/>
      <c r="D37" s="873"/>
      <c r="E37" s="873"/>
      <c r="F37" s="873"/>
      <c r="G37" s="873"/>
      <c r="H37" s="874"/>
      <c r="I37" s="274"/>
      <c r="J37" s="275"/>
      <c r="K37" s="276">
        <f>VLOOKUP(A37,EQUIPOS!A7:D162,4,FALSE)</f>
        <v>320376.27099605964</v>
      </c>
      <c r="L37" s="277"/>
      <c r="M37" s="278">
        <v>321</v>
      </c>
      <c r="N37" s="279">
        <f>K37/M37</f>
        <v>998.05691899084002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16.863239875389407</v>
      </c>
    </row>
    <row r="43" spans="1:14" ht="15.75" thickBot="1">
      <c r="B43" s="823" t="s">
        <v>953</v>
      </c>
      <c r="C43" s="824"/>
      <c r="D43" s="824"/>
      <c r="E43" s="824"/>
      <c r="F43" s="824"/>
      <c r="G43" s="824"/>
      <c r="H43" s="824"/>
      <c r="I43" s="824"/>
      <c r="J43" s="824"/>
      <c r="K43" s="824"/>
      <c r="L43" s="824"/>
      <c r="M43" s="825"/>
      <c r="N43" s="105">
        <f>SUM(N36:N42)</f>
        <v>1043.9223869796372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1222</v>
      </c>
      <c r="B59" s="52" t="str">
        <f>VLOOKUP(A59,TRANSPORTE!A5:D117,3,FALSE)</f>
        <v>Transporte de acero</v>
      </c>
      <c r="C59" s="324"/>
      <c r="D59" s="324"/>
      <c r="E59" s="324"/>
      <c r="F59" s="324"/>
      <c r="G59" s="324"/>
      <c r="H59" s="318" t="str">
        <f>VLOOKUP(A59,TRANSPORTE!A6:D118,2,FALSE)</f>
        <v>tkm</v>
      </c>
      <c r="I59" s="286">
        <v>1</v>
      </c>
      <c r="J59" s="293">
        <v>1</v>
      </c>
      <c r="K59" s="286">
        <f>I59*J59</f>
        <v>1</v>
      </c>
      <c r="L59" s="910">
        <f>VLOOKUP(A59,TRANSPORTE!A5:D118,4,FALSE)</f>
        <v>0.30725115146230431</v>
      </c>
      <c r="M59" s="911"/>
      <c r="N59" s="294">
        <f>K59*L59</f>
        <v>0.30725115146230431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0.30725115146230431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19</v>
      </c>
      <c r="B70" s="55" t="str">
        <f>VLOOKUP(A70,'MANO DE OBRA'!A8:D68,3,FALSE)</f>
        <v>Obrero (8)</v>
      </c>
      <c r="C70" s="53"/>
      <c r="D70" s="53"/>
      <c r="E70" s="53"/>
      <c r="F70" s="53"/>
      <c r="G70" s="53"/>
      <c r="H70" s="53"/>
      <c r="I70" s="299">
        <f>K70/J70*100</f>
        <v>234080.00000000003</v>
      </c>
      <c r="J70" s="300">
        <v>185</v>
      </c>
      <c r="K70" s="301">
        <f>VLOOKUP(A70,'MANO DE OBRA'!A8:D99,4,FALSE)</f>
        <v>433048</v>
      </c>
      <c r="L70" s="56"/>
      <c r="M70" s="302">
        <v>2568</v>
      </c>
      <c r="N70" s="303">
        <f>K70/M70</f>
        <v>168.63239875389408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168.63239875389408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1212.8620368849934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242.57240737699868</v>
      </c>
      <c r="M83" s="859"/>
      <c r="N83" s="57"/>
    </row>
    <row r="84" spans="1:14">
      <c r="B84" s="95" t="s">
        <v>973</v>
      </c>
      <c r="C84" s="96"/>
      <c r="D84" s="96"/>
      <c r="E84" s="96"/>
      <c r="F84" s="96"/>
      <c r="G84" s="96"/>
      <c r="H84" s="96"/>
      <c r="I84" s="93"/>
      <c r="J84" s="94"/>
      <c r="K84" s="311">
        <v>0.05</v>
      </c>
      <c r="L84" s="858">
        <f>N78*K84</f>
        <v>60.643101844249671</v>
      </c>
      <c r="M84" s="859"/>
      <c r="N84" s="57"/>
    </row>
    <row r="85" spans="1:14" ht="15.75" thickBot="1">
      <c r="B85" s="97" t="s">
        <v>974</v>
      </c>
      <c r="C85" s="98"/>
      <c r="D85" s="98"/>
      <c r="E85" s="98"/>
      <c r="F85" s="98"/>
      <c r="G85" s="98"/>
      <c r="H85" s="98"/>
      <c r="I85" s="99"/>
      <c r="J85" s="100"/>
      <c r="K85" s="312">
        <v>0.05</v>
      </c>
      <c r="L85" s="860">
        <f>N78*K85</f>
        <v>60.643101844249671</v>
      </c>
      <c r="M85" s="861"/>
      <c r="N85" s="57"/>
    </row>
    <row r="86" spans="1:14" ht="15.75" thickBot="1">
      <c r="B86" s="823" t="s">
        <v>953</v>
      </c>
      <c r="C86" s="824"/>
      <c r="D86" s="824"/>
      <c r="E86" s="824"/>
      <c r="F86" s="824"/>
      <c r="G86" s="824"/>
      <c r="H86" s="824"/>
      <c r="I86" s="824"/>
      <c r="J86" s="824"/>
      <c r="K86" s="824"/>
      <c r="L86" s="824"/>
      <c r="M86" s="825"/>
      <c r="N86" s="58">
        <f>L83+L84+L85</f>
        <v>363.858611065498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1576.7206479504914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999</v>
      </c>
      <c r="C31" s="87" t="s">
        <v>1178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273</v>
      </c>
      <c r="B36" s="872" t="str">
        <f>VLOOKUP(A36,EQUIPOS!A6:D154,3,FALSE)</f>
        <v>Motosierra, 93.6 cm3 - 7.1 HP, 45-90 cm - 7.9 kg</v>
      </c>
      <c r="C36" s="873"/>
      <c r="D36" s="873"/>
      <c r="E36" s="873"/>
      <c r="F36" s="873"/>
      <c r="G36" s="873"/>
      <c r="H36" s="874"/>
      <c r="I36" s="274"/>
      <c r="J36" s="275"/>
      <c r="K36" s="276">
        <f>VLOOKUP(A36,EQUIPOS!A6:D161,4,FALSE)</f>
        <v>7639.7418468291153</v>
      </c>
      <c r="L36" s="277"/>
      <c r="M36" s="278">
        <v>3</v>
      </c>
      <c r="N36" s="279">
        <f>K36/M36</f>
        <v>2546.5806156097051</v>
      </c>
    </row>
    <row r="37" spans="1:14">
      <c r="A37" s="212" t="s">
        <v>312</v>
      </c>
      <c r="B37" s="872" t="str">
        <f>VLOOKUP(A37,EQUIPOS!A7:D154,3,FALSE)</f>
        <v>Retroexcavadora sobre oruga, potencia 138 HP, balde de 1,5 m3.</v>
      </c>
      <c r="C37" s="873"/>
      <c r="D37" s="873"/>
      <c r="E37" s="873"/>
      <c r="F37" s="873"/>
      <c r="G37" s="873"/>
      <c r="H37" s="874"/>
      <c r="I37" s="274"/>
      <c r="J37" s="275"/>
      <c r="K37" s="276">
        <f>VLOOKUP(A37,EQUIPOS!A7:D162,4,FALSE)</f>
        <v>164012.88400301326</v>
      </c>
      <c r="L37" s="277"/>
      <c r="M37" s="278">
        <v>3</v>
      </c>
      <c r="N37" s="279">
        <f>K37/M37</f>
        <v>54670.96133433775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673.35467419668339</v>
      </c>
    </row>
    <row r="43" spans="1:14" ht="15.75" thickBot="1">
      <c r="B43" s="823" t="s">
        <v>953</v>
      </c>
      <c r="C43" s="824"/>
      <c r="D43" s="824"/>
      <c r="E43" s="824"/>
      <c r="F43" s="824"/>
      <c r="G43" s="824"/>
      <c r="H43" s="824"/>
      <c r="I43" s="824"/>
      <c r="J43" s="824"/>
      <c r="K43" s="824"/>
      <c r="L43" s="824"/>
      <c r="M43" s="825"/>
      <c r="N43" s="105">
        <f>SUM(N36:N42)</f>
        <v>57890.896624144138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6</v>
      </c>
      <c r="J59" s="293">
        <v>1</v>
      </c>
      <c r="K59" s="286">
        <f>I59*J59</f>
        <v>6</v>
      </c>
      <c r="L59" s="910">
        <f>VLOOKUP(A59,TRANSPORTE!A5:D94,4,FALSE)</f>
        <v>1327.3942969676759</v>
      </c>
      <c r="M59" s="911"/>
      <c r="N59" s="294">
        <f>K59*L59</f>
        <v>7964.3657818060556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7964.3657818060556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v>
      </c>
      <c r="N70" s="303">
        <f>K70/M70</f>
        <v>4445.260150600333</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24</v>
      </c>
      <c r="N71" s="303">
        <f>K71/M71</f>
        <v>9021.8333333333339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13467.093483933666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79322.355889883867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15864.471177976775</v>
      </c>
      <c r="M83" s="859"/>
      <c r="N83" s="57"/>
    </row>
    <row r="84" spans="1:14">
      <c r="B84" s="95" t="s">
        <v>973</v>
      </c>
      <c r="C84" s="96"/>
      <c r="D84" s="96"/>
      <c r="E84" s="96"/>
      <c r="F84" s="96"/>
      <c r="G84" s="96"/>
      <c r="H84" s="96"/>
      <c r="I84" s="93"/>
      <c r="J84" s="94"/>
      <c r="K84" s="311">
        <v>0.05</v>
      </c>
      <c r="L84" s="858">
        <f>N78*K84</f>
        <v>3966.1177944941937</v>
      </c>
      <c r="M84" s="859"/>
      <c r="N84" s="57"/>
    </row>
    <row r="85" spans="1:14" ht="15.75" thickBot="1">
      <c r="B85" s="97" t="s">
        <v>974</v>
      </c>
      <c r="C85" s="98"/>
      <c r="D85" s="98"/>
      <c r="E85" s="98"/>
      <c r="F85" s="98"/>
      <c r="G85" s="98"/>
      <c r="H85" s="98"/>
      <c r="I85" s="99"/>
      <c r="J85" s="100"/>
      <c r="K85" s="312">
        <v>0.05</v>
      </c>
      <c r="L85" s="860">
        <f>N78*K85</f>
        <v>3966.1177944941937</v>
      </c>
      <c r="M85" s="861"/>
      <c r="N85" s="57"/>
    </row>
    <row r="86" spans="1:14" ht="15.75" thickBot="1">
      <c r="B86" s="823" t="s">
        <v>953</v>
      </c>
      <c r="C86" s="824"/>
      <c r="D86" s="824"/>
      <c r="E86" s="824"/>
      <c r="F86" s="824"/>
      <c r="G86" s="824"/>
      <c r="H86" s="824"/>
      <c r="I86" s="824"/>
      <c r="J86" s="824"/>
      <c r="K86" s="824"/>
      <c r="L86" s="824"/>
      <c r="M86" s="825"/>
      <c r="N86" s="58">
        <f>L83+L84+L85</f>
        <v>23796.706766965166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103119.06265684904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7.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1000</v>
      </c>
      <c r="C31" s="87" t="s">
        <v>2229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195</v>
      </c>
      <c r="B36" s="872" t="str">
        <f>VLOOKUP(A36,EQUIPOS!A6:D154,3,FALSE)</f>
        <v xml:space="preserve">Equipo de oxicorte, Capacidad de corte: hasta 6´´ (152mm) </v>
      </c>
      <c r="C36" s="873"/>
      <c r="D36" s="873"/>
      <c r="E36" s="873"/>
      <c r="F36" s="873"/>
      <c r="G36" s="873"/>
      <c r="H36" s="874"/>
      <c r="I36" s="274"/>
      <c r="J36" s="275"/>
      <c r="K36" s="276">
        <f>VLOOKUP(A36,EQUIPOS!A6:D161,4,FALSE)</f>
        <v>9309.7152244038971</v>
      </c>
      <c r="L36" s="277"/>
      <c r="M36" s="278">
        <v>4</v>
      </c>
      <c r="N36" s="279">
        <f>K36/M36</f>
        <v>2327.4288061009743</v>
      </c>
    </row>
    <row r="37" spans="1:14">
      <c r="A37" s="114" t="s">
        <v>248</v>
      </c>
      <c r="B37" s="872" t="str">
        <f>VLOOKUP(A37,EQUIPOS!A7:D154,3,FALSE)</f>
        <v>Grúa telescópica de 50 Ton.</v>
      </c>
      <c r="C37" s="873"/>
      <c r="D37" s="873"/>
      <c r="E37" s="873"/>
      <c r="F37" s="873"/>
      <c r="G37" s="873"/>
      <c r="H37" s="874"/>
      <c r="I37" s="274"/>
      <c r="J37" s="275"/>
      <c r="K37" s="276">
        <f>VLOOKUP(A37,EQUIPOS!A7:D162,4,FALSE)</f>
        <v>320376.27099605964</v>
      </c>
      <c r="L37" s="277"/>
      <c r="M37" s="278">
        <v>4</v>
      </c>
      <c r="N37" s="279">
        <f>K37/M37</f>
        <v>80094.06774901491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1010.0320112950249</v>
      </c>
    </row>
    <row r="43" spans="1:14" ht="15.75" thickBot="1">
      <c r="B43" s="823" t="s">
        <v>953</v>
      </c>
      <c r="C43" s="824"/>
      <c r="D43" s="824"/>
      <c r="E43" s="824"/>
      <c r="F43" s="824"/>
      <c r="G43" s="824"/>
      <c r="H43" s="824"/>
      <c r="I43" s="824"/>
      <c r="J43" s="824"/>
      <c r="K43" s="824"/>
      <c r="L43" s="824"/>
      <c r="M43" s="825"/>
      <c r="N43" s="105">
        <f>SUM(N36:N42)</f>
        <v>83431.528566410911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s="212" t="s">
        <v>1325</v>
      </c>
      <c r="B59" s="52" t="str">
        <f>VLOOKUP(A59,TRANSPORTE!A5:D117,3,FALSE)</f>
        <v xml:space="preserve">Transporte de estructuras metálicas </v>
      </c>
      <c r="C59" s="324"/>
      <c r="D59" s="324"/>
      <c r="E59" s="324"/>
      <c r="F59" s="324"/>
      <c r="G59" s="324"/>
      <c r="H59" s="318" t="str">
        <f>VLOOKUP(A59,TRANSPORTE!A6:D118,2,FALSE)</f>
        <v>kgk</v>
      </c>
      <c r="I59" s="286">
        <v>1</v>
      </c>
      <c r="J59" s="293">
        <v>1</v>
      </c>
      <c r="K59" s="286">
        <f>I59*J59</f>
        <v>1</v>
      </c>
      <c r="L59" s="910">
        <f>VLOOKUP(A59,TRANSPORTE!A5:D117,4,FALSE)</f>
        <v>0.30725115146230431</v>
      </c>
      <c r="M59" s="911"/>
      <c r="N59" s="294">
        <f>K59*L59</f>
        <v>0.30725115146230431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0.30725115146230431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v>
      </c>
      <c r="N70" s="303">
        <f>K70/M70</f>
        <v>3333.9451129502495</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32</v>
      </c>
      <c r="N71" s="303">
        <f>K71/M71</f>
        <v>6766.375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93532.155930512614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18706.431186102523</v>
      </c>
      <c r="M83" s="859"/>
      <c r="N83" s="57"/>
    </row>
    <row r="84" spans="1:14">
      <c r="B84" s="95" t="s">
        <v>973</v>
      </c>
      <c r="C84" s="96"/>
      <c r="D84" s="96"/>
      <c r="E84" s="96"/>
      <c r="F84" s="96"/>
      <c r="G84" s="96"/>
      <c r="H84" s="96"/>
      <c r="I84" s="93"/>
      <c r="J84" s="94"/>
      <c r="K84" s="311">
        <v>0.05</v>
      </c>
      <c r="L84" s="858">
        <f>N78*K84</f>
        <v>4676.6077965256309</v>
      </c>
      <c r="M84" s="859"/>
      <c r="N84" s="57"/>
    </row>
    <row r="85" spans="1:14" ht="15.75" thickBot="1">
      <c r="B85" s="97" t="s">
        <v>974</v>
      </c>
      <c r="C85" s="98"/>
      <c r="D85" s="98"/>
      <c r="E85" s="98"/>
      <c r="F85" s="98"/>
      <c r="G85" s="98"/>
      <c r="H85" s="98"/>
      <c r="I85" s="99"/>
      <c r="J85" s="100"/>
      <c r="K85" s="312">
        <v>0.05</v>
      </c>
      <c r="L85" s="860">
        <f>N78*K85</f>
        <v>4676.6077965256309</v>
      </c>
      <c r="M85" s="861"/>
      <c r="N85" s="57"/>
    </row>
    <row r="86" spans="1:14" ht="15.75" thickBot="1">
      <c r="B86" s="823" t="s">
        <v>953</v>
      </c>
      <c r="C86" s="824"/>
      <c r="D86" s="824"/>
      <c r="E86" s="824"/>
      <c r="F86" s="824"/>
      <c r="G86" s="824"/>
      <c r="H86" s="824"/>
      <c r="I86" s="824"/>
      <c r="J86" s="824"/>
      <c r="K86" s="824"/>
      <c r="L86" s="824"/>
      <c r="M86" s="825"/>
      <c r="N86" s="58">
        <f>L83+L84+L85</f>
        <v>28059.646779153783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121591.8027096664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1001</v>
      </c>
      <c r="C31" s="87" t="s">
        <v>1180</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307</v>
      </c>
      <c r="B36" s="872" t="str">
        <f>VLOOKUP(A36,EQUIPOS!A6:D154,3,FALSE)</f>
        <v>Retroexcavadora, Potencia en el Volante 78 HP 2200 RPM</v>
      </c>
      <c r="C36" s="873"/>
      <c r="D36" s="873"/>
      <c r="E36" s="873"/>
      <c r="F36" s="873"/>
      <c r="G36" s="873"/>
      <c r="H36" s="874"/>
      <c r="I36" s="274"/>
      <c r="J36" s="275"/>
      <c r="K36" s="276">
        <f>VLOOKUP(A36,EQUIPOS!A6:D161,4,FALSE)</f>
        <v>144487.01537863369</v>
      </c>
      <c r="L36" s="277"/>
      <c r="M36" s="278">
        <v>5</v>
      </c>
      <c r="N36" s="279">
        <f>K36/M36</f>
        <v>28897.403075726739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107.474121807204</v>
      </c>
    </row>
    <row r="43" spans="1:14" ht="15.75" thickBot="1">
      <c r="B43" s="823" t="s">
        <v>953</v>
      </c>
      <c r="C43" s="824"/>
      <c r="D43" s="824"/>
      <c r="E43" s="824"/>
      <c r="F43" s="824"/>
      <c r="G43" s="824"/>
      <c r="H43" s="824"/>
      <c r="I43" s="824"/>
      <c r="J43" s="824"/>
      <c r="K43" s="824"/>
      <c r="L43" s="824"/>
      <c r="M43" s="825"/>
      <c r="N43" s="105">
        <f>SUM(N36:N42)</f>
        <v>29004.877197533944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0.70199999999999996</v>
      </c>
      <c r="J59" s="293">
        <v>1</v>
      </c>
      <c r="K59" s="286">
        <f>I59*J59</f>
        <v>0.70199999999999996</v>
      </c>
      <c r="L59" s="910">
        <f>VLOOKUP(A59,TRANSPORTE!A5:D94,4,FALSE)</f>
        <v>1327.3942969676759</v>
      </c>
      <c r="M59" s="911"/>
      <c r="N59" s="294">
        <f>K59*L59</f>
        <v>931.83079647130842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931.83079647130842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v>
      </c>
      <c r="N70" s="303">
        <f>K70/M70</f>
        <v>2667.1560903601994</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40</v>
      </c>
      <c r="N71" s="303">
        <f>K71/M71</f>
        <v>2706.55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5373.7060903601996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35310.414084365453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7062.0828168730914</v>
      </c>
      <c r="M83" s="859"/>
      <c r="N83" s="57"/>
    </row>
    <row r="84" spans="1:14">
      <c r="B84" s="95" t="s">
        <v>973</v>
      </c>
      <c r="C84" s="96"/>
      <c r="D84" s="96"/>
      <c r="E84" s="96"/>
      <c r="F84" s="96"/>
      <c r="G84" s="96"/>
      <c r="H84" s="96"/>
      <c r="I84" s="93"/>
      <c r="J84" s="94"/>
      <c r="K84" s="311">
        <v>0.05</v>
      </c>
      <c r="L84" s="858">
        <f>N78*K84</f>
        <v>1765.5207042182728</v>
      </c>
      <c r="M84" s="859"/>
      <c r="N84" s="57"/>
    </row>
    <row r="85" spans="1:14" ht="15.75" thickBot="1">
      <c r="B85" s="97" t="s">
        <v>974</v>
      </c>
      <c r="C85" s="98"/>
      <c r="D85" s="98"/>
      <c r="E85" s="98"/>
      <c r="F85" s="98"/>
      <c r="G85" s="98"/>
      <c r="H85" s="98"/>
      <c r="I85" s="99"/>
      <c r="J85" s="100"/>
      <c r="K85" s="312">
        <v>0.05</v>
      </c>
      <c r="L85" s="860">
        <f>N78*K85</f>
        <v>1765.5207042182728</v>
      </c>
      <c r="M85" s="861"/>
      <c r="N85" s="57"/>
    </row>
    <row r="86" spans="1:14" ht="15.75" thickBot="1">
      <c r="B86" s="823" t="s">
        <v>953</v>
      </c>
      <c r="C86" s="824"/>
      <c r="D86" s="824"/>
      <c r="E86" s="824"/>
      <c r="F86" s="824"/>
      <c r="G86" s="824"/>
      <c r="H86" s="824"/>
      <c r="I86" s="824"/>
      <c r="J86" s="824"/>
      <c r="K86" s="824"/>
      <c r="L86" s="824"/>
      <c r="M86" s="825"/>
      <c r="N86" s="58">
        <f>L83+L84+L85</f>
        <v>10593.124225309639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45903.538309675088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1002</v>
      </c>
      <c r="C31" s="87" t="s">
        <v>1181</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307</v>
      </c>
      <c r="B36" s="872" t="str">
        <f>VLOOKUP(A36,EQUIPOS!A6:D154,3,FALSE)</f>
        <v>Retroexcavadora, Potencia en el Volante 78 HP 2200 RPM</v>
      </c>
      <c r="C36" s="873"/>
      <c r="D36" s="873"/>
      <c r="E36" s="873"/>
      <c r="F36" s="873"/>
      <c r="G36" s="873"/>
      <c r="H36" s="874"/>
      <c r="I36" s="274"/>
      <c r="J36" s="275"/>
      <c r="K36" s="276">
        <f>VLOOKUP(A36,EQUIPOS!A6:D161,4,FALSE)</f>
        <v>144487.01537863369</v>
      </c>
      <c r="L36" s="277"/>
      <c r="M36" s="278">
        <v>4</v>
      </c>
      <c r="N36" s="279">
        <f>K36/M36</f>
        <v>36121.753844658422</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67.663750000000007</v>
      </c>
    </row>
    <row r="43" spans="1:14" ht="15.75" thickBot="1">
      <c r="B43" s="823" t="s">
        <v>953</v>
      </c>
      <c r="C43" s="824"/>
      <c r="D43" s="824"/>
      <c r="E43" s="824"/>
      <c r="F43" s="824"/>
      <c r="G43" s="824"/>
      <c r="H43" s="824"/>
      <c r="I43" s="824"/>
      <c r="J43" s="824"/>
      <c r="K43" s="824"/>
      <c r="L43" s="824"/>
      <c r="M43" s="825"/>
      <c r="N43" s="105">
        <f>SUM(N36:N42)</f>
        <v>36189.417594658422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1267</v>
      </c>
      <c r="B59" s="52" t="str">
        <f>VLOOKUP(A59,TRANSPORTE!A5:D117,3,FALSE)</f>
        <v>Transporte de material de demolición</v>
      </c>
      <c r="C59" s="324"/>
      <c r="D59" s="324"/>
      <c r="E59" s="324"/>
      <c r="F59" s="324"/>
      <c r="G59" s="324"/>
      <c r="H59" s="318" t="str">
        <f>VLOOKUP(A59,TRANSPORTE!A6:D118,2,FALSE)</f>
        <v>m3k</v>
      </c>
      <c r="I59" s="286">
        <v>3.03</v>
      </c>
      <c r="J59" s="293">
        <v>1</v>
      </c>
      <c r="K59" s="286">
        <f>I59*J59</f>
        <v>3.03</v>
      </c>
      <c r="L59" s="910">
        <f>VLOOKUP(A59,TRANSPORTE!A5:D94,4,FALSE)</f>
        <v>1327.3942969676759</v>
      </c>
      <c r="M59" s="911"/>
      <c r="N59" s="294">
        <f>K59*L59</f>
        <v>4022.0047198120578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4022.0047198120578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32</v>
      </c>
      <c r="N70" s="303">
        <f>K70/M70</f>
        <v>3383.1875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3383.1875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43594.609814470481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8718.9219628940973</v>
      </c>
      <c r="M83" s="859"/>
      <c r="N83" s="57"/>
    </row>
    <row r="84" spans="1:14">
      <c r="B84" s="95" t="s">
        <v>973</v>
      </c>
      <c r="C84" s="96"/>
      <c r="D84" s="96"/>
      <c r="E84" s="96"/>
      <c r="F84" s="96"/>
      <c r="G84" s="96"/>
      <c r="H84" s="96"/>
      <c r="I84" s="93"/>
      <c r="J84" s="94"/>
      <c r="K84" s="311">
        <v>0.05</v>
      </c>
      <c r="L84" s="858">
        <f>N78*K84</f>
        <v>2179.7304907235243</v>
      </c>
      <c r="M84" s="859"/>
      <c r="N84" s="57"/>
    </row>
    <row r="85" spans="1:14" ht="15.75" thickBot="1">
      <c r="B85" s="97" t="s">
        <v>974</v>
      </c>
      <c r="C85" s="98"/>
      <c r="D85" s="98"/>
      <c r="E85" s="98"/>
      <c r="F85" s="98"/>
      <c r="G85" s="98"/>
      <c r="H85" s="98"/>
      <c r="I85" s="99"/>
      <c r="J85" s="100"/>
      <c r="K85" s="312">
        <v>0.05</v>
      </c>
      <c r="L85" s="860">
        <f>N78*K85</f>
        <v>2179.7304907235243</v>
      </c>
      <c r="M85" s="861"/>
      <c r="N85" s="57"/>
    </row>
    <row r="86" spans="1:14" ht="15.75" thickBot="1">
      <c r="B86" s="823" t="s">
        <v>953</v>
      </c>
      <c r="C86" s="824"/>
      <c r="D86" s="824"/>
      <c r="E86" s="824"/>
      <c r="F86" s="824"/>
      <c r="G86" s="824"/>
      <c r="H86" s="824"/>
      <c r="I86" s="824"/>
      <c r="J86" s="824"/>
      <c r="K86" s="824"/>
      <c r="L86" s="824"/>
      <c r="M86" s="825"/>
      <c r="N86" s="58">
        <f>L83+L84+L85</f>
        <v>13078.382944341147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56672.992758811626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1003</v>
      </c>
      <c r="C31" s="87" t="s">
        <v>1182</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c r="B36" s="872"/>
      <c r="C36" s="873"/>
      <c r="D36" s="873"/>
      <c r="E36" s="873"/>
      <c r="F36" s="873"/>
      <c r="G36" s="873"/>
      <c r="H36" s="874"/>
      <c r="I36" s="274"/>
      <c r="J36" s="275"/>
      <c r="K36" s="276"/>
      <c r="L36" s="277"/>
      <c r="M36" s="278"/>
      <c r="N36" s="279"/>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144.34933333333333</v>
      </c>
    </row>
    <row r="43" spans="1:14" ht="15.75" thickBot="1">
      <c r="B43" s="823" t="s">
        <v>953</v>
      </c>
      <c r="C43" s="824"/>
      <c r="D43" s="824"/>
      <c r="E43" s="824"/>
      <c r="F43" s="824"/>
      <c r="G43" s="824"/>
      <c r="H43" s="824"/>
      <c r="I43" s="824"/>
      <c r="J43" s="824"/>
      <c r="K43" s="824"/>
      <c r="L43" s="824"/>
      <c r="M43" s="825"/>
      <c r="N43" s="105">
        <f>SUM(N36:N42)</f>
        <v>144.34933333333333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150</v>
      </c>
      <c r="N70" s="303">
        <f>K70/M70</f>
        <v>1443.4933333333333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1443.4933333333333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1587.8426666666667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317.56853333333333</v>
      </c>
      <c r="M83" s="859"/>
      <c r="N83" s="57"/>
    </row>
    <row r="84" spans="1:14">
      <c r="B84" s="95" t="s">
        <v>973</v>
      </c>
      <c r="C84" s="96"/>
      <c r="D84" s="96"/>
      <c r="E84" s="96"/>
      <c r="F84" s="96"/>
      <c r="G84" s="96"/>
      <c r="H84" s="96"/>
      <c r="I84" s="93"/>
      <c r="J84" s="94"/>
      <c r="K84" s="311">
        <v>0.05</v>
      </c>
      <c r="L84" s="858">
        <f>N78*K84</f>
        <v>79.392133333333334</v>
      </c>
      <c r="M84" s="859"/>
      <c r="N84" s="57"/>
    </row>
    <row r="85" spans="1:14" ht="15.75" thickBot="1">
      <c r="B85" s="97" t="s">
        <v>974</v>
      </c>
      <c r="C85" s="98"/>
      <c r="D85" s="98"/>
      <c r="E85" s="98"/>
      <c r="F85" s="98"/>
      <c r="G85" s="98"/>
      <c r="H85" s="98"/>
      <c r="I85" s="99"/>
      <c r="J85" s="100"/>
      <c r="K85" s="312">
        <v>0.05</v>
      </c>
      <c r="L85" s="860">
        <f>N78*K85</f>
        <v>79.392133333333334</v>
      </c>
      <c r="M85" s="861"/>
      <c r="N85" s="57"/>
    </row>
    <row r="86" spans="1:14" ht="15.75" thickBot="1">
      <c r="B86" s="823" t="s">
        <v>953</v>
      </c>
      <c r="C86" s="824"/>
      <c r="D86" s="824"/>
      <c r="E86" s="824"/>
      <c r="F86" s="824"/>
      <c r="G86" s="824"/>
      <c r="H86" s="824"/>
      <c r="I86" s="824"/>
      <c r="J86" s="824"/>
      <c r="K86" s="824"/>
      <c r="L86" s="824"/>
      <c r="M86" s="825"/>
      <c r="N86" s="58">
        <f>L83+L84+L85</f>
        <v>476.3528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2064.1954666666666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1004</v>
      </c>
      <c r="C31" s="87" t="s">
        <v>2019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310</v>
      </c>
      <c r="B36" s="872" t="str">
        <f>VLOOKUP(A36,EQUIPOS!A6:D154,3,FALSE)</f>
        <v>Retroexcavadora A25C</v>
      </c>
      <c r="C36" s="873"/>
      <c r="D36" s="873"/>
      <c r="E36" s="873"/>
      <c r="F36" s="873"/>
      <c r="G36" s="873"/>
      <c r="H36" s="874"/>
      <c r="I36" s="274"/>
      <c r="J36" s="275"/>
      <c r="K36" s="276">
        <f>VLOOKUP(A36,EQUIPOS!A6:D163,4,FALSE)</f>
        <v>114306.60884585738</v>
      </c>
      <c r="L36" s="277"/>
      <c r="M36" s="278">
        <v>3</v>
      </c>
      <c r="N36" s="279">
        <f>K36/M36</f>
        <v>38102.202948619124</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90.218333333333348</v>
      </c>
    </row>
    <row r="43" spans="1:14" ht="15.75" thickBot="1">
      <c r="B43" s="823" t="s">
        <v>953</v>
      </c>
      <c r="C43" s="824"/>
      <c r="D43" s="824"/>
      <c r="E43" s="824"/>
      <c r="F43" s="824"/>
      <c r="G43" s="824"/>
      <c r="H43" s="824"/>
      <c r="I43" s="824"/>
      <c r="J43" s="824"/>
      <c r="K43" s="824"/>
      <c r="L43" s="824"/>
      <c r="M43" s="825"/>
      <c r="N43" s="105">
        <f>SUM(N36:N42)</f>
        <v>38192.421281952455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10">
        <f>VLOOKUP(A59,TRANSPORTE!A6:D117,4,FALSE)</f>
        <v>990.32653974710365</v>
      </c>
      <c r="M59" s="911"/>
      <c r="N59" s="294">
        <f>K59*L59</f>
        <v>1683.5551175700762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1683.5551175700762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9021.8333333333339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48897.809732855865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9779.5619465711734</v>
      </c>
      <c r="M83" s="859"/>
      <c r="N83" s="57"/>
    </row>
    <row r="84" spans="1:14">
      <c r="B84" s="95" t="s">
        <v>973</v>
      </c>
      <c r="C84" s="96"/>
      <c r="D84" s="96"/>
      <c r="E84" s="96"/>
      <c r="F84" s="96"/>
      <c r="G84" s="96"/>
      <c r="H84" s="96"/>
      <c r="I84" s="93"/>
      <c r="J84" s="94"/>
      <c r="K84" s="311">
        <v>0.05</v>
      </c>
      <c r="L84" s="858">
        <f>N78*K84</f>
        <v>2444.8904866427933</v>
      </c>
      <c r="M84" s="859"/>
      <c r="N84" s="57"/>
    </row>
    <row r="85" spans="1:14" ht="15.75" thickBot="1">
      <c r="B85" s="97" t="s">
        <v>974</v>
      </c>
      <c r="C85" s="98"/>
      <c r="D85" s="98"/>
      <c r="E85" s="98"/>
      <c r="F85" s="98"/>
      <c r="G85" s="98"/>
      <c r="H85" s="98"/>
      <c r="I85" s="99"/>
      <c r="J85" s="100"/>
      <c r="K85" s="312">
        <v>0.05</v>
      </c>
      <c r="L85" s="860">
        <f>N78*K85</f>
        <v>2444.8904866427933</v>
      </c>
      <c r="M85" s="861"/>
      <c r="N85" s="57"/>
    </row>
    <row r="86" spans="1:14" ht="15.75" thickBot="1">
      <c r="B86" s="823" t="s">
        <v>953</v>
      </c>
      <c r="C86" s="824"/>
      <c r="D86" s="824"/>
      <c r="E86" s="824"/>
      <c r="F86" s="824"/>
      <c r="G86" s="824"/>
      <c r="H86" s="824"/>
      <c r="I86" s="824"/>
      <c r="J86" s="824"/>
      <c r="K86" s="824"/>
      <c r="L86" s="824"/>
      <c r="M86" s="825"/>
      <c r="N86" s="58">
        <f>L83+L84+L85</f>
        <v>14669.342919856759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63567.152652712626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1005</v>
      </c>
      <c r="C31" s="87" t="s">
        <v>1184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310</v>
      </c>
      <c r="B36" s="872" t="str">
        <f>VLOOKUP(A36,EQUIPOS!A6:D154,3,FALSE)</f>
        <v>Retroexcavadora A25C</v>
      </c>
      <c r="C36" s="873"/>
      <c r="D36" s="873"/>
      <c r="E36" s="873"/>
      <c r="F36" s="873"/>
      <c r="G36" s="873"/>
      <c r="H36" s="874"/>
      <c r="I36" s="274"/>
      <c r="J36" s="275"/>
      <c r="K36" s="276">
        <f>VLOOKUP(A36,EQUIPOS!A6:D163,4,FALSE)</f>
        <v>114306.60884585738</v>
      </c>
      <c r="L36" s="277"/>
      <c r="M36" s="278">
        <v>3</v>
      </c>
      <c r="N36" s="279">
        <f>K36/M36</f>
        <v>38102.202948619124</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90.218333333333348</v>
      </c>
    </row>
    <row r="43" spans="1:14" ht="15.75" thickBot="1">
      <c r="B43" s="823" t="s">
        <v>953</v>
      </c>
      <c r="C43" s="824"/>
      <c r="D43" s="824"/>
      <c r="E43" s="824"/>
      <c r="F43" s="824"/>
      <c r="G43" s="824"/>
      <c r="H43" s="824"/>
      <c r="I43" s="824"/>
      <c r="J43" s="824"/>
      <c r="K43" s="824"/>
      <c r="L43" s="824"/>
      <c r="M43" s="825"/>
      <c r="N43" s="105">
        <f>SUM(N36:N42)</f>
        <v>38192.421281952455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1277</v>
      </c>
      <c r="B59" s="52" t="str">
        <f>VLOOKUP(A59,TRANSPORTE!A6:D117,3,FALSE)</f>
        <v>Trasporte de material Remoción de Postes</v>
      </c>
      <c r="C59" s="324"/>
      <c r="D59" s="324"/>
      <c r="E59" s="324"/>
      <c r="F59" s="324"/>
      <c r="G59" s="324"/>
      <c r="H59" s="318" t="s">
        <v>339</v>
      </c>
      <c r="I59" s="286">
        <v>1.7</v>
      </c>
      <c r="J59" s="293">
        <v>1</v>
      </c>
      <c r="K59" s="286">
        <f>I59*J59</f>
        <v>1.7</v>
      </c>
      <c r="L59" s="910">
        <f>VLOOKUP(A59,TRANSPORTE!A6:D117,4,FALSE)</f>
        <v>990.32653974710365</v>
      </c>
      <c r="M59" s="911"/>
      <c r="N59" s="294">
        <f>K59*L59</f>
        <v>1683.5551175700762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1683.5551175700762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24</v>
      </c>
      <c r="N70" s="303">
        <f>K70/M70</f>
        <v>9021.8333333333339</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9021.8333333333339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48897.809732855865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9779.5619465711734</v>
      </c>
      <c r="M83" s="859"/>
      <c r="N83" s="57"/>
    </row>
    <row r="84" spans="1:14">
      <c r="B84" s="95" t="s">
        <v>973</v>
      </c>
      <c r="C84" s="96"/>
      <c r="D84" s="96"/>
      <c r="E84" s="96"/>
      <c r="F84" s="96"/>
      <c r="G84" s="96"/>
      <c r="H84" s="96"/>
      <c r="I84" s="93"/>
      <c r="J84" s="94"/>
      <c r="K84" s="311">
        <v>0.05</v>
      </c>
      <c r="L84" s="858">
        <f>N78*K84</f>
        <v>2444.8904866427933</v>
      </c>
      <c r="M84" s="859"/>
      <c r="N84" s="57"/>
    </row>
    <row r="85" spans="1:14" ht="15.75" thickBot="1">
      <c r="B85" s="97" t="s">
        <v>974</v>
      </c>
      <c r="C85" s="98"/>
      <c r="D85" s="98"/>
      <c r="E85" s="98"/>
      <c r="F85" s="98"/>
      <c r="G85" s="98"/>
      <c r="H85" s="98"/>
      <c r="I85" s="99"/>
      <c r="J85" s="100"/>
      <c r="K85" s="312">
        <v>0.05</v>
      </c>
      <c r="L85" s="860">
        <f>N78*K85</f>
        <v>2444.8904866427933</v>
      </c>
      <c r="M85" s="861"/>
      <c r="N85" s="57"/>
    </row>
    <row r="86" spans="1:14" ht="15.75" thickBot="1">
      <c r="B86" s="823" t="s">
        <v>953</v>
      </c>
      <c r="C86" s="824"/>
      <c r="D86" s="824"/>
      <c r="E86" s="824"/>
      <c r="F86" s="824"/>
      <c r="G86" s="824"/>
      <c r="H86" s="824"/>
      <c r="I86" s="824"/>
      <c r="J86" s="824"/>
      <c r="K86" s="824"/>
      <c r="L86" s="824"/>
      <c r="M86" s="825"/>
      <c r="N86" s="58">
        <f>L83+L84+L85</f>
        <v>14669.342919856759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63567.152652712626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1006</v>
      </c>
      <c r="C31" s="87" t="s">
        <v>1185</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45</v>
      </c>
      <c r="N36" s="279">
        <f>K36/M36</f>
        <v>3644.7307556225169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1.5036388888888887</v>
      </c>
    </row>
    <row r="43" spans="1:14" ht="15.75" thickBot="1">
      <c r="B43" s="823" t="s">
        <v>953</v>
      </c>
      <c r="C43" s="824"/>
      <c r="D43" s="824"/>
      <c r="E43" s="824"/>
      <c r="F43" s="824"/>
      <c r="G43" s="824"/>
      <c r="H43" s="824"/>
      <c r="I43" s="824"/>
      <c r="J43" s="824"/>
      <c r="K43" s="824"/>
      <c r="L43" s="824"/>
      <c r="M43" s="825"/>
      <c r="N43" s="105">
        <f>SUM(N36:N42)</f>
        <v>3646.2343945114058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1325</v>
      </c>
      <c r="B59" s="52" t="str">
        <f>VLOOKUP(A59,TRANSPORTE!A6:D117,3,FALSE)</f>
        <v xml:space="preserve">Transporte de estructuras metálicas </v>
      </c>
      <c r="C59" s="324"/>
      <c r="D59" s="324"/>
      <c r="E59" s="324"/>
      <c r="F59" s="324"/>
      <c r="G59" s="324"/>
      <c r="H59" s="318" t="s">
        <v>339</v>
      </c>
      <c r="I59" s="286">
        <v>35.700000000000003</v>
      </c>
      <c r="J59" s="293">
        <v>1</v>
      </c>
      <c r="K59" s="286">
        <f>I59*J59</f>
        <v>35.700000000000003</v>
      </c>
      <c r="L59" s="910">
        <f>VLOOKUP(A59,TRANSPORTE!A6:D117,4,FALSE)</f>
        <v>0.30725115146230431</v>
      </c>
      <c r="M59" s="911"/>
      <c r="N59" s="294">
        <f>K59*L59</f>
        <v>10.968866107204265</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10.968866107204265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150.36388888888888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3807.5671495074989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761.51342990149988</v>
      </c>
      <c r="M83" s="859"/>
      <c r="N83" s="57"/>
    </row>
    <row r="84" spans="1:14">
      <c r="B84" s="95" t="s">
        <v>973</v>
      </c>
      <c r="C84" s="96"/>
      <c r="D84" s="96"/>
      <c r="E84" s="96"/>
      <c r="F84" s="96"/>
      <c r="G84" s="96"/>
      <c r="H84" s="96"/>
      <c r="I84" s="93"/>
      <c r="J84" s="94"/>
      <c r="K84" s="311">
        <v>0.05</v>
      </c>
      <c r="L84" s="858">
        <f>N78*K84</f>
        <v>190.37835747537497</v>
      </c>
      <c r="M84" s="859"/>
      <c r="N84" s="57"/>
    </row>
    <row r="85" spans="1:14" ht="15.75" thickBot="1">
      <c r="B85" s="97" t="s">
        <v>974</v>
      </c>
      <c r="C85" s="98"/>
      <c r="D85" s="98"/>
      <c r="E85" s="98"/>
      <c r="F85" s="98"/>
      <c r="G85" s="98"/>
      <c r="H85" s="98"/>
      <c r="I85" s="99"/>
      <c r="J85" s="100"/>
      <c r="K85" s="312">
        <v>0.05</v>
      </c>
      <c r="L85" s="860">
        <f>N78*K85</f>
        <v>190.37835747537497</v>
      </c>
      <c r="M85" s="861"/>
      <c r="N85" s="57"/>
    </row>
    <row r="86" spans="1:14" ht="15.75" thickBot="1">
      <c r="B86" s="823" t="s">
        <v>953</v>
      </c>
      <c r="C86" s="824"/>
      <c r="D86" s="824"/>
      <c r="E86" s="824"/>
      <c r="F86" s="824"/>
      <c r="G86" s="824"/>
      <c r="H86" s="824"/>
      <c r="I86" s="824"/>
      <c r="J86" s="824"/>
      <c r="K86" s="824"/>
      <c r="L86" s="824"/>
      <c r="M86" s="825"/>
      <c r="N86" s="58">
        <f>L83+L84+L85</f>
        <v>1142.2701448522498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4949.8372943597487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1007</v>
      </c>
      <c r="C31" s="87" t="s">
        <v>1186</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c r="B36" s="872"/>
      <c r="C36" s="873"/>
      <c r="D36" s="873"/>
      <c r="E36" s="873"/>
      <c r="F36" s="873"/>
      <c r="G36" s="873"/>
      <c r="H36" s="874"/>
      <c r="I36" s="274"/>
      <c r="J36" s="275"/>
      <c r="K36" s="276"/>
      <c r="L36" s="277"/>
      <c r="M36" s="278"/>
      <c r="N36" s="279"/>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0.1</v>
      </c>
      <c r="M42" s="885"/>
      <c r="N42" s="111">
        <f>N76*L42</f>
        <v>60.145555555555553</v>
      </c>
    </row>
    <row r="43" spans="1:14" ht="15.75" thickBot="1">
      <c r="B43" s="823" t="s">
        <v>953</v>
      </c>
      <c r="C43" s="824"/>
      <c r="D43" s="824"/>
      <c r="E43" s="824"/>
      <c r="F43" s="824"/>
      <c r="G43" s="824"/>
      <c r="H43" s="824"/>
      <c r="I43" s="824"/>
      <c r="J43" s="824"/>
      <c r="K43" s="824"/>
      <c r="L43" s="824"/>
      <c r="M43" s="825"/>
      <c r="N43" s="105">
        <f>SUM(N36:N42)</f>
        <v>60.145555555555553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1325</v>
      </c>
      <c r="B59" s="52" t="str">
        <f>VLOOKUP(A59,TRANSPORTE!A6:D117,3,FALSE)</f>
        <v xml:space="preserve">Transporte de estructuras metálicas </v>
      </c>
      <c r="C59" s="324"/>
      <c r="D59" s="324"/>
      <c r="E59" s="324"/>
      <c r="F59" s="324"/>
      <c r="G59" s="324"/>
      <c r="H59" s="318" t="s">
        <v>339</v>
      </c>
      <c r="I59" s="286">
        <v>10.25</v>
      </c>
      <c r="J59" s="293">
        <v>1</v>
      </c>
      <c r="K59" s="286">
        <f>I59*J59</f>
        <v>10.25</v>
      </c>
      <c r="L59" s="910">
        <f>VLOOKUP(A59,TRANSPORTE!A6:D117,4,FALSE)</f>
        <v>0.30725115146230431</v>
      </c>
      <c r="M59" s="911"/>
      <c r="N59" s="294">
        <f>K59*L59</f>
        <v>3.1493243024886191</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3.1493243024886191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360</v>
      </c>
      <c r="N70" s="303">
        <f>K70/M70</f>
        <v>601.45555555555552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601.45555555555552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664.75043541359969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132.95008708271993</v>
      </c>
      <c r="M83" s="859"/>
      <c r="N83" s="57"/>
    </row>
    <row r="84" spans="1:14">
      <c r="B84" s="95" t="s">
        <v>973</v>
      </c>
      <c r="C84" s="96"/>
      <c r="D84" s="96"/>
      <c r="E84" s="96"/>
      <c r="F84" s="96"/>
      <c r="G84" s="96"/>
      <c r="H84" s="96"/>
      <c r="I84" s="93"/>
      <c r="J84" s="94"/>
      <c r="K84" s="311">
        <v>0.05</v>
      </c>
      <c r="L84" s="858">
        <f>N78*K84</f>
        <v>33.237521770679983</v>
      </c>
      <c r="M84" s="859"/>
      <c r="N84" s="57"/>
    </row>
    <row r="85" spans="1:14" ht="15.75" thickBot="1">
      <c r="B85" s="97" t="s">
        <v>974</v>
      </c>
      <c r="C85" s="98"/>
      <c r="D85" s="98"/>
      <c r="E85" s="98"/>
      <c r="F85" s="98"/>
      <c r="G85" s="98"/>
      <c r="H85" s="98"/>
      <c r="I85" s="99"/>
      <c r="J85" s="100"/>
      <c r="K85" s="312">
        <v>0.05</v>
      </c>
      <c r="L85" s="860">
        <f>N78*K85</f>
        <v>33.237521770679983</v>
      </c>
      <c r="M85" s="861"/>
      <c r="N85" s="57"/>
    </row>
    <row r="86" spans="1:14" ht="15.75" thickBot="1">
      <c r="B86" s="823" t="s">
        <v>953</v>
      </c>
      <c r="C86" s="824"/>
      <c r="D86" s="824"/>
      <c r="E86" s="824"/>
      <c r="F86" s="824"/>
      <c r="G86" s="824"/>
      <c r="H86" s="824"/>
      <c r="I86" s="824"/>
      <c r="J86" s="824"/>
      <c r="K86" s="824"/>
      <c r="L86" s="824"/>
      <c r="M86" s="825"/>
      <c r="N86" s="58">
        <f>L83+L84+L85</f>
        <v>199.42513062407991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864.17556603767957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1008</v>
      </c>
      <c r="C31" s="87" t="s">
        <v>1187</v>
      </c>
      <c r="D31" s="88"/>
      <c r="E31" s="88"/>
      <c r="F31" s="88"/>
      <c r="G31" s="88"/>
      <c r="H31" s="88"/>
      <c r="I31" s="88"/>
      <c r="J31" s="89"/>
      <c r="K31" s="315"/>
      <c r="L31" s="313" t="s">
        <v>144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45</v>
      </c>
      <c r="N36" s="279">
        <f>K36/M36</f>
        <v>3644.7307556225169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1.5036388888888887</v>
      </c>
    </row>
    <row r="43" spans="1:14" ht="15.75" thickBot="1">
      <c r="B43" s="823" t="s">
        <v>953</v>
      </c>
      <c r="C43" s="824"/>
      <c r="D43" s="824"/>
      <c r="E43" s="824"/>
      <c r="F43" s="824"/>
      <c r="G43" s="824"/>
      <c r="H43" s="824"/>
      <c r="I43" s="824"/>
      <c r="J43" s="824"/>
      <c r="K43" s="824"/>
      <c r="L43" s="824"/>
      <c r="M43" s="825"/>
      <c r="N43" s="105">
        <f>SUM(N36:N42)</f>
        <v>3646.2343945114058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292">
        <f>SUM(N48:N53)</f>
        <v>0</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1412</v>
      </c>
      <c r="B59" s="52" t="str">
        <f>VLOOKUP(A59,TRANSPORTE!A6:D117,3,FALSE)</f>
        <v>Transporte de barrera de seguridad</v>
      </c>
      <c r="C59" s="324"/>
      <c r="D59" s="324"/>
      <c r="E59" s="324"/>
      <c r="F59" s="324"/>
      <c r="G59" s="324"/>
      <c r="H59" s="318" t="s">
        <v>339</v>
      </c>
      <c r="I59" s="286">
        <v>0.81049499999999997</v>
      </c>
      <c r="J59" s="293">
        <v>1</v>
      </c>
      <c r="K59" s="286">
        <f>I59*J59</f>
        <v>0.81049499999999997</v>
      </c>
      <c r="L59" s="910">
        <f>VLOOKUP(A59,TRANSPORTE!A6:D117,4,FALSE)</f>
        <v>1143.2617986003177</v>
      </c>
      <c r="M59" s="911"/>
      <c r="N59" s="294">
        <f>K59*L59</f>
        <v>926.60797145656443</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926.60797145656443</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360</v>
      </c>
      <c r="N70" s="303">
        <f>K70/M70</f>
        <v>150.36388888888888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150.36388888888888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4723.2062548568592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944.64125097137185</v>
      </c>
      <c r="M83" s="859"/>
      <c r="N83" s="57"/>
    </row>
    <row r="84" spans="1:14">
      <c r="B84" s="95" t="s">
        <v>973</v>
      </c>
      <c r="C84" s="96"/>
      <c r="D84" s="96"/>
      <c r="E84" s="96"/>
      <c r="F84" s="96"/>
      <c r="G84" s="96"/>
      <c r="H84" s="96"/>
      <c r="I84" s="93"/>
      <c r="J84" s="94"/>
      <c r="K84" s="311">
        <v>0.05</v>
      </c>
      <c r="L84" s="858">
        <f>N78*K84</f>
        <v>236.16031274284296</v>
      </c>
      <c r="M84" s="859"/>
      <c r="N84" s="57"/>
    </row>
    <row r="85" spans="1:14" ht="15.75" thickBot="1">
      <c r="B85" s="97" t="s">
        <v>974</v>
      </c>
      <c r="C85" s="98"/>
      <c r="D85" s="98"/>
      <c r="E85" s="98"/>
      <c r="F85" s="98"/>
      <c r="G85" s="98"/>
      <c r="H85" s="98"/>
      <c r="I85" s="99"/>
      <c r="J85" s="100"/>
      <c r="K85" s="312">
        <v>0.05</v>
      </c>
      <c r="L85" s="860">
        <f>N78*K85</f>
        <v>236.16031274284296</v>
      </c>
      <c r="M85" s="861"/>
      <c r="N85" s="57"/>
    </row>
    <row r="86" spans="1:14" ht="15.75" thickBot="1">
      <c r="B86" s="823" t="s">
        <v>953</v>
      </c>
      <c r="C86" s="824"/>
      <c r="D86" s="824"/>
      <c r="E86" s="824"/>
      <c r="F86" s="824"/>
      <c r="G86" s="824"/>
      <c r="H86" s="824"/>
      <c r="I86" s="824"/>
      <c r="J86" s="824"/>
      <c r="K86" s="824"/>
      <c r="L86" s="824"/>
      <c r="M86" s="825"/>
      <c r="N86" s="58">
        <f>L83+L84+L85</f>
        <v>1416.9618764570578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6140.168131313917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1425</v>
      </c>
      <c r="C31" s="87" t="s">
        <v>1413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VLOOKUP(A36,EQUIPOS!A5:D154,4,FALSE)</f>
        <v>123221.64269079219</v>
      </c>
      <c r="L36" s="277"/>
      <c r="M36" s="278">
        <v>0.625</v>
      </c>
      <c r="N36" s="279">
        <f>K36/M36</f>
        <v>197154.62830526748</v>
      </c>
    </row>
    <row r="37" spans="1:14">
      <c r="A37" s="114" t="s">
        <v>241</v>
      </c>
      <c r="B37" s="872" t="str">
        <f>VLOOKUP(A37,EQUIPOS!A7:D154,3,FALSE)</f>
        <v>Grúa (capacidad 15 ton)</v>
      </c>
      <c r="C37" s="873"/>
      <c r="D37" s="873"/>
      <c r="E37" s="873"/>
      <c r="F37" s="873"/>
      <c r="G37" s="873"/>
      <c r="H37" s="874"/>
      <c r="I37" s="274"/>
      <c r="J37" s="275"/>
      <c r="K37" s="276">
        <f>VLOOKUP(A37,EQUIPOS!A6:D154,4,FALSE)</f>
        <v>150275.61403926089</v>
      </c>
      <c r="L37" s="277"/>
      <c r="M37" s="278">
        <v>0.625</v>
      </c>
      <c r="N37" s="279">
        <f>K37/M37</f>
        <v>240440.98246281742</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2706.55</v>
      </c>
    </row>
    <row r="43" spans="1:14" ht="15.75" thickBot="1">
      <c r="B43" s="823" t="s">
        <v>953</v>
      </c>
      <c r="C43" s="824"/>
      <c r="D43" s="824"/>
      <c r="E43" s="824"/>
      <c r="F43" s="824"/>
      <c r="G43" s="824"/>
      <c r="H43" s="824"/>
      <c r="I43" s="824"/>
      <c r="J43" s="824"/>
      <c r="K43" s="824"/>
      <c r="L43" s="824"/>
      <c r="M43" s="825"/>
      <c r="N43" s="401">
        <f>SUM(N36:N42)</f>
        <v>440302.16076808487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91572.076147478831</v>
      </c>
      <c r="N51" s="279">
        <f>K51*M51</f>
        <v>183144.15229495766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196300.76247534488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5</v>
      </c>
      <c r="N70" s="402">
        <f>K70/M70</f>
        <v>54131</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690733.92324342974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138146.78464868595</v>
      </c>
      <c r="M83" s="859"/>
      <c r="N83" s="57"/>
    </row>
    <row r="84" spans="1:14">
      <c r="B84" s="95" t="s">
        <v>973</v>
      </c>
      <c r="C84" s="96"/>
      <c r="D84" s="96"/>
      <c r="E84" s="96"/>
      <c r="F84" s="96"/>
      <c r="G84" s="96"/>
      <c r="H84" s="96"/>
      <c r="I84" s="93"/>
      <c r="J84" s="94"/>
      <c r="K84" s="311">
        <v>0.05</v>
      </c>
      <c r="L84" s="858">
        <f>N78*K84</f>
        <v>34536.696162171487</v>
      </c>
      <c r="M84" s="859"/>
      <c r="N84" s="57"/>
    </row>
    <row r="85" spans="1:14" ht="15.75" thickBot="1">
      <c r="B85" s="97" t="s">
        <v>974</v>
      </c>
      <c r="C85" s="98"/>
      <c r="D85" s="98"/>
      <c r="E85" s="98"/>
      <c r="F85" s="98"/>
      <c r="G85" s="98"/>
      <c r="H85" s="98"/>
      <c r="I85" s="99"/>
      <c r="J85" s="100"/>
      <c r="K85" s="312">
        <v>0.05</v>
      </c>
      <c r="L85" s="860">
        <f>N78*K85</f>
        <v>34536.696162171487</v>
      </c>
      <c r="M85" s="861"/>
      <c r="N85" s="57"/>
    </row>
    <row r="86" spans="1:14" ht="15.75" thickBot="1">
      <c r="B86" s="823" t="s">
        <v>953</v>
      </c>
      <c r="C86" s="824"/>
      <c r="D86" s="824"/>
      <c r="E86" s="824"/>
      <c r="F86" s="824"/>
      <c r="G86" s="824"/>
      <c r="H86" s="824"/>
      <c r="I86" s="824"/>
      <c r="J86" s="824"/>
      <c r="K86" s="824"/>
      <c r="L86" s="824"/>
      <c r="M86" s="825"/>
      <c r="N86" s="58">
        <f>L83+L84+L85</f>
        <v>207220.17697302892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897954.10021645867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1426</v>
      </c>
      <c r="C31" s="87" t="s">
        <v>1417</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123221.64269079219</v>
      </c>
      <c r="L36" s="277"/>
      <c r="M36" s="278">
        <v>0.5</v>
      </c>
      <c r="N36" s="279">
        <f>K36/M36</f>
        <v>246443.28538158437</v>
      </c>
    </row>
    <row r="37" spans="1:14">
      <c r="A37" s="114" t="s">
        <v>241</v>
      </c>
      <c r="B37" s="872" t="str">
        <f>VLOOKUP(A37,EQUIPOS!A7:D154,3,FALSE)</f>
        <v>Grúa (capacidad 15 ton)</v>
      </c>
      <c r="C37" s="873"/>
      <c r="D37" s="873"/>
      <c r="E37" s="873"/>
      <c r="F37" s="873"/>
      <c r="G37" s="873"/>
      <c r="H37" s="874"/>
      <c r="I37" s="274"/>
      <c r="J37" s="275"/>
      <c r="K37" s="276">
        <f>VLOOKUP(A37,EQUIPOS!A7:D164,4,FALSE)</f>
        <v>150275.61403926089</v>
      </c>
      <c r="L37" s="277"/>
      <c r="M37" s="278">
        <v>0.5</v>
      </c>
      <c r="N37" s="279">
        <f>K37/M37</f>
        <v>300551.22807852179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3383.1875</v>
      </c>
    </row>
    <row r="43" spans="1:14" ht="15.75" thickBot="1">
      <c r="B43" s="823" t="s">
        <v>953</v>
      </c>
      <c r="C43" s="824"/>
      <c r="D43" s="824"/>
      <c r="E43" s="824"/>
      <c r="F43" s="824"/>
      <c r="G43" s="824"/>
      <c r="H43" s="824"/>
      <c r="I43" s="824"/>
      <c r="J43" s="824"/>
      <c r="K43" s="824"/>
      <c r="L43" s="824"/>
      <c r="M43" s="825"/>
      <c r="N43" s="401">
        <f>SUM(N36:N42)</f>
        <v>550377.70096010622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91572.076147478831</v>
      </c>
      <c r="N51" s="279">
        <f>K51*M51</f>
        <v>183144.15229495766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196300.76247534488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4</v>
      </c>
      <c r="N70" s="402">
        <f>K70/M70</f>
        <v>67663.75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67663.75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814342.21343545103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162868.44268709022</v>
      </c>
      <c r="M83" s="859"/>
      <c r="N83" s="57"/>
    </row>
    <row r="84" spans="1:14">
      <c r="B84" s="95" t="s">
        <v>973</v>
      </c>
      <c r="C84" s="96"/>
      <c r="D84" s="96"/>
      <c r="E84" s="96"/>
      <c r="F84" s="96"/>
      <c r="G84" s="96"/>
      <c r="H84" s="96"/>
      <c r="I84" s="93"/>
      <c r="J84" s="94"/>
      <c r="K84" s="311">
        <v>0.05</v>
      </c>
      <c r="L84" s="858">
        <f>N78*K84</f>
        <v>40717.110671772556</v>
      </c>
      <c r="M84" s="859"/>
      <c r="N84" s="57"/>
    </row>
    <row r="85" spans="1:14" ht="15.75" thickBot="1">
      <c r="B85" s="97" t="s">
        <v>974</v>
      </c>
      <c r="C85" s="98"/>
      <c r="D85" s="98"/>
      <c r="E85" s="98"/>
      <c r="F85" s="98"/>
      <c r="G85" s="98"/>
      <c r="H85" s="98"/>
      <c r="I85" s="99"/>
      <c r="J85" s="100"/>
      <c r="K85" s="312">
        <v>0.05</v>
      </c>
      <c r="L85" s="860">
        <f>N78*K85</f>
        <v>40717.110671772556</v>
      </c>
      <c r="M85" s="861"/>
      <c r="N85" s="57"/>
    </row>
    <row r="86" spans="1:14" ht="15.75" thickBot="1">
      <c r="B86" s="823" t="s">
        <v>953</v>
      </c>
      <c r="C86" s="824"/>
      <c r="D86" s="824"/>
      <c r="E86" s="824"/>
      <c r="F86" s="824"/>
      <c r="G86" s="824"/>
      <c r="H86" s="824"/>
      <c r="I86" s="824"/>
      <c r="J86" s="824"/>
      <c r="K86" s="824"/>
      <c r="L86" s="824"/>
      <c r="M86" s="825"/>
      <c r="N86" s="58">
        <f>L83+L84+L85</f>
        <v>244302.66403063535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1058644.8774660863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1427</v>
      </c>
      <c r="C31" s="87" t="s">
        <v>1418</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123221.64269079219</v>
      </c>
      <c r="L36" s="277"/>
      <c r="M36" s="278">
        <v>0.4375</v>
      </c>
      <c r="N36" s="279">
        <f>K36/M36</f>
        <v>281649.46900752501</v>
      </c>
    </row>
    <row r="37" spans="1:14">
      <c r="A37" s="114" t="s">
        <v>241</v>
      </c>
      <c r="B37" s="872" t="str">
        <f>VLOOKUP(A37,EQUIPOS!A7:D154,3,FALSE)</f>
        <v>Grúa (capacidad 15 ton)</v>
      </c>
      <c r="C37" s="873"/>
      <c r="D37" s="873"/>
      <c r="E37" s="873"/>
      <c r="F37" s="873"/>
      <c r="G37" s="873"/>
      <c r="H37" s="874"/>
      <c r="I37" s="274"/>
      <c r="J37" s="275"/>
      <c r="K37" s="276">
        <f>VLOOKUP(A37,EQUIPOS!A7:D164,4,FALSE)</f>
        <v>150275.61403926089</v>
      </c>
      <c r="L37" s="277"/>
      <c r="M37" s="278">
        <v>0.4375</v>
      </c>
      <c r="N37" s="279">
        <f>K37/M37</f>
        <v>343487.11780402489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3866.5</v>
      </c>
    </row>
    <row r="43" spans="1:14" ht="15.75" thickBot="1">
      <c r="B43" s="823" t="s">
        <v>953</v>
      </c>
      <c r="C43" s="824"/>
      <c r="D43" s="824"/>
      <c r="E43" s="824"/>
      <c r="F43" s="824"/>
      <c r="G43" s="824"/>
      <c r="H43" s="824"/>
      <c r="I43" s="824"/>
      <c r="J43" s="824"/>
      <c r="K43" s="824"/>
      <c r="L43" s="824"/>
      <c r="M43" s="825"/>
      <c r="N43" s="401">
        <f>SUM(N36:N42)</f>
        <v>629003.08681154996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A51" t="s">
        <v>686</v>
      </c>
      <c r="B51" s="49" t="str">
        <f>VLOOKUP(A51,MATERIALES!A6:D373,3,FALSE)</f>
        <v xml:space="preserve">Tierra abonada </v>
      </c>
      <c r="C51" s="288"/>
      <c r="D51" s="288"/>
      <c r="E51" s="288"/>
      <c r="F51" s="288"/>
      <c r="G51" s="288"/>
      <c r="H51" s="288"/>
      <c r="I51" s="275"/>
      <c r="J51" s="231" t="str">
        <f>VLOOKUP(A51,MATERIALES!A6:D373,2,FALSE)</f>
        <v>m3</v>
      </c>
      <c r="K51" s="289">
        <v>2</v>
      </c>
      <c r="L51" s="274"/>
      <c r="M51" s="290">
        <f>VLOOKUP(A51,MATERIALES!A6:D373,4,FALSE)</f>
        <v>91572.076147478831</v>
      </c>
      <c r="N51" s="279">
        <f>K51*M51</f>
        <v>183144.15229495766</v>
      </c>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196300.76247534488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13</v>
      </c>
      <c r="B70" s="55" t="str">
        <f>VLOOKUP(A70,'MANO DE OBRA'!A8:D68,3,FALSE)</f>
        <v>Obrero (5)</v>
      </c>
      <c r="C70" s="53"/>
      <c r="D70" s="53"/>
      <c r="E70" s="53"/>
      <c r="F70" s="53"/>
      <c r="G70" s="53"/>
      <c r="H70" s="53"/>
      <c r="I70" s="299">
        <f>K70/J70*100</f>
        <v>146300</v>
      </c>
      <c r="J70" s="300">
        <v>185</v>
      </c>
      <c r="K70" s="301">
        <f>VLOOKUP(A70,'MANO DE OBRA'!A8:D99,4,FALSE)</f>
        <v>270655</v>
      </c>
      <c r="L70" s="56"/>
      <c r="M70" s="302">
        <v>3.5</v>
      </c>
      <c r="N70" s="402">
        <f>K70/M70</f>
        <v>77330</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77330</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902633.84928689478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180526.76985737897</v>
      </c>
      <c r="M83" s="859"/>
      <c r="N83" s="57"/>
    </row>
    <row r="84" spans="1:14">
      <c r="B84" s="95" t="s">
        <v>973</v>
      </c>
      <c r="C84" s="96"/>
      <c r="D84" s="96"/>
      <c r="E84" s="96"/>
      <c r="F84" s="96"/>
      <c r="G84" s="96"/>
      <c r="H84" s="96"/>
      <c r="I84" s="93"/>
      <c r="J84" s="94"/>
      <c r="K84" s="311">
        <v>0.05</v>
      </c>
      <c r="L84" s="858">
        <f>N78*K84</f>
        <v>45131.692464344742</v>
      </c>
      <c r="M84" s="859"/>
      <c r="N84" s="57"/>
    </row>
    <row r="85" spans="1:14" ht="15.75" thickBot="1">
      <c r="B85" s="97" t="s">
        <v>974</v>
      </c>
      <c r="C85" s="98"/>
      <c r="D85" s="98"/>
      <c r="E85" s="98"/>
      <c r="F85" s="98"/>
      <c r="G85" s="98"/>
      <c r="H85" s="98"/>
      <c r="I85" s="99"/>
      <c r="J85" s="100"/>
      <c r="K85" s="312">
        <v>0.05</v>
      </c>
      <c r="L85" s="860">
        <f>N78*K85</f>
        <v>45131.692464344742</v>
      </c>
      <c r="M85" s="861"/>
      <c r="N85" s="57"/>
    </row>
    <row r="86" spans="1:14" ht="15.75" thickBot="1">
      <c r="B86" s="823" t="s">
        <v>953</v>
      </c>
      <c r="C86" s="824"/>
      <c r="D86" s="824"/>
      <c r="E86" s="824"/>
      <c r="F86" s="824"/>
      <c r="G86" s="824"/>
      <c r="H86" s="824"/>
      <c r="I86" s="824"/>
      <c r="J86" s="824"/>
      <c r="K86" s="824"/>
      <c r="L86" s="824"/>
      <c r="M86" s="825"/>
      <c r="N86" s="58">
        <f>L83+L84+L85</f>
        <v>270790.15478606842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1173424.0040729633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1428</v>
      </c>
      <c r="C31" s="87" t="s">
        <v>1419</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123221.64269079219</v>
      </c>
      <c r="L36" s="277"/>
      <c r="M36" s="278">
        <v>0.875</v>
      </c>
      <c r="N36" s="279">
        <f>K36/M36</f>
        <v>140824.73450376251</v>
      </c>
    </row>
    <row r="37" spans="1:14">
      <c r="A37" s="114" t="s">
        <v>241</v>
      </c>
      <c r="B37" s="872" t="str">
        <f>VLOOKUP(A37,EQUIPOS!A7:D154,3,FALSE)</f>
        <v>Grúa (capacidad 15 ton)</v>
      </c>
      <c r="C37" s="873"/>
      <c r="D37" s="873"/>
      <c r="E37" s="873"/>
      <c r="F37" s="873"/>
      <c r="G37" s="873"/>
      <c r="H37" s="874"/>
      <c r="I37" s="274"/>
      <c r="J37" s="275"/>
      <c r="K37" s="276">
        <f>VLOOKUP(A37,EQUIPOS!A7:D164,4,FALSE)</f>
        <v>150275.61403926089</v>
      </c>
      <c r="L37" s="277"/>
      <c r="M37" s="278">
        <v>0.875</v>
      </c>
      <c r="N37" s="279">
        <f>K37/M37</f>
        <v>171743.55890201245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1546.6000000000001</v>
      </c>
    </row>
    <row r="43" spans="1:14" ht="15.75" thickBot="1">
      <c r="B43" s="823" t="s">
        <v>953</v>
      </c>
      <c r="C43" s="824"/>
      <c r="D43" s="824"/>
      <c r="E43" s="824"/>
      <c r="F43" s="824"/>
      <c r="G43" s="824"/>
      <c r="H43" s="824"/>
      <c r="I43" s="824"/>
      <c r="J43" s="824"/>
      <c r="K43" s="824"/>
      <c r="L43" s="824"/>
      <c r="M43" s="825"/>
      <c r="N43" s="401">
        <f>SUM(N36:N42)</f>
        <v>314114.89340577496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7</v>
      </c>
      <c r="N70" s="402">
        <f>K70/M70</f>
        <v>30932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30932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358203.50358616217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71640.700717232437</v>
      </c>
      <c r="M83" s="859"/>
      <c r="N83" s="57"/>
    </row>
    <row r="84" spans="1:14">
      <c r="B84" s="95" t="s">
        <v>973</v>
      </c>
      <c r="C84" s="96"/>
      <c r="D84" s="96"/>
      <c r="E84" s="96"/>
      <c r="F84" s="96"/>
      <c r="G84" s="96"/>
      <c r="H84" s="96"/>
      <c r="I84" s="93"/>
      <c r="J84" s="94"/>
      <c r="K84" s="311">
        <v>0.05</v>
      </c>
      <c r="L84" s="858">
        <f>N78*K84</f>
        <v>17910.175179308109</v>
      </c>
      <c r="M84" s="859"/>
      <c r="N84" s="57"/>
    </row>
    <row r="85" spans="1:14" ht="15.75" thickBot="1">
      <c r="B85" s="97" t="s">
        <v>974</v>
      </c>
      <c r="C85" s="98"/>
      <c r="D85" s="98"/>
      <c r="E85" s="98"/>
      <c r="F85" s="98"/>
      <c r="G85" s="98"/>
      <c r="H85" s="98"/>
      <c r="I85" s="99"/>
      <c r="J85" s="100"/>
      <c r="K85" s="312">
        <v>0.05</v>
      </c>
      <c r="L85" s="860">
        <f>N78*K85</f>
        <v>17910.175179308109</v>
      </c>
      <c r="M85" s="861"/>
      <c r="N85" s="57"/>
    </row>
    <row r="86" spans="1:14" ht="15.75" thickBot="1">
      <c r="B86" s="823" t="s">
        <v>953</v>
      </c>
      <c r="C86" s="824"/>
      <c r="D86" s="824"/>
      <c r="E86" s="824"/>
      <c r="F86" s="824"/>
      <c r="G86" s="824"/>
      <c r="H86" s="824"/>
      <c r="I86" s="824"/>
      <c r="J86" s="824"/>
      <c r="K86" s="824"/>
      <c r="L86" s="824"/>
      <c r="M86" s="825"/>
      <c r="N86" s="58">
        <f>L83+L84+L85</f>
        <v>107461.05107584865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465664.55466201081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1429</v>
      </c>
      <c r="C31" s="87" t="s">
        <v>1420</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123221.64269079219</v>
      </c>
      <c r="L36" s="277"/>
      <c r="M36" s="278">
        <v>0.75</v>
      </c>
      <c r="N36" s="279">
        <f>K36/M36</f>
        <v>164295.52358772291</v>
      </c>
    </row>
    <row r="37" spans="1:14">
      <c r="A37" s="114" t="s">
        <v>241</v>
      </c>
      <c r="B37" s="872" t="str">
        <f>VLOOKUP(A37,EQUIPOS!A7:D154,3,FALSE)</f>
        <v>Grúa (capacidad 15 ton)</v>
      </c>
      <c r="C37" s="873"/>
      <c r="D37" s="873"/>
      <c r="E37" s="873"/>
      <c r="F37" s="873"/>
      <c r="G37" s="873"/>
      <c r="H37" s="874"/>
      <c r="I37" s="274"/>
      <c r="J37" s="275"/>
      <c r="K37" s="276">
        <f>VLOOKUP(A37,EQUIPOS!A7:D164,4,FALSE)</f>
        <v>150275.61403926089</v>
      </c>
      <c r="L37" s="277"/>
      <c r="M37" s="278">
        <v>0.75</v>
      </c>
      <c r="N37" s="279">
        <f>K37/M37</f>
        <v>200367.48538568118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1804.3666666666668</v>
      </c>
    </row>
    <row r="43" spans="1:14" ht="15.75" thickBot="1">
      <c r="B43" s="823" t="s">
        <v>953</v>
      </c>
      <c r="C43" s="824"/>
      <c r="D43" s="824"/>
      <c r="E43" s="824"/>
      <c r="F43" s="824"/>
      <c r="G43" s="824"/>
      <c r="H43" s="824"/>
      <c r="I43" s="824"/>
      <c r="J43" s="824"/>
      <c r="K43" s="824"/>
      <c r="L43" s="824"/>
      <c r="M43" s="825"/>
      <c r="N43" s="401">
        <f>SUM(N36:N42)</f>
        <v>366467.37564007071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213"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4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6</v>
      </c>
      <c r="N70" s="402">
        <f>K70/M70</f>
        <v>36087.333333333336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36087.333333333336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415711.31915379124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83142.263830758253</v>
      </c>
      <c r="M83" s="859"/>
      <c r="N83" s="57"/>
    </row>
    <row r="84" spans="1:14">
      <c r="B84" s="95" t="s">
        <v>973</v>
      </c>
      <c r="C84" s="96"/>
      <c r="D84" s="96"/>
      <c r="E84" s="96"/>
      <c r="F84" s="96"/>
      <c r="G84" s="96"/>
      <c r="H84" s="96"/>
      <c r="I84" s="93"/>
      <c r="J84" s="94"/>
      <c r="K84" s="311">
        <v>0.05</v>
      </c>
      <c r="L84" s="858">
        <f>N78*K84</f>
        <v>20785.565957689563</v>
      </c>
      <c r="M84" s="859"/>
      <c r="N84" s="57"/>
    </row>
    <row r="85" spans="1:14" ht="15.75" thickBot="1">
      <c r="B85" s="97" t="s">
        <v>974</v>
      </c>
      <c r="C85" s="98"/>
      <c r="D85" s="98"/>
      <c r="E85" s="98"/>
      <c r="F85" s="98"/>
      <c r="G85" s="98"/>
      <c r="H85" s="98"/>
      <c r="I85" s="99"/>
      <c r="J85" s="100"/>
      <c r="K85" s="312">
        <v>0.05</v>
      </c>
      <c r="L85" s="860">
        <f>N78*K85</f>
        <v>20785.565957689563</v>
      </c>
      <c r="M85" s="861"/>
      <c r="N85" s="57"/>
    </row>
    <row r="86" spans="1:14" ht="15.75" thickBot="1">
      <c r="B86" s="823" t="s">
        <v>953</v>
      </c>
      <c r="C86" s="824"/>
      <c r="D86" s="824"/>
      <c r="E86" s="824"/>
      <c r="F86" s="824"/>
      <c r="G86" s="824"/>
      <c r="H86" s="824"/>
      <c r="I86" s="824"/>
      <c r="J86" s="824"/>
      <c r="K86" s="824"/>
      <c r="L86" s="824"/>
      <c r="M86" s="825"/>
      <c r="N86" s="58">
        <f>L83+L84+L85</f>
        <v>124713.39574613739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540424.71489992866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1430</v>
      </c>
      <c r="C31" s="87" t="s">
        <v>1421</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146</v>
      </c>
      <c r="B36" s="872" t="str">
        <f>VLOOKUP(A36,EQUIPOS!A6:D154,3,FALSE)</f>
        <v>Camabaja</v>
      </c>
      <c r="C36" s="873"/>
      <c r="D36" s="873"/>
      <c r="E36" s="873"/>
      <c r="F36" s="873"/>
      <c r="G36" s="873"/>
      <c r="H36" s="874"/>
      <c r="I36" s="274"/>
      <c r="J36" s="275"/>
      <c r="K36" s="276">
        <f>VLOOKUP(A36,EQUIPOS!A6:D163,4,FALSE)</f>
        <v>123221.64269079219</v>
      </c>
      <c r="L36" s="277"/>
      <c r="M36" s="278">
        <v>0.6875</v>
      </c>
      <c r="N36" s="279">
        <f>K36/M36</f>
        <v>179231.48027751592</v>
      </c>
    </row>
    <row r="37" spans="1:14">
      <c r="A37" s="114" t="s">
        <v>241</v>
      </c>
      <c r="B37" s="872" t="str">
        <f>VLOOKUP(A37,EQUIPOS!A7:D154,3,FALSE)</f>
        <v>Grúa (capacidad 15 ton)</v>
      </c>
      <c r="C37" s="873"/>
      <c r="D37" s="873"/>
      <c r="E37" s="873"/>
      <c r="F37" s="873"/>
      <c r="G37" s="873"/>
      <c r="H37" s="874"/>
      <c r="I37" s="274"/>
      <c r="J37" s="275"/>
      <c r="K37" s="276">
        <f>VLOOKUP(A37,EQUIPOS!A7:D164,4,FALSE)</f>
        <v>150275.61403926089</v>
      </c>
      <c r="L37" s="277"/>
      <c r="M37" s="278">
        <v>0.6875</v>
      </c>
      <c r="N37" s="279">
        <f>K37/M37</f>
        <v>218582.71132983404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1968.4</v>
      </c>
    </row>
    <row r="43" spans="1:14" ht="15.75" thickBot="1">
      <c r="B43" s="823" t="s">
        <v>953</v>
      </c>
      <c r="C43" s="824"/>
      <c r="D43" s="824"/>
      <c r="E43" s="824"/>
      <c r="F43" s="824"/>
      <c r="G43" s="824"/>
      <c r="H43" s="824"/>
      <c r="I43" s="824"/>
      <c r="J43" s="824"/>
      <c r="K43" s="824"/>
      <c r="L43" s="824"/>
      <c r="M43" s="825"/>
      <c r="N43" s="401">
        <f>SUM(N36:N42)</f>
        <v>399782.59160734998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14"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5.5</v>
      </c>
      <c r="N70" s="402">
        <f>K70/M70</f>
        <v>39368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39368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452307.2017877372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90461.440357547443</v>
      </c>
      <c r="M83" s="859"/>
      <c r="N83" s="57"/>
    </row>
    <row r="84" spans="1:14">
      <c r="B84" s="95" t="s">
        <v>973</v>
      </c>
      <c r="C84" s="96"/>
      <c r="D84" s="96"/>
      <c r="E84" s="96"/>
      <c r="F84" s="96"/>
      <c r="G84" s="96"/>
      <c r="H84" s="96"/>
      <c r="I84" s="93"/>
      <c r="J84" s="94"/>
      <c r="K84" s="311">
        <v>0.05</v>
      </c>
      <c r="L84" s="858">
        <f>N78*K84</f>
        <v>22615.360089386861</v>
      </c>
      <c r="M84" s="859"/>
      <c r="N84" s="57"/>
    </row>
    <row r="85" spans="1:14" ht="15.75" thickBot="1">
      <c r="B85" s="97" t="s">
        <v>974</v>
      </c>
      <c r="C85" s="98"/>
      <c r="D85" s="98"/>
      <c r="E85" s="98"/>
      <c r="F85" s="98"/>
      <c r="G85" s="98"/>
      <c r="H85" s="98"/>
      <c r="I85" s="99"/>
      <c r="J85" s="100"/>
      <c r="K85" s="312">
        <v>0.05</v>
      </c>
      <c r="L85" s="860">
        <f>N78*K85</f>
        <v>22615.360089386861</v>
      </c>
      <c r="M85" s="861"/>
      <c r="N85" s="57"/>
    </row>
    <row r="86" spans="1:14" ht="15.75" thickBot="1">
      <c r="B86" s="823" t="s">
        <v>953</v>
      </c>
      <c r="C86" s="824"/>
      <c r="D86" s="824"/>
      <c r="E86" s="824"/>
      <c r="F86" s="824"/>
      <c r="G86" s="824"/>
      <c r="H86" s="824"/>
      <c r="I86" s="824"/>
      <c r="J86" s="824"/>
      <c r="K86" s="824"/>
      <c r="L86" s="824"/>
      <c r="M86" s="825"/>
      <c r="N86" s="58">
        <f>L83+L84+L85</f>
        <v>135692.16053632117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587999.36232405831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1431</v>
      </c>
      <c r="C31" s="87" t="s">
        <v>1422</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8" t="s">
        <v>241</v>
      </c>
      <c r="B36" s="872" t="str">
        <f>VLOOKUP(A36,EQUIPOS!A6:D154,3,FALSE)</f>
        <v>Grúa (capacidad 15 ton)</v>
      </c>
      <c r="C36" s="873"/>
      <c r="D36" s="873"/>
      <c r="E36" s="873"/>
      <c r="F36" s="873"/>
      <c r="G36" s="873"/>
      <c r="H36" s="874"/>
      <c r="I36" s="274"/>
      <c r="J36" s="275"/>
      <c r="K36" s="276">
        <f>VLOOKUP(A36,EQUIPOS!A6:D163,4,FALSE)</f>
        <v>150275.61403926089</v>
      </c>
      <c r="L36" s="277"/>
      <c r="M36" s="403">
        <v>1.125</v>
      </c>
      <c r="N36" s="279">
        <f>K36/M36</f>
        <v>133578.32359045412</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1202.9111111111113</v>
      </c>
    </row>
    <row r="43" spans="1:14" ht="15.75" thickBot="1">
      <c r="B43" s="823" t="s">
        <v>953</v>
      </c>
      <c r="C43" s="824"/>
      <c r="D43" s="824"/>
      <c r="E43" s="824"/>
      <c r="F43" s="824"/>
      <c r="G43" s="824"/>
      <c r="H43" s="824"/>
      <c r="I43" s="824"/>
      <c r="J43" s="824"/>
      <c r="K43" s="824"/>
      <c r="L43" s="824"/>
      <c r="M43" s="825"/>
      <c r="N43" s="401">
        <f>SUM(N36:N42)</f>
        <v>134781.23470156523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5" t="s">
        <v>428</v>
      </c>
      <c r="B48" s="49" t="str">
        <f>VLOOKUP(A48,MATERIALES!A4:D373,3,FALSE)</f>
        <v>Costal de fibra o fique</v>
      </c>
      <c r="C48" s="288"/>
      <c r="D48" s="288"/>
      <c r="E48" s="288"/>
      <c r="F48" s="288"/>
      <c r="G48" s="288"/>
      <c r="H48" s="288"/>
      <c r="I48" s="275"/>
      <c r="J48" s="231" t="str">
        <f>VLOOKUP(A48,MATERIALES!A4:D373,2,FALSE)</f>
        <v>u</v>
      </c>
      <c r="K48" s="468">
        <v>10</v>
      </c>
      <c r="L48" s="274"/>
      <c r="M48" s="290">
        <f>VLOOKUP(A48,MATERIALES!A5:D373,4,FALSE)</f>
        <v>606.64670383610076</v>
      </c>
      <c r="N48" s="279">
        <f>K48*M48</f>
        <v>6066.4670383610073</v>
      </c>
    </row>
    <row r="49" spans="1:14">
      <c r="A49" s="155" t="s">
        <v>589</v>
      </c>
      <c r="B49" s="49" t="str">
        <f>VLOOKUP(A49,MATERIALES!A5:D373,3,FALSE)</f>
        <v>Nutrientes (para remoción de especies vegetales) (dap, triple 15 o similar) (ítem 201.9)</v>
      </c>
      <c r="C49" s="288"/>
      <c r="D49" s="288"/>
      <c r="E49" s="288"/>
      <c r="F49" s="288"/>
      <c r="G49" s="288"/>
      <c r="H49" s="288"/>
      <c r="I49" s="275"/>
      <c r="J49" s="231" t="str">
        <f>VLOOKUP(A49,MATERIALES!A5:D373,2,FALSE)</f>
        <v>kg</v>
      </c>
      <c r="K49" s="468">
        <v>1</v>
      </c>
      <c r="L49" s="274"/>
      <c r="M49" s="290">
        <f>VLOOKUP(A49,MATERIALES!A6:D373,4,FALSE)</f>
        <v>1900.182003264008</v>
      </c>
      <c r="N49" s="279">
        <f>K49*M49</f>
        <v>1900.182003264008</v>
      </c>
    </row>
    <row r="50" spans="1:14">
      <c r="A50" s="156" t="s">
        <v>412</v>
      </c>
      <c r="B50" s="49" t="str">
        <f>VLOOKUP(A50,MATERIALES!A6:D373,3,FALSE)</f>
        <v>Cicatrizante (para remoción de especies vegetales)</v>
      </c>
      <c r="C50" s="288"/>
      <c r="D50" s="288"/>
      <c r="E50" s="288"/>
      <c r="F50" s="288"/>
      <c r="G50" s="288"/>
      <c r="H50" s="288"/>
      <c r="I50" s="275"/>
      <c r="J50" s="231" t="str">
        <f>VLOOKUP(A50,MATERIALES!A6:D373,2,FALSE)</f>
        <v>kg</v>
      </c>
      <c r="K50" s="468">
        <v>1</v>
      </c>
      <c r="L50" s="274"/>
      <c r="M50" s="290">
        <f>VLOOKUP(A50,MATERIALES!A6:D373,4,FALSE)</f>
        <v>5189.9611387622017</v>
      </c>
      <c r="N50" s="279">
        <f>K50*M50</f>
        <v>5189.9611387622017</v>
      </c>
    </row>
    <row r="51" spans="1:14">
      <c r="B51" s="49"/>
      <c r="C51" s="288"/>
      <c r="D51" s="288"/>
      <c r="E51" s="288"/>
      <c r="F51" s="288"/>
      <c r="G51" s="288"/>
      <c r="H51" s="288"/>
      <c r="I51" s="275"/>
      <c r="J51" s="231"/>
      <c r="K51" s="404"/>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4"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3">
        <v>9</v>
      </c>
      <c r="N70" s="402">
        <f>K70/M70</f>
        <v>24058.222222222223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24058.222222222223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171996.06710417467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34399.213420834938</v>
      </c>
      <c r="M83" s="859"/>
      <c r="N83" s="57"/>
    </row>
    <row r="84" spans="1:14">
      <c r="B84" s="95" t="s">
        <v>973</v>
      </c>
      <c r="C84" s="96"/>
      <c r="D84" s="96"/>
      <c r="E84" s="96"/>
      <c r="F84" s="96"/>
      <c r="G84" s="96"/>
      <c r="H84" s="96"/>
      <c r="I84" s="93"/>
      <c r="J84" s="94"/>
      <c r="K84" s="311">
        <v>0.05</v>
      </c>
      <c r="L84" s="858">
        <f>N78*K84</f>
        <v>8599.8033552087345</v>
      </c>
      <c r="M84" s="859"/>
      <c r="N84" s="57"/>
    </row>
    <row r="85" spans="1:14" ht="15.75" thickBot="1">
      <c r="B85" s="97" t="s">
        <v>974</v>
      </c>
      <c r="C85" s="98"/>
      <c r="D85" s="98"/>
      <c r="E85" s="98"/>
      <c r="F85" s="98"/>
      <c r="G85" s="98"/>
      <c r="H85" s="98"/>
      <c r="I85" s="99"/>
      <c r="J85" s="100"/>
      <c r="K85" s="312">
        <v>0.05</v>
      </c>
      <c r="L85" s="860">
        <f>N78*K85</f>
        <v>8599.8033552087345</v>
      </c>
      <c r="M85" s="861"/>
      <c r="N85" s="57"/>
    </row>
    <row r="86" spans="1:14" ht="15.75" thickBot="1">
      <c r="B86" s="823" t="s">
        <v>953</v>
      </c>
      <c r="C86" s="824"/>
      <c r="D86" s="824"/>
      <c r="E86" s="824"/>
      <c r="F86" s="824"/>
      <c r="G86" s="824"/>
      <c r="H86" s="824"/>
      <c r="I86" s="824"/>
      <c r="J86" s="824"/>
      <c r="K86" s="824"/>
      <c r="L86" s="824"/>
      <c r="M86" s="825"/>
      <c r="N86" s="58">
        <f>L83+L84+L85</f>
        <v>51598.820131252411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223594.88723542707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2.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1432</v>
      </c>
      <c r="C31" s="87" t="s">
        <v>1423</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61" t="s">
        <v>241</v>
      </c>
      <c r="B36" s="872" t="str">
        <f>VLOOKUP(A36,EQUIPOS!A6:D154,3,FALSE)</f>
        <v>Grúa (capacidad 15 ton)</v>
      </c>
      <c r="C36" s="873"/>
      <c r="D36" s="873"/>
      <c r="E36" s="873"/>
      <c r="F36" s="873"/>
      <c r="G36" s="873"/>
      <c r="H36" s="874"/>
      <c r="I36" s="274"/>
      <c r="J36" s="275"/>
      <c r="K36" s="276">
        <f>VLOOKUP(A36,EQUIPOS!A6:D163,4,FALSE)</f>
        <v>150275.61403926089</v>
      </c>
      <c r="L36" s="277"/>
      <c r="M36" s="469">
        <v>1</v>
      </c>
      <c r="N36" s="279">
        <f>K36/M36</f>
        <v>150275.61403926089</v>
      </c>
    </row>
    <row r="37" spans="1:14">
      <c r="A37" s="161" t="s">
        <v>373</v>
      </c>
      <c r="B37" s="872" t="str">
        <f>VLOOKUP(A37,EQUIPOS!A7:D154,3,FALSE)</f>
        <v>Volqueta 6 m3</v>
      </c>
      <c r="C37" s="873"/>
      <c r="D37" s="873"/>
      <c r="E37" s="873"/>
      <c r="F37" s="873"/>
      <c r="G37" s="873"/>
      <c r="H37" s="874"/>
      <c r="I37" s="274"/>
      <c r="J37" s="275"/>
      <c r="K37" s="276">
        <f>VLOOKUP(A37,EQUIPOS!A7:D164,4,FALSE)</f>
        <v>82799.732239879595</v>
      </c>
      <c r="L37" s="277"/>
      <c r="M37" s="470">
        <v>1</v>
      </c>
      <c r="N37" s="279">
        <f>K37/M37</f>
        <v>82799.732239879595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1353.2750000000001</v>
      </c>
    </row>
    <row r="43" spans="1:14" ht="15.75" thickBot="1">
      <c r="B43" s="823" t="s">
        <v>953</v>
      </c>
      <c r="C43" s="824"/>
      <c r="D43" s="824"/>
      <c r="E43" s="824"/>
      <c r="F43" s="824"/>
      <c r="G43" s="824"/>
      <c r="H43" s="824"/>
      <c r="I43" s="824"/>
      <c r="J43" s="824"/>
      <c r="K43" s="824"/>
      <c r="L43" s="824"/>
      <c r="M43" s="825"/>
      <c r="N43" s="401">
        <f>SUM(N36:N42)</f>
        <v>234428.6212791405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0" t="s">
        <v>428</v>
      </c>
      <c r="B48" s="49" t="str">
        <f>VLOOKUP(A48,MATERIALES!A4:D373,3,FALSE)</f>
        <v>Costal de fibra o fique</v>
      </c>
      <c r="C48" s="288"/>
      <c r="D48" s="288"/>
      <c r="E48" s="288"/>
      <c r="F48" s="288"/>
      <c r="G48" s="288"/>
      <c r="H48" s="288"/>
      <c r="I48" s="275"/>
      <c r="J48" s="231" t="str">
        <f>VLOOKUP(A48,MATERIALES!A4:D385,2,FALSE)</f>
        <v>u</v>
      </c>
      <c r="K48" s="468">
        <v>10</v>
      </c>
      <c r="L48" s="274"/>
      <c r="M48" s="290">
        <f>VLOOKUP(A48,MATERIALES!A5:D373,4,FALSE)</f>
        <v>606.64670383610076</v>
      </c>
      <c r="N48" s="279">
        <f>K48*M48</f>
        <v>6066.4670383610073</v>
      </c>
    </row>
    <row r="49" spans="1:14">
      <c r="A49" s="157" t="s">
        <v>589</v>
      </c>
      <c r="B49" s="49" t="str">
        <f>VLOOKUP(A49,MATERIALES!A5:D373,3,FALSE)</f>
        <v>Nutrientes (para remoción de especies vegetales) (dap, triple 15 o similar) (ítem 201.9)</v>
      </c>
      <c r="C49" s="288"/>
      <c r="D49" s="288"/>
      <c r="E49" s="288"/>
      <c r="F49" s="288"/>
      <c r="G49" s="288"/>
      <c r="H49" s="288"/>
      <c r="I49" s="275"/>
      <c r="J49" s="231" t="str">
        <f>VLOOKUP(A49,MATERIALES!A5:D386,2,FALSE)</f>
        <v>kg</v>
      </c>
      <c r="K49" s="468">
        <v>1</v>
      </c>
      <c r="L49" s="274"/>
      <c r="M49" s="290">
        <f>VLOOKUP(A49,MATERIALES!A6:D373,4,FALSE)</f>
        <v>1900.182003264008</v>
      </c>
      <c r="N49" s="279">
        <f>K49*M49</f>
        <v>1900.182003264008</v>
      </c>
    </row>
    <row r="50" spans="1:14">
      <c r="A50" s="160" t="s">
        <v>412</v>
      </c>
      <c r="B50" s="49" t="str">
        <f>VLOOKUP(A50,MATERIALES!A6:D373,3,FALSE)</f>
        <v>Cicatrizante (para remoción de especies vegetales)</v>
      </c>
      <c r="C50" s="288"/>
      <c r="D50" s="288"/>
      <c r="E50" s="288"/>
      <c r="F50" s="288"/>
      <c r="G50" s="288"/>
      <c r="H50" s="288"/>
      <c r="I50" s="275"/>
      <c r="J50" s="231" t="str">
        <f>VLOOKUP(A50,MATERIALES!A6:D387,2,FALSE)</f>
        <v>kg</v>
      </c>
      <c r="K50" s="468">
        <v>1</v>
      </c>
      <c r="L50" s="274"/>
      <c r="M50" s="290">
        <f>VLOOKUP(A50,MATERIALES!A6:D373,4,FALSE)</f>
        <v>5189.9611387622017</v>
      </c>
      <c r="N50" s="279">
        <f>K50*M50</f>
        <v>5189.9611387622017</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9"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8</v>
      </c>
      <c r="N70" s="402">
        <f>K70/M70</f>
        <v>27065.5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27065.5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274650.73145952774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54930.146291905548</v>
      </c>
      <c r="M83" s="859"/>
      <c r="N83" s="57"/>
    </row>
    <row r="84" spans="1:14">
      <c r="B84" s="95" t="s">
        <v>973</v>
      </c>
      <c r="C84" s="96"/>
      <c r="D84" s="96"/>
      <c r="E84" s="96"/>
      <c r="F84" s="96"/>
      <c r="G84" s="96"/>
      <c r="H84" s="96"/>
      <c r="I84" s="93"/>
      <c r="J84" s="94"/>
      <c r="K84" s="311">
        <v>0.05</v>
      </c>
      <c r="L84" s="858">
        <f>N78*K84</f>
        <v>13732.536572976387</v>
      </c>
      <c r="M84" s="859"/>
      <c r="N84" s="57"/>
    </row>
    <row r="85" spans="1:14" ht="15.75" thickBot="1">
      <c r="B85" s="97" t="s">
        <v>974</v>
      </c>
      <c r="C85" s="98"/>
      <c r="D85" s="98"/>
      <c r="E85" s="98"/>
      <c r="F85" s="98"/>
      <c r="G85" s="98"/>
      <c r="H85" s="98"/>
      <c r="I85" s="99"/>
      <c r="J85" s="100"/>
      <c r="K85" s="312">
        <v>0.05</v>
      </c>
      <c r="L85" s="860">
        <f>N78*K85</f>
        <v>13732.536572976387</v>
      </c>
      <c r="M85" s="861"/>
      <c r="N85" s="57"/>
    </row>
    <row r="86" spans="1:14" ht="15.75" thickBot="1">
      <c r="B86" s="823" t="s">
        <v>953</v>
      </c>
      <c r="C86" s="824"/>
      <c r="D86" s="824"/>
      <c r="E86" s="824"/>
      <c r="F86" s="824"/>
      <c r="G86" s="824"/>
      <c r="H86" s="824"/>
      <c r="I86" s="824"/>
      <c r="J86" s="824"/>
      <c r="K86" s="824"/>
      <c r="L86" s="824"/>
      <c r="M86" s="825"/>
      <c r="N86" s="58">
        <f>L83+L84+L85</f>
        <v>82395.219437858323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357045.95089738606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1433</v>
      </c>
      <c r="C31" s="87" t="s">
        <v>1424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150275.61403926089</v>
      </c>
      <c r="L36" s="277"/>
      <c r="M36" s="278">
        <v>0.9375</v>
      </c>
      <c r="N36" s="279">
        <f>K36/M36</f>
        <v>160293.98830854494</v>
      </c>
    </row>
    <row r="37" spans="1:14">
      <c r="A37" s="150" t="s">
        <v>373</v>
      </c>
      <c r="B37" s="872" t="str">
        <f>VLOOKUP(A37,EQUIPOS!A7:D154,3,FALSE)</f>
        <v>Volqueta 6 m3</v>
      </c>
      <c r="C37" s="873"/>
      <c r="D37" s="873"/>
      <c r="E37" s="873"/>
      <c r="F37" s="873"/>
      <c r="G37" s="873"/>
      <c r="H37" s="874"/>
      <c r="I37" s="274"/>
      <c r="J37" s="275"/>
      <c r="K37" s="276">
        <f>VLOOKUP(A37,EQUIPOS!A7:D164,4,FALSE)</f>
        <v>82799.732239879595</v>
      </c>
      <c r="L37" s="277"/>
      <c r="M37" s="278">
        <v>0.9375</v>
      </c>
      <c r="N37" s="279">
        <f>K37/M37</f>
        <v>88319.714389204906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1443.4933333333333</v>
      </c>
    </row>
    <row r="43" spans="1:14" ht="15.75" thickBot="1">
      <c r="B43" s="823" t="s">
        <v>953</v>
      </c>
      <c r="C43" s="824"/>
      <c r="D43" s="824"/>
      <c r="E43" s="824"/>
      <c r="F43" s="824"/>
      <c r="G43" s="824"/>
      <c r="H43" s="824"/>
      <c r="I43" s="824"/>
      <c r="J43" s="824"/>
      <c r="K43" s="824"/>
      <c r="L43" s="824"/>
      <c r="M43" s="825"/>
      <c r="N43" s="401">
        <f>SUM(N36:N42)</f>
        <v>250057.19603108318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5189.9611387622017</v>
      </c>
      <c r="N49" s="279">
        <f>K49*M49</f>
        <v>5189.9611387622017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2"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05">
        <v>7.5</v>
      </c>
      <c r="N70" s="402">
        <f>K70/M70</f>
        <v>28869.866666666665</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28869.866666666665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292083.67287813703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58416.734575627408</v>
      </c>
      <c r="M83" s="859"/>
      <c r="N83" s="57"/>
    </row>
    <row r="84" spans="1:14">
      <c r="B84" s="95" t="s">
        <v>973</v>
      </c>
      <c r="C84" s="96"/>
      <c r="D84" s="96"/>
      <c r="E84" s="96"/>
      <c r="F84" s="96"/>
      <c r="G84" s="96"/>
      <c r="H84" s="96"/>
      <c r="I84" s="93"/>
      <c r="J84" s="94"/>
      <c r="K84" s="311">
        <v>0.05</v>
      </c>
      <c r="L84" s="858">
        <f>N78*K84</f>
        <v>14604.183643906852</v>
      </c>
      <c r="M84" s="859"/>
      <c r="N84" s="57"/>
    </row>
    <row r="85" spans="1:14" ht="15.75" thickBot="1">
      <c r="B85" s="97" t="s">
        <v>974</v>
      </c>
      <c r="C85" s="98"/>
      <c r="D85" s="98"/>
      <c r="E85" s="98"/>
      <c r="F85" s="98"/>
      <c r="G85" s="98"/>
      <c r="H85" s="98"/>
      <c r="I85" s="99"/>
      <c r="J85" s="100"/>
      <c r="K85" s="312">
        <v>0.05</v>
      </c>
      <c r="L85" s="860">
        <f>N78*K85</f>
        <v>14604.183643906852</v>
      </c>
      <c r="M85" s="861"/>
      <c r="N85" s="57"/>
    </row>
    <row r="86" spans="1:14" ht="15.75" thickBot="1">
      <c r="B86" s="823" t="s">
        <v>953</v>
      </c>
      <c r="C86" s="824"/>
      <c r="D86" s="824"/>
      <c r="E86" s="824"/>
      <c r="F86" s="824"/>
      <c r="G86" s="824"/>
      <c r="H86" s="824"/>
      <c r="I86" s="824"/>
      <c r="J86" s="824"/>
      <c r="K86" s="824"/>
      <c r="L86" s="824"/>
      <c r="M86" s="825"/>
      <c r="N86" s="58">
        <f>L83+L84+L85</f>
        <v>87625.101863441116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379708.77474157815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1434</v>
      </c>
      <c r="C31" s="87" t="s">
        <v>1414</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150275.61403926089</v>
      </c>
      <c r="L36" s="277"/>
      <c r="M36" s="278">
        <v>1.5</v>
      </c>
      <c r="N36" s="279">
        <f>K36/M36</f>
        <v>100183.74269284059</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902.18333333333339</v>
      </c>
    </row>
    <row r="43" spans="1:14" ht="15.75" thickBot="1">
      <c r="B43" s="823" t="s">
        <v>953</v>
      </c>
      <c r="C43" s="824"/>
      <c r="D43" s="824"/>
      <c r="E43" s="824"/>
      <c r="F43" s="824"/>
      <c r="G43" s="824"/>
      <c r="H43" s="824"/>
      <c r="I43" s="824"/>
      <c r="J43" s="824"/>
      <c r="K43" s="824"/>
      <c r="L43" s="824"/>
      <c r="M43" s="825"/>
      <c r="N43" s="401">
        <f>SUM(N36:N42)</f>
        <v>101085.92602617393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5189.9611387622017</v>
      </c>
      <c r="N49" s="279">
        <f>K49*M49</f>
        <v>5189.9611387622017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12</v>
      </c>
      <c r="N70" s="402">
        <f>K70/M70</f>
        <v>18043.666666666668</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18043.666666666668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132286.2028732278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26457.240574645562</v>
      </c>
      <c r="M83" s="859"/>
      <c r="N83" s="57"/>
    </row>
    <row r="84" spans="1:14">
      <c r="B84" s="95" t="s">
        <v>973</v>
      </c>
      <c r="C84" s="96"/>
      <c r="D84" s="96"/>
      <c r="E84" s="96"/>
      <c r="F84" s="96"/>
      <c r="G84" s="96"/>
      <c r="H84" s="96"/>
      <c r="I84" s="93"/>
      <c r="J84" s="94"/>
      <c r="K84" s="311">
        <v>0.05</v>
      </c>
      <c r="L84" s="858">
        <f>N78*K84</f>
        <v>6614.3101436613906</v>
      </c>
      <c r="M84" s="859"/>
      <c r="N84" s="57"/>
    </row>
    <row r="85" spans="1:14" ht="15.75" thickBot="1">
      <c r="B85" s="97" t="s">
        <v>974</v>
      </c>
      <c r="C85" s="98"/>
      <c r="D85" s="98"/>
      <c r="E85" s="98"/>
      <c r="F85" s="98"/>
      <c r="G85" s="98"/>
      <c r="H85" s="98"/>
      <c r="I85" s="99"/>
      <c r="J85" s="100"/>
      <c r="K85" s="312">
        <v>0.05</v>
      </c>
      <c r="L85" s="860">
        <f>N78*K85</f>
        <v>6614.3101436613906</v>
      </c>
      <c r="M85" s="861"/>
      <c r="N85" s="57"/>
    </row>
    <row r="86" spans="1:14" ht="15.75" thickBot="1">
      <c r="B86" s="823" t="s">
        <v>953</v>
      </c>
      <c r="C86" s="824"/>
      <c r="D86" s="824"/>
      <c r="E86" s="824"/>
      <c r="F86" s="824"/>
      <c r="G86" s="824"/>
      <c r="H86" s="824"/>
      <c r="I86" s="824"/>
      <c r="J86" s="824"/>
      <c r="K86" s="824"/>
      <c r="L86" s="824"/>
      <c r="M86" s="825"/>
      <c r="N86" s="58">
        <f>L83+L84+L85</f>
        <v>39685.860861968351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171972.06373519613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1435</v>
      </c>
      <c r="C31" s="87" t="s">
        <v>1415</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150275.61403926089</v>
      </c>
      <c r="L36" s="277"/>
      <c r="M36" s="278">
        <v>1.375</v>
      </c>
      <c r="N36" s="279">
        <f>K36/M36</f>
        <v>109291.35566491702</v>
      </c>
    </row>
    <row r="37" spans="1:14">
      <c r="A37" s="150" t="s">
        <v>373</v>
      </c>
      <c r="B37" s="872" t="str">
        <f>VLOOKUP(A37,EQUIPOS!A7:D154,3,FALSE)</f>
        <v>Volqueta 6 m3</v>
      </c>
      <c r="C37" s="873"/>
      <c r="D37" s="873"/>
      <c r="E37" s="873"/>
      <c r="F37" s="873"/>
      <c r="G37" s="873"/>
      <c r="H37" s="874"/>
      <c r="I37" s="274"/>
      <c r="J37" s="275"/>
      <c r="K37" s="276">
        <f>VLOOKUP(A37,EQUIPOS!A7:D164,4,FALSE)</f>
        <v>82799.732239879595</v>
      </c>
      <c r="L37" s="277"/>
      <c r="M37" s="278">
        <v>1.375</v>
      </c>
      <c r="N37" s="279">
        <f>K37/M37</f>
        <v>60217.987083548796</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984.2</v>
      </c>
    </row>
    <row r="43" spans="1:14" ht="15.75" thickBot="1">
      <c r="B43" s="823" t="s">
        <v>953</v>
      </c>
      <c r="C43" s="824"/>
      <c r="D43" s="824"/>
      <c r="E43" s="824"/>
      <c r="F43" s="824"/>
      <c r="G43" s="824"/>
      <c r="H43" s="824"/>
      <c r="I43" s="824"/>
      <c r="J43" s="824"/>
      <c r="K43" s="824"/>
      <c r="L43" s="824"/>
      <c r="M43" s="825"/>
      <c r="N43" s="401">
        <f>SUM(N36:N42)</f>
        <v>170493.54274846584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VLOOKUP(A48,MATERIALES!A4:D385,2,FALSE)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VLOOKUP(A49,MATERIALES!A5:D386,2,FALSE)</f>
        <v>kg</v>
      </c>
      <c r="K49" s="289">
        <v>1</v>
      </c>
      <c r="L49" s="274"/>
      <c r="M49" s="290">
        <f>VLOOKUP(A49,MATERIALES!A6:D373,4,FALSE)</f>
        <v>5189.9611387622017</v>
      </c>
      <c r="N49" s="279">
        <f>K49*M49</f>
        <v>5189.9611387622017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VLOOKUP(A50,MATERIALES!A6:D387,2,FALSE)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11</v>
      </c>
      <c r="N70" s="402">
        <f>K70/M70</f>
        <v>19684</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19684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203334.15292885306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40666.830585770615</v>
      </c>
      <c r="M83" s="859"/>
      <c r="N83" s="57"/>
    </row>
    <row r="84" spans="1:14">
      <c r="B84" s="95" t="s">
        <v>973</v>
      </c>
      <c r="C84" s="96"/>
      <c r="D84" s="96"/>
      <c r="E84" s="96"/>
      <c r="F84" s="96"/>
      <c r="G84" s="96"/>
      <c r="H84" s="96"/>
      <c r="I84" s="93"/>
      <c r="J84" s="94"/>
      <c r="K84" s="311">
        <v>0.05</v>
      </c>
      <c r="L84" s="858">
        <f>N78*K84</f>
        <v>10166.707646442654</v>
      </c>
      <c r="M84" s="859"/>
      <c r="N84" s="57"/>
    </row>
    <row r="85" spans="1:14" ht="15.75" thickBot="1">
      <c r="B85" s="97" t="s">
        <v>974</v>
      </c>
      <c r="C85" s="98"/>
      <c r="D85" s="98"/>
      <c r="E85" s="98"/>
      <c r="F85" s="98"/>
      <c r="G85" s="98"/>
      <c r="H85" s="98"/>
      <c r="I85" s="99"/>
      <c r="J85" s="100"/>
      <c r="K85" s="312">
        <v>0.05</v>
      </c>
      <c r="L85" s="860">
        <f>N78*K85</f>
        <v>10166.707646442654</v>
      </c>
      <c r="M85" s="861"/>
      <c r="N85" s="57"/>
    </row>
    <row r="86" spans="1:14" ht="15.75" thickBot="1">
      <c r="B86" s="823" t="s">
        <v>953</v>
      </c>
      <c r="C86" s="824"/>
      <c r="D86" s="824"/>
      <c r="E86" s="824"/>
      <c r="F86" s="824"/>
      <c r="G86" s="824"/>
      <c r="H86" s="824"/>
      <c r="I86" s="824"/>
      <c r="J86" s="824"/>
      <c r="K86" s="824"/>
      <c r="L86" s="824"/>
      <c r="M86" s="825"/>
      <c r="N86" s="58">
        <f>L83+L84+L85</f>
        <v>61000.245878655915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264334.39880750899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1436</v>
      </c>
      <c r="C31" s="87" t="s">
        <v>1416</v>
      </c>
      <c r="D31" s="88"/>
      <c r="E31" s="88"/>
      <c r="F31" s="88"/>
      <c r="G31" s="88"/>
      <c r="H31" s="88"/>
      <c r="I31" s="88"/>
      <c r="J31" s="89"/>
      <c r="K31" s="315"/>
      <c r="L31" s="313" t="s">
        <v>945</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241</v>
      </c>
      <c r="B36" s="872" t="str">
        <f>VLOOKUP(A36,EQUIPOS!A6:D154,3,FALSE)</f>
        <v>Grúa (capacidad 15 ton)</v>
      </c>
      <c r="C36" s="873"/>
      <c r="D36" s="873"/>
      <c r="E36" s="873"/>
      <c r="F36" s="873"/>
      <c r="G36" s="873"/>
      <c r="H36" s="874"/>
      <c r="I36" s="274"/>
      <c r="J36" s="275"/>
      <c r="K36" s="276">
        <f>VLOOKUP(A36,EQUIPOS!A6:D163,4,FALSE)</f>
        <v>150275.61403926089</v>
      </c>
      <c r="L36" s="277"/>
      <c r="M36" s="278">
        <v>1.3125</v>
      </c>
      <c r="N36" s="279">
        <f>K36/M36</f>
        <v>114495.70593467497</v>
      </c>
    </row>
    <row r="37" spans="1:14">
      <c r="A37" s="150" t="s">
        <v>373</v>
      </c>
      <c r="B37" s="872" t="str">
        <f>VLOOKUP(A37,EQUIPOS!A7:D154,3,FALSE)</f>
        <v>Volqueta 6 m3</v>
      </c>
      <c r="C37" s="873"/>
      <c r="D37" s="873"/>
      <c r="E37" s="873"/>
      <c r="F37" s="873"/>
      <c r="G37" s="873"/>
      <c r="H37" s="874"/>
      <c r="I37" s="274"/>
      <c r="J37" s="275"/>
      <c r="K37" s="276">
        <f>VLOOKUP(A37,EQUIPOS!A7:D164,4,FALSE)</f>
        <v>82799.732239879595</v>
      </c>
      <c r="L37" s="277"/>
      <c r="M37" s="278">
        <v>1.3125</v>
      </c>
      <c r="N37" s="279">
        <f>K37/M37</f>
        <v>63085.510278003501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0.05</v>
      </c>
      <c r="M42" s="885"/>
      <c r="N42" s="111">
        <f>N76*L42</f>
        <v>1031.0666666666666</v>
      </c>
    </row>
    <row r="43" spans="1:14" ht="15.75" thickBot="1">
      <c r="B43" s="823" t="s">
        <v>953</v>
      </c>
      <c r="C43" s="824"/>
      <c r="D43" s="824"/>
      <c r="E43" s="824"/>
      <c r="F43" s="824"/>
      <c r="G43" s="824"/>
      <c r="H43" s="824"/>
      <c r="I43" s="824"/>
      <c r="J43" s="824"/>
      <c r="K43" s="824"/>
      <c r="L43" s="824"/>
      <c r="M43" s="825"/>
      <c r="N43" s="401">
        <f>SUM(N36:N42)</f>
        <v>178612.28287934515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428</v>
      </c>
      <c r="B48" s="49" t="str">
        <f>VLOOKUP(A48,MATERIALES!A4:D373,3,FALSE)</f>
        <v>Costal de fibra o fique</v>
      </c>
      <c r="C48" s="288"/>
      <c r="D48" s="288"/>
      <c r="E48" s="288"/>
      <c r="F48" s="288"/>
      <c r="G48" s="288"/>
      <c r="H48" s="288"/>
      <c r="I48" s="275"/>
      <c r="J48" s="231" t="str">
        <f>VLOOKUP(A48,MATERIALES!A4:D373,2,FALSE)</f>
        <v>u</v>
      </c>
      <c r="K48" s="289">
        <v>10</v>
      </c>
      <c r="L48" s="274"/>
      <c r="M48" s="290">
        <f>VLOOKUP(A48,MATERIALES!A5:D373,4,FALSE)</f>
        <v>606.64670383610076</v>
      </c>
      <c r="N48" s="279">
        <f>K48*M48</f>
        <v>6066.4670383610073</v>
      </c>
    </row>
    <row r="49" spans="1:14">
      <c r="A49" t="s">
        <v>412</v>
      </c>
      <c r="B49" s="49" t="str">
        <f>VLOOKUP(A49,MATERIALES!A5:D373,3,FALSE)</f>
        <v>Cicatrizante (para remoción de especies vegetales)</v>
      </c>
      <c r="C49" s="288"/>
      <c r="D49" s="288"/>
      <c r="E49" s="288"/>
      <c r="F49" s="288"/>
      <c r="G49" s="288"/>
      <c r="H49" s="288"/>
      <c r="I49" s="275"/>
      <c r="J49" s="231" t="str">
        <f>VLOOKUP(A49,MATERIALES!A5:D373,2,FALSE)</f>
        <v>kg</v>
      </c>
      <c r="K49" s="289">
        <v>1</v>
      </c>
      <c r="L49" s="274"/>
      <c r="M49" s="290">
        <f>VLOOKUP(A49,MATERIALES!A6:D373,4,FALSE)</f>
        <v>5189.9611387622017</v>
      </c>
      <c r="N49" s="279">
        <f>K49*M49</f>
        <v>5189.9611387622017</v>
      </c>
    </row>
    <row r="50" spans="1:14">
      <c r="A50" s="150" t="s">
        <v>589</v>
      </c>
      <c r="B50" s="49" t="str">
        <f>VLOOKUP(A50,MATERIALES!A6:D373,3,FALSE)</f>
        <v>Nutrientes (para remoción de especies vegetales) (dap, triple 15 o similar) (ítem 201.9)</v>
      </c>
      <c r="C50" s="288"/>
      <c r="D50" s="288"/>
      <c r="E50" s="288"/>
      <c r="F50" s="288"/>
      <c r="G50" s="288"/>
      <c r="H50" s="288"/>
      <c r="I50" s="275"/>
      <c r="J50" s="231" t="str">
        <f>VLOOKUP(A50,MATERIALES!A6:D373,2,FALSE)</f>
        <v>kg</v>
      </c>
      <c r="K50" s="289">
        <v>1</v>
      </c>
      <c r="L50" s="274"/>
      <c r="M50" s="290">
        <f>VLOOKUP(A50,MATERIALES!A6:D373,4,FALSE)</f>
        <v>1900.182003264008</v>
      </c>
      <c r="N50" s="279">
        <f>K50*M50</f>
        <v>1900.182003264008</v>
      </c>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13156.610180387217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10.5</v>
      </c>
      <c r="N70" s="402">
        <f>K70/M70</f>
        <v>20621.333333333332</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20621.333333333332</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212390.22639306571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42478.045278613143</v>
      </c>
      <c r="M83" s="859"/>
      <c r="N83" s="57"/>
    </row>
    <row r="84" spans="1:14">
      <c r="B84" s="95" t="s">
        <v>973</v>
      </c>
      <c r="C84" s="96"/>
      <c r="D84" s="96"/>
      <c r="E84" s="96"/>
      <c r="F84" s="96"/>
      <c r="G84" s="96"/>
      <c r="H84" s="96"/>
      <c r="I84" s="93"/>
      <c r="J84" s="94"/>
      <c r="K84" s="311">
        <v>0.05</v>
      </c>
      <c r="L84" s="858">
        <f>N78*K84</f>
        <v>10619.511319653286</v>
      </c>
      <c r="M84" s="859"/>
      <c r="N84" s="57"/>
    </row>
    <row r="85" spans="1:14" ht="15.75" thickBot="1">
      <c r="B85" s="97" t="s">
        <v>974</v>
      </c>
      <c r="C85" s="98"/>
      <c r="D85" s="98"/>
      <c r="E85" s="98"/>
      <c r="F85" s="98"/>
      <c r="G85" s="98"/>
      <c r="H85" s="98"/>
      <c r="I85" s="99"/>
      <c r="J85" s="100"/>
      <c r="K85" s="312">
        <v>0.05</v>
      </c>
      <c r="L85" s="860">
        <f>N78*K85</f>
        <v>10619.511319653286</v>
      </c>
      <c r="M85" s="861"/>
      <c r="N85" s="57"/>
    </row>
    <row r="86" spans="1:14" ht="15.75" thickBot="1">
      <c r="B86" s="823" t="s">
        <v>953</v>
      </c>
      <c r="C86" s="824"/>
      <c r="D86" s="824"/>
      <c r="E86" s="824"/>
      <c r="F86" s="824"/>
      <c r="G86" s="824"/>
      <c r="H86" s="824"/>
      <c r="I86" s="824"/>
      <c r="J86" s="824"/>
      <c r="K86" s="824"/>
      <c r="L86" s="824"/>
      <c r="M86" s="825"/>
      <c r="N86" s="58">
        <f>L83+L84+L85</f>
        <v>63717.06791791971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276107.29431098542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1009</v>
      </c>
      <c r="C31" s="87" t="s">
        <v>1188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66</v>
      </c>
      <c r="N36" s="279">
        <f>K36/M36</f>
        <v>2485.0436970153523</v>
      </c>
    </row>
    <row r="37" spans="1:14">
      <c r="A37" s="150"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168984.5728217389</v>
      </c>
      <c r="L37" s="277"/>
      <c r="M37" s="278">
        <v>100</v>
      </c>
      <c r="N37" s="279">
        <f>K37/M37</f>
        <v>1689.845728217389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4175.9146335660744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VLOOKUP(A48,MATERIALES!A5:D373,4,FALSE)</f>
        <v>3091.2028978643443</v>
      </c>
      <c r="N48" s="279">
        <f>K48*M48</f>
        <v>3091.2028978643443</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3091.2028978643443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7369.6383647637513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1473.9276729527503</v>
      </c>
      <c r="M83" s="859"/>
      <c r="N83" s="57"/>
    </row>
    <row r="84" spans="1:14">
      <c r="B84" s="95" t="s">
        <v>973</v>
      </c>
      <c r="C84" s="96"/>
      <c r="D84" s="96"/>
      <c r="E84" s="96"/>
      <c r="F84" s="96"/>
      <c r="G84" s="96"/>
      <c r="H84" s="96"/>
      <c r="I84" s="93"/>
      <c r="J84" s="94"/>
      <c r="K84" s="311">
        <v>0.05</v>
      </c>
      <c r="L84" s="858">
        <f>N78*K84</f>
        <v>368.48191823818757</v>
      </c>
      <c r="M84" s="859"/>
      <c r="N84" s="57"/>
    </row>
    <row r="85" spans="1:14" ht="15.75" thickBot="1">
      <c r="B85" s="97" t="s">
        <v>974</v>
      </c>
      <c r="C85" s="98"/>
      <c r="D85" s="98"/>
      <c r="E85" s="98"/>
      <c r="F85" s="98"/>
      <c r="G85" s="98"/>
      <c r="H85" s="98"/>
      <c r="I85" s="99"/>
      <c r="J85" s="100"/>
      <c r="K85" s="312">
        <v>0.05</v>
      </c>
      <c r="L85" s="860">
        <f>N78*K85</f>
        <v>368.48191823818757</v>
      </c>
      <c r="M85" s="861"/>
      <c r="N85" s="57"/>
    </row>
    <row r="86" spans="1:14" ht="15.75" thickBot="1">
      <c r="B86" s="823" t="s">
        <v>953</v>
      </c>
      <c r="C86" s="824"/>
      <c r="D86" s="824"/>
      <c r="E86" s="824"/>
      <c r="F86" s="824"/>
      <c r="G86" s="824"/>
      <c r="H86" s="824"/>
      <c r="I86" s="824"/>
      <c r="J86" s="824"/>
      <c r="K86" s="824"/>
      <c r="L86" s="824"/>
      <c r="M86" s="825"/>
      <c r="N86" s="58">
        <f>L83+L84+L85</f>
        <v>2210.8915094291256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9580.5298741928764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1010</v>
      </c>
      <c r="C31" s="87" t="s">
        <v>1189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50"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66</v>
      </c>
      <c r="N36" s="279">
        <f>K36/M36</f>
        <v>2485.0436970153523</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2486.0689053486858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2588.5897386820193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517.71794773640386</v>
      </c>
      <c r="M83" s="859"/>
      <c r="N83" s="57"/>
    </row>
    <row r="84" spans="1:14">
      <c r="B84" s="95" t="s">
        <v>973</v>
      </c>
      <c r="C84" s="96"/>
      <c r="D84" s="96"/>
      <c r="E84" s="96"/>
      <c r="F84" s="96"/>
      <c r="G84" s="96"/>
      <c r="H84" s="96"/>
      <c r="I84" s="93"/>
      <c r="J84" s="94"/>
      <c r="K84" s="311">
        <v>0.05</v>
      </c>
      <c r="L84" s="858">
        <f>N78*K84</f>
        <v>129.42948693410096</v>
      </c>
      <c r="M84" s="859"/>
      <c r="N84" s="57"/>
    </row>
    <row r="85" spans="1:14" ht="15.75" thickBot="1">
      <c r="B85" s="97" t="s">
        <v>974</v>
      </c>
      <c r="C85" s="98"/>
      <c r="D85" s="98"/>
      <c r="E85" s="98"/>
      <c r="F85" s="98"/>
      <c r="G85" s="98"/>
      <c r="H85" s="98"/>
      <c r="I85" s="99"/>
      <c r="J85" s="100"/>
      <c r="K85" s="312">
        <v>0.05</v>
      </c>
      <c r="L85" s="860">
        <f>N78*K85</f>
        <v>129.42948693410096</v>
      </c>
      <c r="M85" s="861"/>
      <c r="N85" s="57"/>
    </row>
    <row r="86" spans="1:14" ht="15.75" thickBot="1">
      <c r="B86" s="823" t="s">
        <v>953</v>
      </c>
      <c r="C86" s="824"/>
      <c r="D86" s="824"/>
      <c r="E86" s="824"/>
      <c r="F86" s="824"/>
      <c r="G86" s="824"/>
      <c r="H86" s="824"/>
      <c r="I86" s="824"/>
      <c r="J86" s="824"/>
      <c r="K86" s="824"/>
      <c r="L86" s="824"/>
      <c r="M86" s="825"/>
      <c r="N86" s="58">
        <f>L83+L84+L85</f>
        <v>776.57692160460579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3365.1666602866253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election activeCell="A15" sqref="A15"/>
    </sheetView>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1011</v>
      </c>
      <c r="C31" s="87" t="s">
        <v>1190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180</v>
      </c>
      <c r="B36" s="872" t="str">
        <f>VLOOKUP(A36,EQUIPOS!A6:D154,3,FALSE)</f>
        <v>Compresor 120 HP, con martillo.</v>
      </c>
      <c r="C36" s="873"/>
      <c r="D36" s="873"/>
      <c r="E36" s="873"/>
      <c r="F36" s="873"/>
      <c r="G36" s="873"/>
      <c r="H36" s="874"/>
      <c r="I36" s="274"/>
      <c r="J36" s="275"/>
      <c r="K36" s="276">
        <f>VLOOKUP(A36,EQUIPOS!A6:D163,4,FALSE)</f>
        <v>79048.55306784017</v>
      </c>
      <c r="L36" s="277"/>
      <c r="M36" s="278">
        <v>66</v>
      </c>
      <c r="N36" s="279">
        <f>K36/M36</f>
        <v>1197.7053495127298</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168984.5728217389</v>
      </c>
      <c r="L37" s="277"/>
      <c r="M37" s="278">
        <v>100</v>
      </c>
      <c r="N37" s="279">
        <f>K37/M37</f>
        <v>1689.845728217389</v>
      </c>
    </row>
    <row r="38" spans="1:14">
      <c r="A38" t="s">
        <v>312</v>
      </c>
      <c r="B38" s="872" t="str">
        <f>VLOOKUP(A38,EQUIPOS!A8:D154,3,FALSE)</f>
        <v>Retroexcavadora sobre oruga, potencia 138 HP, balde de 1,5 m3.</v>
      </c>
      <c r="C38" s="873"/>
      <c r="D38" s="873"/>
      <c r="E38" s="873"/>
      <c r="F38" s="873"/>
      <c r="G38" s="873"/>
      <c r="H38" s="874"/>
      <c r="I38" s="274"/>
      <c r="J38" s="275"/>
      <c r="K38" s="276">
        <f>VLOOKUP(A38,EQUIPOS!A8:D165,4,FALSE)</f>
        <v>164012.88400301326</v>
      </c>
      <c r="L38" s="277"/>
      <c r="M38" s="278">
        <v>66</v>
      </c>
      <c r="N38" s="279">
        <f>K38/M38</f>
        <v>2485.0436970153523</v>
      </c>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N78*L42</f>
        <v>6.0915622581215141</v>
      </c>
    </row>
    <row r="43" spans="1:14" ht="15.75" thickBot="1">
      <c r="B43" s="823" t="s">
        <v>953</v>
      </c>
      <c r="C43" s="824"/>
      <c r="D43" s="824"/>
      <c r="E43" s="824"/>
      <c r="F43" s="824"/>
      <c r="G43" s="824"/>
      <c r="H43" s="824"/>
      <c r="I43" s="824"/>
      <c r="J43" s="824"/>
      <c r="K43" s="824"/>
      <c r="L43" s="824"/>
      <c r="M43" s="825"/>
      <c r="N43" s="401">
        <f>SUM(N36:N42)</f>
        <v>5378.6863370035926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376</v>
      </c>
      <c r="B48" s="49" t="str">
        <f>VLOOKUP(A48,MATERIALES!A4:D373,3,FALSE)</f>
        <v>Anfo</v>
      </c>
      <c r="C48" s="288"/>
      <c r="D48" s="288"/>
      <c r="E48" s="288"/>
      <c r="F48" s="288"/>
      <c r="G48" s="288"/>
      <c r="H48" s="288"/>
      <c r="I48" s="275"/>
      <c r="J48" s="231" t="str">
        <f>VLOOKUP(A48,MATERIALES!A4:D385,2,FALSE)</f>
        <v>kg</v>
      </c>
      <c r="K48" s="289">
        <v>0.2</v>
      </c>
      <c r="L48" s="274"/>
      <c r="M48" s="290">
        <f>VLOOKUP(A48,MATERIALES!A5:D373,4,FALSE)</f>
        <v>5398.732939092647</v>
      </c>
      <c r="N48" s="279">
        <f>K48*M48</f>
        <v>1079.7465878185294</v>
      </c>
    </row>
    <row r="49" spans="1:14">
      <c r="A49" t="s">
        <v>424</v>
      </c>
      <c r="B49" s="49" t="str">
        <f>VLOOKUP(A49,MATERIALES!A5:D373,3,FALSE)</f>
        <v>Cordón detonante</v>
      </c>
      <c r="C49" s="288"/>
      <c r="D49" s="288"/>
      <c r="E49" s="288"/>
      <c r="F49" s="288"/>
      <c r="G49" s="288"/>
      <c r="H49" s="288"/>
      <c r="I49" s="275"/>
      <c r="J49" s="231" t="str">
        <f>VLOOKUP(A49,MATERIALES!A5:D386,2,FALSE)</f>
        <v>m</v>
      </c>
      <c r="K49" s="289">
        <v>3</v>
      </c>
      <c r="L49" s="274"/>
      <c r="M49" s="290">
        <f>VLOOKUP(A49,MATERIALES!A6:D373,4,FALSE)</f>
        <v>1438.6871125495404</v>
      </c>
      <c r="N49" s="279">
        <f t="shared" ref="N49:N54" si="0">K49*M49</f>
        <v>4316.0613376486217</v>
      </c>
    </row>
    <row r="50" spans="1:14">
      <c r="A50" s="213" t="s">
        <v>453</v>
      </c>
      <c r="B50" s="49" t="str">
        <f>VLOOKUP(A50,MATERIALES!A6:D373,3,FALSE)</f>
        <v>Explosivos  75% (INDUGEL)</v>
      </c>
      <c r="C50" s="288"/>
      <c r="D50" s="288"/>
      <c r="E50" s="288"/>
      <c r="F50" s="288"/>
      <c r="G50" s="288"/>
      <c r="H50" s="288"/>
      <c r="I50" s="275"/>
      <c r="J50" s="231" t="str">
        <f>VLOOKUP(A50,MATERIALES!A6:D387,2,FALSE)</f>
        <v>lb</v>
      </c>
      <c r="K50" s="289">
        <v>0.3</v>
      </c>
      <c r="L50" s="274"/>
      <c r="M50" s="290">
        <f>VLOOKUP(A50,MATERIALES!A6:D373,4,FALSE)</f>
        <v>0</v>
      </c>
      <c r="N50" s="279">
        <f t="shared" si="0"/>
        <v>0</v>
      </c>
    </row>
    <row r="51" spans="1:14">
      <c r="A51" t="s">
        <v>458</v>
      </c>
      <c r="B51" s="49" t="str">
        <f>VLOOKUP(A51,MATERIALES!A6:D373,3,FALSE)</f>
        <v>Fulminantes</v>
      </c>
      <c r="C51" s="288"/>
      <c r="D51" s="288"/>
      <c r="E51" s="288"/>
      <c r="F51" s="288"/>
      <c r="G51" s="288"/>
      <c r="H51" s="288"/>
      <c r="I51" s="275"/>
      <c r="J51" s="231" t="str">
        <f>VLOOKUP(A51,MATERIALES!A6:D388,2,FALSE)</f>
        <v>u</v>
      </c>
      <c r="K51" s="289">
        <v>0.2</v>
      </c>
      <c r="L51" s="274"/>
      <c r="M51" s="290">
        <f>VLOOKUP(A51,MATERIALES!A6:D373,4,FALSE)</f>
        <v>771.21574565879155</v>
      </c>
      <c r="N51" s="279">
        <f t="shared" si="0"/>
        <v>154.24314913175832</v>
      </c>
    </row>
    <row r="52" spans="1:14">
      <c r="A52" t="s">
        <v>552</v>
      </c>
      <c r="B52" s="49" t="str">
        <f>VLOOKUP(A52,MATERIALES!A6:D373,3,FALSE)</f>
        <v>Mecha Lenta</v>
      </c>
      <c r="C52" s="288"/>
      <c r="D52" s="288"/>
      <c r="E52" s="288"/>
      <c r="F52" s="288"/>
      <c r="G52" s="288"/>
      <c r="H52" s="288"/>
      <c r="I52" s="275"/>
      <c r="J52" s="231" t="str">
        <f>VLOOKUP(A52,MATERIALES!A6:D389,2,FALSE)</f>
        <v>m</v>
      </c>
      <c r="K52" s="289">
        <v>0.5</v>
      </c>
      <c r="L52" s="274"/>
      <c r="M52" s="290">
        <f>VLOOKUP(A52,MATERIALES!A7:D373,4,FALSE)</f>
        <v>718.08077623796646</v>
      </c>
      <c r="N52" s="279">
        <f t="shared" si="0"/>
        <v>359.04038811898323</v>
      </c>
    </row>
    <row r="53" spans="1:14">
      <c r="B53" s="49"/>
      <c r="C53" s="288"/>
      <c r="D53" s="288"/>
      <c r="E53" s="288"/>
      <c r="F53" s="288"/>
      <c r="G53" s="288"/>
      <c r="H53" s="288"/>
      <c r="I53" s="275"/>
      <c r="J53" s="231"/>
      <c r="K53" s="289"/>
      <c r="L53" s="274"/>
      <c r="M53" s="290"/>
      <c r="N53" s="279"/>
    </row>
    <row r="54" spans="1:14">
      <c r="A54" t="s">
        <v>442</v>
      </c>
      <c r="B54" s="49" t="str">
        <f>VLOOKUP(A54,MATERIALES!A8:D373,3,FALSE)</f>
        <v>Derechos de explotación y/o disposición de materiales</v>
      </c>
      <c r="C54" s="288"/>
      <c r="D54" s="288"/>
      <c r="E54" s="288"/>
      <c r="F54" s="288"/>
      <c r="G54" s="288"/>
      <c r="H54" s="288"/>
      <c r="I54" s="275"/>
      <c r="J54" s="231" t="str">
        <f>VLOOKUP(A54,MATERIALES!A8:D391,2,FALSE)</f>
        <v>m3</v>
      </c>
      <c r="K54" s="289">
        <v>1</v>
      </c>
      <c r="L54" s="274"/>
      <c r="M54" s="290">
        <f>VLOOKUP(A54,MATERIALES!A9:D374,4,FALSE)</f>
        <v>3091.2028978643443</v>
      </c>
      <c r="N54" s="279">
        <f t="shared" si="0"/>
        <v>3091.2028978643443</v>
      </c>
    </row>
    <row r="55" spans="1:14" ht="15.75" thickBot="1">
      <c r="B55" s="905"/>
      <c r="C55" s="906"/>
      <c r="D55" s="906"/>
      <c r="E55" s="906"/>
      <c r="F55" s="906"/>
      <c r="G55" s="906"/>
      <c r="H55" s="906"/>
      <c r="I55" s="876"/>
      <c r="J55" s="48"/>
      <c r="K55" s="50"/>
      <c r="L55" s="907"/>
      <c r="M55" s="908"/>
      <c r="N55" s="51"/>
    </row>
    <row r="56" spans="1:14" ht="15.75" thickBot="1">
      <c r="B56" s="823" t="s">
        <v>953</v>
      </c>
      <c r="C56" s="824"/>
      <c r="D56" s="824"/>
      <c r="E56" s="824"/>
      <c r="F56" s="824"/>
      <c r="G56" s="824"/>
      <c r="H56" s="824"/>
      <c r="I56" s="824"/>
      <c r="J56" s="824"/>
      <c r="K56" s="824"/>
      <c r="L56" s="824"/>
      <c r="M56" s="825"/>
      <c r="N56" s="401">
        <f>SUM(N48:N55)</f>
        <v>9000.2943605822365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316"/>
      <c r="C66" s="317"/>
      <c r="D66" s="317"/>
      <c r="E66" s="317"/>
      <c r="F66" s="317"/>
      <c r="G66" s="317"/>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302">
        <v>528</v>
      </c>
      <c r="N72" s="402">
        <f>K72/M72</f>
        <v>102.52083333333333</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2">
        <v>528</v>
      </c>
      <c r="N73" s="402">
        <f>K73/M73</f>
        <v>202.0572795727424</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823" t="s">
        <v>953</v>
      </c>
      <c r="C78" s="824"/>
      <c r="D78" s="824"/>
      <c r="E78" s="824"/>
      <c r="F78" s="824"/>
      <c r="G78" s="824"/>
      <c r="H78" s="824"/>
      <c r="I78" s="866"/>
      <c r="J78" s="866"/>
      <c r="K78" s="866"/>
      <c r="L78" s="866"/>
      <c r="M78" s="867"/>
      <c r="N78" s="308">
        <f>SUM(N72:N77)</f>
        <v>304.57811290607572</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14683.558810491906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2936.7117620983813</v>
      </c>
      <c r="M85" s="859"/>
      <c r="N85" s="57"/>
    </row>
    <row r="86" spans="1:14">
      <c r="B86" s="95" t="s">
        <v>973</v>
      </c>
      <c r="C86" s="96"/>
      <c r="D86" s="96"/>
      <c r="E86" s="96"/>
      <c r="F86" s="96"/>
      <c r="G86" s="96"/>
      <c r="H86" s="96"/>
      <c r="I86" s="93"/>
      <c r="J86" s="94"/>
      <c r="K86" s="311">
        <v>0.05</v>
      </c>
      <c r="L86" s="858">
        <f>N80*K86</f>
        <v>734.17794052459533</v>
      </c>
      <c r="M86" s="859"/>
      <c r="N86" s="57"/>
    </row>
    <row r="87" spans="1:14" ht="15.75" thickBot="1">
      <c r="B87" s="97" t="s">
        <v>974</v>
      </c>
      <c r="C87" s="98"/>
      <c r="D87" s="98"/>
      <c r="E87" s="98"/>
      <c r="F87" s="98"/>
      <c r="G87" s="98"/>
      <c r="H87" s="98"/>
      <c r="I87" s="99"/>
      <c r="J87" s="100"/>
      <c r="K87" s="312">
        <v>0.05</v>
      </c>
      <c r="L87" s="860">
        <f>N80*K87</f>
        <v>734.17794052459533</v>
      </c>
      <c r="M87" s="861"/>
      <c r="N87" s="57"/>
    </row>
    <row r="88" spans="1:14" ht="15.75" thickBot="1">
      <c r="B88" s="823" t="s">
        <v>953</v>
      </c>
      <c r="C88" s="824"/>
      <c r="D88" s="824"/>
      <c r="E88" s="824"/>
      <c r="F88" s="824"/>
      <c r="G88" s="824"/>
      <c r="H88" s="824"/>
      <c r="I88" s="824"/>
      <c r="J88" s="824"/>
      <c r="K88" s="824"/>
      <c r="L88" s="824"/>
      <c r="M88" s="825"/>
      <c r="N88" s="58">
        <f>L85+L86+L87</f>
        <v>4405.0676431475722</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19088.626453639477</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976</v>
      </c>
      <c r="F95" s="59"/>
      <c r="G95" s="59"/>
      <c r="H95" s="59"/>
      <c r="I95" s="59"/>
      <c r="J95" s="59"/>
      <c r="K95" s="18"/>
      <c r="L95" s="18"/>
      <c r="M95" s="18"/>
      <c r="N95" s="23"/>
    </row>
    <row r="96" spans="1:14">
      <c r="B96" s="22"/>
      <c r="C96" s="18"/>
      <c r="D96" s="18"/>
      <c r="E96" s="18" t="s">
        <v>977</v>
      </c>
      <c r="F96" s="18"/>
      <c r="G96" s="18"/>
      <c r="H96" s="18"/>
      <c r="I96" s="18"/>
      <c r="J96" s="18"/>
      <c r="K96" s="18"/>
      <c r="L96" s="18"/>
      <c r="M96" s="18"/>
      <c r="N96" s="23"/>
    </row>
    <row r="97" spans="2:14">
      <c r="B97" s="22"/>
      <c r="C97" s="18"/>
      <c r="D97" s="18"/>
      <c r="E97" s="18" t="s">
        <v>978</v>
      </c>
      <c r="F97" s="18"/>
      <c r="G97" s="18"/>
      <c r="H97" s="18"/>
      <c r="I97" s="18"/>
      <c r="J97" s="18"/>
      <c r="K97" s="18"/>
      <c r="L97" s="18"/>
      <c r="M97" s="18"/>
      <c r="N97" s="23"/>
    </row>
    <row r="98" spans="2:14">
      <c r="B98" s="22"/>
      <c r="C98" s="18"/>
      <c r="D98" s="18"/>
      <c r="E98" s="18" t="s">
        <v>979</v>
      </c>
      <c r="F98" s="18"/>
      <c r="G98" s="18"/>
      <c r="H98" s="18"/>
      <c r="I98" s="18"/>
      <c r="J98" s="18"/>
      <c r="K98" s="18"/>
      <c r="L98" s="18"/>
      <c r="M98" s="18"/>
      <c r="N98" s="23"/>
    </row>
    <row r="99" spans="2:14" ht="15.75" thickBot="1">
      <c r="B99" s="22"/>
      <c r="C99" s="18"/>
      <c r="D99" s="18"/>
      <c r="E99" s="18"/>
      <c r="F99" s="18" t="s">
        <v>980</v>
      </c>
      <c r="G99" s="18"/>
      <c r="H99" s="18"/>
      <c r="I99" s="18"/>
      <c r="J99" s="18"/>
      <c r="K99" s="18"/>
      <c r="L99" s="18"/>
      <c r="M99" s="18"/>
      <c r="N99" s="23"/>
    </row>
    <row r="100" spans="2:14">
      <c r="B100" s="234" t="s">
        <v>2216</v>
      </c>
      <c r="C100" s="235"/>
      <c r="D100" s="235"/>
      <c r="E100" s="235"/>
      <c r="F100" s="235"/>
      <c r="G100" s="235"/>
      <c r="H100" s="235"/>
      <c r="I100" s="235"/>
      <c r="J100" s="235"/>
      <c r="K100" s="235"/>
      <c r="L100" s="235"/>
      <c r="M100" s="235"/>
      <c r="N100" s="236"/>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ht="15.75" thickBot="1">
      <c r="B104" s="240"/>
      <c r="C104" s="241"/>
      <c r="D104" s="241"/>
      <c r="E104" s="241"/>
      <c r="F104" s="241"/>
      <c r="G104" s="241"/>
      <c r="H104" s="241"/>
      <c r="I104" s="241"/>
      <c r="J104" s="241"/>
      <c r="K104" s="241"/>
      <c r="L104" s="241"/>
      <c r="M104" s="241"/>
      <c r="N104" s="242"/>
    </row>
    <row r="105" spans="2:14">
      <c r="B105" s="243"/>
      <c r="C105" s="244"/>
      <c r="D105" s="244"/>
      <c r="E105" s="244"/>
      <c r="F105" s="244"/>
      <c r="G105" s="244"/>
      <c r="H105" s="244"/>
      <c r="I105" s="244"/>
      <c r="J105" s="244"/>
      <c r="K105" s="244"/>
      <c r="L105" s="244"/>
      <c r="M105" s="244"/>
      <c r="N105" s="245"/>
    </row>
    <row r="106" spans="2:14">
      <c r="B106" s="229" t="s">
        <v>2217</v>
      </c>
      <c r="C106" s="37"/>
      <c r="D106" s="37"/>
      <c r="E106" s="37"/>
      <c r="F106" s="37"/>
      <c r="G106" s="37"/>
      <c r="H106" s="37"/>
      <c r="I106" s="37"/>
      <c r="J106" s="37"/>
      <c r="K106" s="37"/>
      <c r="L106" s="37"/>
      <c r="M106" s="37"/>
      <c r="N106" s="38"/>
    </row>
    <row r="107" spans="2:14" ht="15" customHeight="1">
      <c r="B107" s="826" t="s">
        <v>2218</v>
      </c>
      <c r="C107" s="827"/>
      <c r="D107" s="827"/>
      <c r="E107" s="827"/>
      <c r="F107" s="827"/>
      <c r="G107" s="827"/>
      <c r="H107" s="827"/>
      <c r="I107" s="827"/>
      <c r="J107" s="827"/>
      <c r="K107" s="827"/>
      <c r="L107" s="827"/>
      <c r="M107" s="827"/>
      <c r="N107" s="828"/>
    </row>
    <row r="108" spans="2:14" ht="15" customHeight="1">
      <c r="B108" s="826"/>
      <c r="C108" s="827"/>
      <c r="D108" s="827"/>
      <c r="E108" s="827"/>
      <c r="F108" s="827"/>
      <c r="G108" s="827"/>
      <c r="H108" s="827"/>
      <c r="I108" s="827"/>
      <c r="J108" s="827"/>
      <c r="K108" s="827"/>
      <c r="L108" s="827"/>
      <c r="M108" s="827"/>
      <c r="N108" s="828"/>
    </row>
    <row r="109" spans="2:14" ht="30" customHeight="1">
      <c r="B109" s="829" t="s">
        <v>2219</v>
      </c>
      <c r="C109" s="830"/>
      <c r="D109" s="830"/>
      <c r="E109" s="830"/>
      <c r="F109" s="830"/>
      <c r="G109" s="830"/>
      <c r="H109" s="830"/>
      <c r="I109" s="830"/>
      <c r="J109" s="830"/>
      <c r="K109" s="830"/>
      <c r="L109" s="830"/>
      <c r="M109" s="830"/>
      <c r="N109" s="831"/>
    </row>
    <row r="110" spans="2:14">
      <c r="B110" s="829"/>
      <c r="C110" s="830"/>
      <c r="D110" s="830"/>
      <c r="E110" s="830"/>
      <c r="F110" s="830"/>
      <c r="G110" s="830"/>
      <c r="H110" s="830"/>
      <c r="I110" s="830"/>
      <c r="J110" s="830"/>
      <c r="K110" s="830"/>
      <c r="L110" s="830"/>
      <c r="M110" s="830"/>
      <c r="N110" s="831"/>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229"/>
      <c r="C114" s="37"/>
      <c r="D114" s="37"/>
      <c r="E114" s="37"/>
      <c r="F114" s="37"/>
      <c r="G114" s="37"/>
      <c r="H114" s="37"/>
      <c r="I114" s="37"/>
      <c r="J114" s="37"/>
      <c r="K114" s="37"/>
      <c r="L114" s="37"/>
      <c r="M114" s="37"/>
      <c r="N114" s="38"/>
    </row>
    <row r="115" spans="2:14">
      <c r="B115" s="22"/>
      <c r="C115" s="18"/>
      <c r="D115" s="18"/>
      <c r="E115" s="18" t="s">
        <v>976</v>
      </c>
      <c r="F115" s="59"/>
      <c r="G115" s="59"/>
      <c r="H115" s="18"/>
      <c r="I115" s="18"/>
      <c r="J115" s="18"/>
      <c r="K115" s="18"/>
      <c r="L115" s="18"/>
      <c r="M115" s="18"/>
      <c r="N115" s="23"/>
    </row>
    <row r="116" spans="2:14">
      <c r="B116" s="22"/>
      <c r="C116" s="18"/>
      <c r="D116" s="18"/>
      <c r="E116" s="60" t="s">
        <v>977</v>
      </c>
      <c r="F116" s="18"/>
      <c r="G116" s="18"/>
      <c r="H116" s="60"/>
      <c r="I116" s="60"/>
      <c r="J116" s="60"/>
      <c r="K116" s="18"/>
      <c r="L116" s="18"/>
      <c r="M116" s="18"/>
      <c r="N116" s="23"/>
    </row>
    <row r="117" spans="2:14">
      <c r="B117" s="22"/>
      <c r="C117" s="18"/>
      <c r="D117" s="18"/>
      <c r="E117" s="61" t="s">
        <v>981</v>
      </c>
      <c r="F117" s="18"/>
      <c r="G117" s="18"/>
      <c r="H117" s="61"/>
      <c r="I117" s="61"/>
      <c r="J117" s="61"/>
      <c r="K117" s="18"/>
      <c r="L117" s="18"/>
      <c r="M117" s="18"/>
      <c r="N117" s="23"/>
    </row>
    <row r="118" spans="2:14">
      <c r="B118" s="62"/>
      <c r="C118" s="37"/>
      <c r="D118" s="37"/>
      <c r="E118" s="18" t="s">
        <v>979</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2220</v>
      </c>
      <c r="C120" s="61"/>
      <c r="D120" s="61"/>
      <c r="E120" s="18"/>
      <c r="F120" s="18"/>
      <c r="G120" s="18"/>
      <c r="H120" s="18"/>
      <c r="I120" s="18"/>
      <c r="J120" s="889"/>
      <c r="K120" s="889"/>
      <c r="L120" s="889"/>
      <c r="M120" s="889"/>
      <c r="N120" s="890"/>
    </row>
    <row r="121" spans="2:14" ht="15.75" thickBot="1">
      <c r="B121" s="268" t="s">
        <v>2221</v>
      </c>
      <c r="C121" s="400"/>
      <c r="D121" s="400"/>
      <c r="E121" s="63"/>
      <c r="F121" s="63"/>
      <c r="G121" s="63"/>
      <c r="H121" s="63"/>
      <c r="I121" s="63"/>
      <c r="J121" s="891"/>
      <c r="K121" s="891"/>
      <c r="L121" s="891"/>
      <c r="M121" s="891"/>
      <c r="N121" s="892"/>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1012</v>
      </c>
      <c r="C31" s="87" t="s">
        <v>1191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66</v>
      </c>
      <c r="N36" s="279">
        <f>K36/M36</f>
        <v>2485.0436970153523</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168984.5728217389</v>
      </c>
      <c r="L37" s="277"/>
      <c r="M37" s="278">
        <v>100</v>
      </c>
      <c r="N37" s="279">
        <f>K37/M37</f>
        <v>1689.845728217389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4175.9146335660744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442</v>
      </c>
      <c r="B48" s="49" t="str">
        <f>VLOOKUP(A48,MATERIALES!A4:D373,3,FALSE)</f>
        <v>Derechos de explotación y/o disposición de materiales</v>
      </c>
      <c r="C48" s="288"/>
      <c r="D48" s="288"/>
      <c r="E48" s="288"/>
      <c r="F48" s="288"/>
      <c r="G48" s="288"/>
      <c r="H48" s="288"/>
      <c r="I48" s="275"/>
      <c r="J48" s="231" t="str">
        <f>VLOOKUP(A48,MATERIALES!A4:D373,2,FALSE)</f>
        <v>m3</v>
      </c>
      <c r="K48" s="289">
        <v>1</v>
      </c>
      <c r="L48" s="274"/>
      <c r="M48" s="290">
        <f>VLOOKUP(A48,MATERIALES!A4:D395,4,FALSE)</f>
        <v>3091.2028978643443</v>
      </c>
      <c r="N48" s="279">
        <f>K48*M48</f>
        <v>3091.2028978643443</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3091.2028978643443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7369.6383647637513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1473.9276729527503</v>
      </c>
      <c r="M83" s="859"/>
      <c r="N83" s="57"/>
    </row>
    <row r="84" spans="1:14">
      <c r="B84" s="95" t="s">
        <v>973</v>
      </c>
      <c r="C84" s="96"/>
      <c r="D84" s="96"/>
      <c r="E84" s="96"/>
      <c r="F84" s="96"/>
      <c r="G84" s="96"/>
      <c r="H84" s="96"/>
      <c r="I84" s="93"/>
      <c r="J84" s="94"/>
      <c r="K84" s="311">
        <v>0.05</v>
      </c>
      <c r="L84" s="858">
        <f>N78*K84</f>
        <v>368.48191823818757</v>
      </c>
      <c r="M84" s="859"/>
      <c r="N84" s="57"/>
    </row>
    <row r="85" spans="1:14" ht="15.75" thickBot="1">
      <c r="B85" s="97" t="s">
        <v>974</v>
      </c>
      <c r="C85" s="98"/>
      <c r="D85" s="98"/>
      <c r="E85" s="98"/>
      <c r="F85" s="98"/>
      <c r="G85" s="98"/>
      <c r="H85" s="98"/>
      <c r="I85" s="99"/>
      <c r="J85" s="100"/>
      <c r="K85" s="312">
        <v>0.05</v>
      </c>
      <c r="L85" s="860">
        <f>N78*K85</f>
        <v>368.48191823818757</v>
      </c>
      <c r="M85" s="861"/>
      <c r="N85" s="57"/>
    </row>
    <row r="86" spans="1:14" ht="15.75" thickBot="1">
      <c r="B86" s="823" t="s">
        <v>953</v>
      </c>
      <c r="C86" s="824"/>
      <c r="D86" s="824"/>
      <c r="E86" s="824"/>
      <c r="F86" s="824"/>
      <c r="G86" s="824"/>
      <c r="H86" s="824"/>
      <c r="I86" s="824"/>
      <c r="J86" s="824"/>
      <c r="K86" s="824"/>
      <c r="L86" s="824"/>
      <c r="M86" s="825"/>
      <c r="N86" s="58">
        <f>L83+L84+L85</f>
        <v>2210.8915094291256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9580.5298741928764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election activeCell="A53" sqref="A53"/>
    </sheetView>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1013</v>
      </c>
      <c r="C31" s="87" t="s">
        <v>1192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66</v>
      </c>
      <c r="N36" s="279">
        <f>K36/M36</f>
        <v>2485.0436970153523</v>
      </c>
    </row>
    <row r="37" spans="1:14">
      <c r="A37" s="114" t="s">
        <v>180</v>
      </c>
      <c r="B37" s="872" t="str">
        <f>VLOOKUP(A37,EQUIPOS!A7:D154,3,FALSE)</f>
        <v>Compresor 120 HP, con martillo.</v>
      </c>
      <c r="C37" s="873"/>
      <c r="D37" s="873"/>
      <c r="E37" s="873"/>
      <c r="F37" s="873"/>
      <c r="G37" s="873"/>
      <c r="H37" s="874"/>
      <c r="I37" s="274"/>
      <c r="J37" s="275"/>
      <c r="K37" s="276">
        <f>VLOOKUP(A37,EQUIPOS!A7:D164,4,FALSE)</f>
        <v>79048.55306784017</v>
      </c>
      <c r="L37" s="277"/>
      <c r="M37" s="278">
        <v>66</v>
      </c>
      <c r="N37" s="279">
        <f>K37/M37</f>
        <v>1197.7053495127298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N79*L42</f>
        <v>6.0915622581215141</v>
      </c>
    </row>
    <row r="43" spans="1:14" ht="15.75" thickBot="1">
      <c r="B43" s="823" t="s">
        <v>953</v>
      </c>
      <c r="C43" s="824"/>
      <c r="D43" s="824"/>
      <c r="E43" s="824"/>
      <c r="F43" s="824"/>
      <c r="G43" s="824"/>
      <c r="H43" s="824"/>
      <c r="I43" s="824"/>
      <c r="J43" s="824"/>
      <c r="K43" s="824"/>
      <c r="L43" s="824"/>
      <c r="M43" s="825"/>
      <c r="N43" s="401">
        <f>SUM(N36:N42)</f>
        <v>3688.8406087862036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376</v>
      </c>
      <c r="B48" s="49" t="str">
        <f>VLOOKUP(A48,MATERIALES!A4:D373,3,FALSE)</f>
        <v>Anfo</v>
      </c>
      <c r="C48" s="288"/>
      <c r="D48" s="288"/>
      <c r="E48" s="288"/>
      <c r="F48" s="288"/>
      <c r="G48" s="288"/>
      <c r="H48" s="288"/>
      <c r="I48" s="275"/>
      <c r="J48" s="231" t="str">
        <f>VLOOKUP(A48,MATERIALES!A4:D373,2,FALSE)</f>
        <v>kg</v>
      </c>
      <c r="K48" s="289">
        <v>0.2</v>
      </c>
      <c r="L48" s="274"/>
      <c r="M48" s="290">
        <f>VLOOKUP(A48,MATERIALES!A4:D395,4,FALSE)</f>
        <v>5398.732939092647</v>
      </c>
      <c r="N48" s="279">
        <f t="shared" ref="N48:N53" si="0">K48*M48</f>
        <v>1079.7465878185294</v>
      </c>
    </row>
    <row r="49" spans="1:14">
      <c r="A49" t="s">
        <v>424</v>
      </c>
      <c r="B49" s="49" t="str">
        <f>VLOOKUP(A49,MATERIALES!A5:D373,3,FALSE)</f>
        <v>Cordón detonante</v>
      </c>
      <c r="C49" s="288"/>
      <c r="D49" s="288"/>
      <c r="E49" s="288"/>
      <c r="F49" s="288"/>
      <c r="G49" s="288"/>
      <c r="H49" s="288"/>
      <c r="I49" s="275"/>
      <c r="J49" s="231" t="str">
        <f>VLOOKUP(A49,MATERIALES!A5:D373,2,FALSE)</f>
        <v>m</v>
      </c>
      <c r="K49" s="289">
        <v>3</v>
      </c>
      <c r="L49" s="274"/>
      <c r="M49" s="290">
        <f>VLOOKUP(A49,MATERIALES!A5:D396,4,FALSE)</f>
        <v>1438.6871125495404</v>
      </c>
      <c r="N49" s="279">
        <f t="shared" si="0"/>
        <v>4316.0613376486217</v>
      </c>
    </row>
    <row r="50" spans="1:14">
      <c r="A50" s="114" t="s">
        <v>453</v>
      </c>
      <c r="B50" s="49" t="str">
        <f>VLOOKUP(A50,MATERIALES!A6:D373,3,FALSE)</f>
        <v>Explosivos  75% (INDUGEL)</v>
      </c>
      <c r="C50" s="288"/>
      <c r="D50" s="288"/>
      <c r="E50" s="288"/>
      <c r="F50" s="288"/>
      <c r="G50" s="288"/>
      <c r="H50" s="288"/>
      <c r="I50" s="275"/>
      <c r="J50" s="231" t="str">
        <f>VLOOKUP(A50,MATERIALES!A6:D373,2,FALSE)</f>
        <v>lb</v>
      </c>
      <c r="K50" s="289">
        <v>0.3</v>
      </c>
      <c r="L50" s="274"/>
      <c r="M50" s="290">
        <f>VLOOKUP(A50,MATERIALES!A6:D397,4,FALSE)</f>
        <v>0</v>
      </c>
      <c r="N50" s="279">
        <f t="shared" si="0"/>
        <v>0</v>
      </c>
    </row>
    <row r="51" spans="1:14">
      <c r="A51" s="114" t="s">
        <v>458</v>
      </c>
      <c r="B51" s="49" t="str">
        <f>VLOOKUP(A51,MATERIALES!A6:D373,3,FALSE)</f>
        <v>Fulminantes</v>
      </c>
      <c r="C51" s="288"/>
      <c r="D51" s="288"/>
      <c r="E51" s="288"/>
      <c r="F51" s="288"/>
      <c r="G51" s="288"/>
      <c r="H51" s="288"/>
      <c r="I51" s="275"/>
      <c r="J51" s="231" t="str">
        <f>VLOOKUP(A51,MATERIALES!A6:D373,2,FALSE)</f>
        <v>u</v>
      </c>
      <c r="K51" s="289">
        <v>0.2</v>
      </c>
      <c r="L51" s="274"/>
      <c r="M51" s="290">
        <f>VLOOKUP(A51,MATERIALES!A6:D398,4,FALSE)</f>
        <v>771.21574565879155</v>
      </c>
      <c r="N51" s="279">
        <f t="shared" si="0"/>
        <v>154.24314913175832</v>
      </c>
    </row>
    <row r="52" spans="1:14">
      <c r="A52" t="s">
        <v>552</v>
      </c>
      <c r="B52" s="49" t="str">
        <f>VLOOKUP(A52,MATERIALES!A6:D374,3,FALSE)</f>
        <v>Mecha Lenta</v>
      </c>
      <c r="C52" s="288"/>
      <c r="D52" s="288"/>
      <c r="E52" s="288"/>
      <c r="F52" s="288"/>
      <c r="G52" s="288"/>
      <c r="H52" s="288"/>
      <c r="I52" s="275"/>
      <c r="J52" s="231" t="str">
        <f>VLOOKUP(A52,MATERIALES!A6:D374,2,FALSE)</f>
        <v>m</v>
      </c>
      <c r="K52" s="289">
        <v>0.5</v>
      </c>
      <c r="L52" s="274"/>
      <c r="M52" s="290">
        <f>VLOOKUP(A52,MATERIALES!A6:D399,4,FALSE)</f>
        <v>718.08077623796646</v>
      </c>
      <c r="N52" s="279">
        <f t="shared" si="0"/>
        <v>359.04038811898323</v>
      </c>
    </row>
    <row r="53" spans="1:14">
      <c r="B53" s="49"/>
      <c r="C53" s="288"/>
      <c r="D53" s="288"/>
      <c r="E53" s="288"/>
      <c r="F53" s="288"/>
      <c r="G53" s="288"/>
      <c r="H53" s="288"/>
      <c r="I53" s="275"/>
      <c r="J53" s="231"/>
      <c r="K53" s="289"/>
      <c r="L53" s="274"/>
      <c r="M53" s="290"/>
      <c r="N53" s="279"/>
    </row>
    <row r="54" spans="1:14" ht="15.75" thickBot="1">
      <c r="B54" s="905"/>
      <c r="C54" s="906"/>
      <c r="D54" s="906"/>
      <c r="E54" s="906"/>
      <c r="F54" s="906"/>
      <c r="G54" s="906"/>
      <c r="H54" s="906"/>
      <c r="I54" s="876"/>
      <c r="J54" s="48"/>
      <c r="K54" s="50"/>
      <c r="L54" s="907"/>
      <c r="M54" s="908"/>
      <c r="N54" s="51"/>
    </row>
    <row r="55" spans="1:14" ht="15.75" thickBot="1">
      <c r="B55" s="823" t="s">
        <v>953</v>
      </c>
      <c r="C55" s="824"/>
      <c r="D55" s="824"/>
      <c r="E55" s="824"/>
      <c r="F55" s="824"/>
      <c r="G55" s="824"/>
      <c r="H55" s="824"/>
      <c r="I55" s="824"/>
      <c r="J55" s="824"/>
      <c r="K55" s="824"/>
      <c r="L55" s="824"/>
      <c r="M55" s="825"/>
      <c r="N55" s="401">
        <f>SUM(N48:N54)</f>
        <v>5909.0914627178927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950"/>
      <c r="C65" s="951"/>
      <c r="D65" s="951"/>
      <c r="E65" s="951"/>
      <c r="F65" s="951"/>
      <c r="G65" s="952"/>
      <c r="H65" s="318"/>
      <c r="I65" s="286"/>
      <c r="J65" s="293"/>
      <c r="K65" s="286"/>
      <c r="L65" s="910"/>
      <c r="M65" s="911"/>
      <c r="N65" s="294"/>
    </row>
    <row r="66" spans="1:15">
      <c r="B66" s="52"/>
      <c r="C66" s="53"/>
      <c r="D66" s="53"/>
      <c r="E66" s="53"/>
      <c r="F66" s="53"/>
      <c r="G66" s="53"/>
      <c r="H66" s="295"/>
      <c r="I66" s="286"/>
      <c r="J66" s="286"/>
      <c r="K66" s="286"/>
      <c r="L66" s="296"/>
      <c r="M66" s="297"/>
      <c r="N66" s="298"/>
    </row>
    <row r="67" spans="1:15" ht="15.75" thickBot="1">
      <c r="B67" s="316"/>
      <c r="C67" s="317"/>
      <c r="D67" s="317"/>
      <c r="E67" s="317"/>
      <c r="F67" s="317"/>
      <c r="G67" s="317"/>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t="s">
        <v>6</v>
      </c>
      <c r="B73" s="55" t="str">
        <f>VLOOKUP(A73,'MANO DE OBRA'!A8:D68,3,FALSE)</f>
        <v xml:space="preserve">Obrero </v>
      </c>
      <c r="C73" s="53"/>
      <c r="D73" s="53"/>
      <c r="E73" s="53"/>
      <c r="F73" s="53"/>
      <c r="G73" s="53"/>
      <c r="H73" s="53"/>
      <c r="I73" s="299">
        <f>K73/J73*100</f>
        <v>29260.000000000004</v>
      </c>
      <c r="J73" s="300">
        <v>185</v>
      </c>
      <c r="K73" s="301">
        <f>VLOOKUP(A73,'MANO DE OBRA'!A8:D99,4,FALSE)</f>
        <v>54131</v>
      </c>
      <c r="L73" s="56"/>
      <c r="M73" s="302">
        <v>528</v>
      </c>
      <c r="N73" s="402">
        <f>K73/M73</f>
        <v>102.52083333333333</v>
      </c>
      <c r="O73" s="112"/>
    </row>
    <row r="74" spans="1:15">
      <c r="A74"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302">
        <v>528</v>
      </c>
      <c r="N74" s="402">
        <f>K74/M74</f>
        <v>202.0572795727424</v>
      </c>
    </row>
    <row r="75" spans="1:15">
      <c r="B75" s="55"/>
      <c r="C75" s="53"/>
      <c r="D75" s="53"/>
      <c r="E75" s="53"/>
      <c r="F75" s="53"/>
      <c r="G75" s="53"/>
      <c r="H75" s="53"/>
      <c r="I75" s="286"/>
      <c r="J75" s="304"/>
      <c r="K75" s="305"/>
      <c r="L75" s="56"/>
      <c r="M75" s="307"/>
      <c r="N75" s="303"/>
    </row>
    <row r="76" spans="1:15">
      <c r="B76" s="55"/>
      <c r="C76" s="53"/>
      <c r="D76" s="53"/>
      <c r="E76" s="53"/>
      <c r="F76" s="53"/>
      <c r="G76" s="53"/>
      <c r="H76" s="53"/>
      <c r="I76" s="286"/>
      <c r="J76" s="304"/>
      <c r="K76" s="305"/>
      <c r="L76" s="325"/>
      <c r="M76" s="307"/>
      <c r="N76" s="303"/>
    </row>
    <row r="77" spans="1:15">
      <c r="B77" s="55"/>
      <c r="C77" s="53"/>
      <c r="D77" s="53"/>
      <c r="E77" s="53"/>
      <c r="F77" s="53"/>
      <c r="G77" s="53"/>
      <c r="H77" s="53"/>
      <c r="I77" s="286"/>
      <c r="J77" s="304"/>
      <c r="K77" s="305"/>
      <c r="L77" s="325"/>
      <c r="M77" s="307"/>
      <c r="N77" s="303"/>
    </row>
    <row r="78" spans="1:15" ht="15.75" thickBot="1">
      <c r="B78" s="899"/>
      <c r="C78" s="900"/>
      <c r="D78" s="900"/>
      <c r="E78" s="900"/>
      <c r="F78" s="900"/>
      <c r="G78" s="900"/>
      <c r="H78" s="900"/>
      <c r="I78" s="132"/>
      <c r="J78" s="132"/>
      <c r="K78" s="132"/>
      <c r="L78" s="913"/>
      <c r="M78" s="913"/>
      <c r="N78" s="51"/>
    </row>
    <row r="79" spans="1:15" ht="15.75" thickBot="1">
      <c r="B79" s="912" t="s">
        <v>953</v>
      </c>
      <c r="C79" s="866"/>
      <c r="D79" s="866"/>
      <c r="E79" s="866"/>
      <c r="F79" s="866"/>
      <c r="G79" s="866"/>
      <c r="H79" s="866"/>
      <c r="I79" s="866"/>
      <c r="J79" s="866"/>
      <c r="K79" s="866"/>
      <c r="L79" s="866"/>
      <c r="M79" s="867"/>
      <c r="N79" s="308">
        <f>SUM(N73:N78)</f>
        <v>304.57811290607572</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N43+N55+N68+N79</f>
        <v>9902.5101844101719</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8" t="s">
        <v>969</v>
      </c>
      <c r="C85" s="869"/>
      <c r="D85" s="869"/>
      <c r="E85" s="869"/>
      <c r="F85" s="869"/>
      <c r="G85" s="869"/>
      <c r="H85" s="869"/>
      <c r="I85" s="321"/>
      <c r="J85" s="341"/>
      <c r="K85" s="309" t="s">
        <v>970</v>
      </c>
      <c r="L85" s="870" t="s">
        <v>971</v>
      </c>
      <c r="M85" s="871"/>
      <c r="N85" s="310"/>
    </row>
    <row r="86" spans="1:14">
      <c r="B86" s="856" t="s">
        <v>972</v>
      </c>
      <c r="C86" s="857"/>
      <c r="D86" s="857"/>
      <c r="E86" s="857"/>
      <c r="F86" s="857"/>
      <c r="G86" s="857"/>
      <c r="H86" s="857"/>
      <c r="I86" s="93"/>
      <c r="J86" s="94"/>
      <c r="K86" s="311">
        <v>0.2</v>
      </c>
      <c r="L86" s="858">
        <f>N81*K86</f>
        <v>1980.5020368820344</v>
      </c>
      <c r="M86" s="859"/>
      <c r="N86" s="57"/>
    </row>
    <row r="87" spans="1:14">
      <c r="B87" s="95" t="s">
        <v>973</v>
      </c>
      <c r="C87" s="96"/>
      <c r="D87" s="96"/>
      <c r="E87" s="96"/>
      <c r="F87" s="96"/>
      <c r="G87" s="96"/>
      <c r="H87" s="96"/>
      <c r="I87" s="93"/>
      <c r="J87" s="94"/>
      <c r="K87" s="311">
        <v>0.05</v>
      </c>
      <c r="L87" s="858">
        <f>N81*K87</f>
        <v>495.1255092205086</v>
      </c>
      <c r="M87" s="859"/>
      <c r="N87" s="57"/>
    </row>
    <row r="88" spans="1:14" ht="15.75" thickBot="1">
      <c r="B88" s="97" t="s">
        <v>974</v>
      </c>
      <c r="C88" s="98"/>
      <c r="D88" s="98"/>
      <c r="E88" s="98"/>
      <c r="F88" s="98"/>
      <c r="G88" s="98"/>
      <c r="H88" s="98"/>
      <c r="I88" s="99"/>
      <c r="J88" s="100"/>
      <c r="K88" s="312">
        <v>0.05</v>
      </c>
      <c r="L88" s="860">
        <f>N81*K88</f>
        <v>495.1255092205086</v>
      </c>
      <c r="M88" s="861"/>
      <c r="N88" s="57"/>
    </row>
    <row r="89" spans="1:14" ht="15.75" thickBot="1">
      <c r="B89" s="823" t="s">
        <v>953</v>
      </c>
      <c r="C89" s="824"/>
      <c r="D89" s="824"/>
      <c r="E89" s="824"/>
      <c r="F89" s="824"/>
      <c r="G89" s="824"/>
      <c r="H89" s="824"/>
      <c r="I89" s="824"/>
      <c r="J89" s="824"/>
      <c r="K89" s="824"/>
      <c r="L89" s="824"/>
      <c r="M89" s="825"/>
      <c r="N89" s="58">
        <f>L86+L87+L88</f>
        <v>2970.7530553230517</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12873.263239733224</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976</v>
      </c>
      <c r="F96" s="59"/>
      <c r="G96" s="59"/>
      <c r="H96" s="59"/>
      <c r="I96" s="59"/>
      <c r="J96" s="59"/>
      <c r="K96" s="18"/>
      <c r="L96" s="18"/>
      <c r="M96" s="18"/>
      <c r="N96" s="23"/>
    </row>
    <row r="97" spans="2:14">
      <c r="B97" s="22"/>
      <c r="C97" s="18"/>
      <c r="D97" s="18"/>
      <c r="E97" s="18" t="s">
        <v>977</v>
      </c>
      <c r="F97" s="18"/>
      <c r="G97" s="18"/>
      <c r="H97" s="18"/>
      <c r="I97" s="18"/>
      <c r="J97" s="18"/>
      <c r="K97" s="18"/>
      <c r="L97" s="18"/>
      <c r="M97" s="18"/>
      <c r="N97" s="23"/>
    </row>
    <row r="98" spans="2:14">
      <c r="B98" s="22"/>
      <c r="C98" s="18"/>
      <c r="D98" s="18"/>
      <c r="E98" s="18" t="s">
        <v>978</v>
      </c>
      <c r="F98" s="18"/>
      <c r="G98" s="18"/>
      <c r="H98" s="18"/>
      <c r="I98" s="18"/>
      <c r="J98" s="18"/>
      <c r="K98" s="18"/>
      <c r="L98" s="18"/>
      <c r="M98" s="18"/>
      <c r="N98" s="23"/>
    </row>
    <row r="99" spans="2:14">
      <c r="B99" s="22"/>
      <c r="C99" s="18"/>
      <c r="D99" s="18"/>
      <c r="E99" s="18" t="s">
        <v>979</v>
      </c>
      <c r="F99" s="18"/>
      <c r="G99" s="18"/>
      <c r="H99" s="18"/>
      <c r="I99" s="18"/>
      <c r="J99" s="18"/>
      <c r="K99" s="18"/>
      <c r="L99" s="18"/>
      <c r="M99" s="18"/>
      <c r="N99" s="23"/>
    </row>
    <row r="100" spans="2:14" ht="15.75" thickBot="1">
      <c r="B100" s="22"/>
      <c r="C100" s="18"/>
      <c r="D100" s="18"/>
      <c r="E100" s="18"/>
      <c r="F100" s="18" t="s">
        <v>980</v>
      </c>
      <c r="G100" s="18"/>
      <c r="H100" s="18"/>
      <c r="I100" s="18"/>
      <c r="J100" s="18"/>
      <c r="K100" s="18"/>
      <c r="L100" s="18"/>
      <c r="M100" s="18"/>
      <c r="N100" s="23"/>
    </row>
    <row r="101" spans="2:14">
      <c r="B101" s="234" t="s">
        <v>2216</v>
      </c>
      <c r="C101" s="235"/>
      <c r="D101" s="235"/>
      <c r="E101" s="235"/>
      <c r="F101" s="235"/>
      <c r="G101" s="235"/>
      <c r="H101" s="235"/>
      <c r="I101" s="235"/>
      <c r="J101" s="235"/>
      <c r="K101" s="235"/>
      <c r="L101" s="235"/>
      <c r="M101" s="235"/>
      <c r="N101" s="236"/>
    </row>
    <row r="102" spans="2:14">
      <c r="B102" s="237"/>
      <c r="C102" s="238"/>
      <c r="D102" s="238"/>
      <c r="E102" s="238"/>
      <c r="F102" s="238"/>
      <c r="G102" s="238"/>
      <c r="H102" s="238"/>
      <c r="I102" s="238"/>
      <c r="J102" s="238"/>
      <c r="K102" s="238"/>
      <c r="L102" s="238"/>
      <c r="M102" s="238"/>
      <c r="N102" s="239"/>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ht="15.75" thickBot="1">
      <c r="B105" s="240"/>
      <c r="C105" s="241"/>
      <c r="D105" s="241"/>
      <c r="E105" s="241"/>
      <c r="F105" s="241"/>
      <c r="G105" s="241"/>
      <c r="H105" s="241"/>
      <c r="I105" s="241"/>
      <c r="J105" s="241"/>
      <c r="K105" s="241"/>
      <c r="L105" s="241"/>
      <c r="M105" s="241"/>
      <c r="N105" s="242"/>
    </row>
    <row r="106" spans="2:14">
      <c r="B106" s="243"/>
      <c r="C106" s="244"/>
      <c r="D106" s="244"/>
      <c r="E106" s="244"/>
      <c r="F106" s="244"/>
      <c r="G106" s="244"/>
      <c r="H106" s="244"/>
      <c r="I106" s="244"/>
      <c r="J106" s="244"/>
      <c r="K106" s="244"/>
      <c r="L106" s="244"/>
      <c r="M106" s="244"/>
      <c r="N106" s="245"/>
    </row>
    <row r="107" spans="2:14">
      <c r="B107" s="229" t="s">
        <v>2217</v>
      </c>
      <c r="C107" s="37"/>
      <c r="D107" s="37"/>
      <c r="E107" s="37"/>
      <c r="F107" s="37"/>
      <c r="G107" s="37"/>
      <c r="H107" s="37"/>
      <c r="I107" s="37"/>
      <c r="J107" s="37"/>
      <c r="K107" s="37"/>
      <c r="L107" s="37"/>
      <c r="M107" s="37"/>
      <c r="N107" s="38"/>
    </row>
    <row r="108" spans="2:14" ht="15" customHeight="1">
      <c r="B108" s="826" t="s">
        <v>2218</v>
      </c>
      <c r="C108" s="827"/>
      <c r="D108" s="827"/>
      <c r="E108" s="827"/>
      <c r="F108" s="827"/>
      <c r="G108" s="827"/>
      <c r="H108" s="827"/>
      <c r="I108" s="827"/>
      <c r="J108" s="827"/>
      <c r="K108" s="827"/>
      <c r="L108" s="827"/>
      <c r="M108" s="827"/>
      <c r="N108" s="828"/>
    </row>
    <row r="109" spans="2:14" ht="15" customHeight="1">
      <c r="B109" s="826"/>
      <c r="C109" s="827"/>
      <c r="D109" s="827"/>
      <c r="E109" s="827"/>
      <c r="F109" s="827"/>
      <c r="G109" s="827"/>
      <c r="H109" s="827"/>
      <c r="I109" s="827"/>
      <c r="J109" s="827"/>
      <c r="K109" s="827"/>
      <c r="L109" s="827"/>
      <c r="M109" s="827"/>
      <c r="N109" s="828"/>
    </row>
    <row r="110" spans="2:14" ht="32.25" customHeight="1">
      <c r="B110" s="829" t="s">
        <v>2219</v>
      </c>
      <c r="C110" s="830"/>
      <c r="D110" s="830"/>
      <c r="E110" s="830"/>
      <c r="F110" s="830"/>
      <c r="G110" s="830"/>
      <c r="H110" s="830"/>
      <c r="I110" s="830"/>
      <c r="J110" s="830"/>
      <c r="K110" s="830"/>
      <c r="L110" s="830"/>
      <c r="M110" s="830"/>
      <c r="N110" s="831"/>
    </row>
    <row r="111" spans="2:14">
      <c r="B111" s="829"/>
      <c r="C111" s="830"/>
      <c r="D111" s="830"/>
      <c r="E111" s="830"/>
      <c r="F111" s="830"/>
      <c r="G111" s="830"/>
      <c r="H111" s="830"/>
      <c r="I111" s="830"/>
      <c r="J111" s="830"/>
      <c r="K111" s="830"/>
      <c r="L111" s="830"/>
      <c r="M111" s="830"/>
      <c r="N111" s="831"/>
    </row>
    <row r="112" spans="2:14">
      <c r="B112" s="338"/>
      <c r="C112" s="339"/>
      <c r="D112" s="339"/>
      <c r="E112" s="339"/>
      <c r="F112" s="339"/>
      <c r="G112" s="339"/>
      <c r="H112" s="339"/>
      <c r="I112" s="339"/>
      <c r="J112" s="339"/>
      <c r="K112" s="339"/>
      <c r="L112" s="339"/>
      <c r="M112" s="339"/>
      <c r="N112" s="340"/>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229"/>
      <c r="C115" s="37"/>
      <c r="D115" s="37"/>
      <c r="E115" s="37"/>
      <c r="F115" s="37"/>
      <c r="G115" s="37"/>
      <c r="H115" s="37"/>
      <c r="I115" s="37"/>
      <c r="J115" s="37"/>
      <c r="K115" s="37"/>
      <c r="L115" s="37"/>
      <c r="M115" s="37"/>
      <c r="N115" s="38"/>
    </row>
    <row r="116" spans="2:14">
      <c r="B116" s="22"/>
      <c r="C116" s="18"/>
      <c r="D116" s="18"/>
      <c r="E116" s="18" t="s">
        <v>976</v>
      </c>
      <c r="F116" s="59"/>
      <c r="G116" s="59"/>
      <c r="H116" s="18"/>
      <c r="I116" s="18"/>
      <c r="J116" s="18"/>
      <c r="K116" s="18"/>
      <c r="L116" s="18"/>
      <c r="M116" s="18"/>
      <c r="N116" s="23"/>
    </row>
    <row r="117" spans="2:14">
      <c r="B117" s="22"/>
      <c r="C117" s="18"/>
      <c r="D117" s="18"/>
      <c r="E117" s="60" t="s">
        <v>977</v>
      </c>
      <c r="F117" s="18"/>
      <c r="G117" s="18"/>
      <c r="H117" s="60"/>
      <c r="I117" s="60"/>
      <c r="J117" s="60"/>
      <c r="K117" s="18"/>
      <c r="L117" s="18"/>
      <c r="M117" s="18"/>
      <c r="N117" s="23"/>
    </row>
    <row r="118" spans="2:14">
      <c r="B118" s="22"/>
      <c r="C118" s="18"/>
      <c r="D118" s="18"/>
      <c r="E118" s="61" t="s">
        <v>981</v>
      </c>
      <c r="F118" s="18"/>
      <c r="G118" s="18"/>
      <c r="H118" s="61"/>
      <c r="I118" s="61"/>
      <c r="J118" s="61"/>
      <c r="K118" s="18"/>
      <c r="L118" s="18"/>
      <c r="M118" s="18"/>
      <c r="N118" s="23"/>
    </row>
    <row r="119" spans="2:14">
      <c r="B119" s="62"/>
      <c r="C119" s="37"/>
      <c r="D119" s="37"/>
      <c r="E119" s="18" t="s">
        <v>979</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2220</v>
      </c>
      <c r="C121" s="61"/>
      <c r="D121" s="61"/>
      <c r="E121" s="18"/>
      <c r="F121" s="18"/>
      <c r="G121" s="18"/>
      <c r="H121" s="18"/>
      <c r="I121" s="18"/>
      <c r="J121" s="889"/>
      <c r="K121" s="889"/>
      <c r="L121" s="889"/>
      <c r="M121" s="889"/>
      <c r="N121" s="890"/>
    </row>
    <row r="122" spans="2:14" ht="15.75" thickBot="1">
      <c r="B122" s="268" t="s">
        <v>2221</v>
      </c>
      <c r="C122" s="400"/>
      <c r="D122" s="400"/>
      <c r="E122" s="63"/>
      <c r="F122" s="63"/>
      <c r="G122" s="63"/>
      <c r="H122" s="63"/>
      <c r="I122" s="63"/>
      <c r="J122" s="891"/>
      <c r="K122" s="891"/>
      <c r="L122" s="891"/>
      <c r="M122" s="891"/>
      <c r="N122" s="892"/>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1014</v>
      </c>
      <c r="C31" s="87" t="s">
        <v>1193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312</v>
      </c>
      <c r="B36" s="872" t="str">
        <f>VLOOKUP(A36,EQUIPOS!A6:D154,3,FALSE)</f>
        <v>Retroexcavadora sobre oruga, potencia 138 HP, balde de 1,5 m3.</v>
      </c>
      <c r="C36" s="873"/>
      <c r="D36" s="873"/>
      <c r="E36" s="873"/>
      <c r="F36" s="873"/>
      <c r="G36" s="873"/>
      <c r="H36" s="874"/>
      <c r="I36" s="274"/>
      <c r="J36" s="275"/>
      <c r="K36" s="276">
        <f>VLOOKUP(A36,EQUIPOS!A6:D163,4,FALSE)</f>
        <v>164012.88400301326</v>
      </c>
      <c r="L36" s="277"/>
      <c r="M36" s="278">
        <v>66</v>
      </c>
      <c r="N36" s="279">
        <f>K36/M36</f>
        <v>2485.0436970153523</v>
      </c>
    </row>
    <row r="37" spans="1:14">
      <c r="A37" 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1.0252083333333333</v>
      </c>
    </row>
    <row r="43" spans="1:14" ht="15.75" thickBot="1">
      <c r="B43" s="823" t="s">
        <v>953</v>
      </c>
      <c r="C43" s="824"/>
      <c r="D43" s="824"/>
      <c r="E43" s="824"/>
      <c r="F43" s="824"/>
      <c r="G43" s="824"/>
      <c r="H43" s="824"/>
      <c r="I43" s="824"/>
      <c r="J43" s="824"/>
      <c r="K43" s="824"/>
      <c r="L43" s="824"/>
      <c r="M43" s="825"/>
      <c r="N43" s="401">
        <f>SUM(N36:N42)</f>
        <v>2486.0689053486858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6</v>
      </c>
      <c r="B70" s="55" t="str">
        <f>VLOOKUP(A70,'MANO DE OBRA'!A8:D68,3,FALSE)</f>
        <v xml:space="preserve">Obrero </v>
      </c>
      <c r="C70" s="53"/>
      <c r="D70" s="53"/>
      <c r="E70" s="53"/>
      <c r="F70" s="53"/>
      <c r="G70" s="53"/>
      <c r="H70" s="53"/>
      <c r="I70" s="299">
        <f>K70/J70*100</f>
        <v>29260.000000000004</v>
      </c>
      <c r="J70" s="300">
        <v>185</v>
      </c>
      <c r="K70" s="301">
        <f>VLOOKUP(A70,'MANO DE OBRA'!A8:D99,4,FALSE)</f>
        <v>54131</v>
      </c>
      <c r="L70" s="56"/>
      <c r="M70" s="302">
        <v>528</v>
      </c>
      <c r="N70" s="402">
        <f>K70/M70</f>
        <v>102.52083333333333</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102.52083333333333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2588.5897386820193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517.71794773640386</v>
      </c>
      <c r="M83" s="859"/>
      <c r="N83" s="57"/>
    </row>
    <row r="84" spans="1:14">
      <c r="B84" s="95" t="s">
        <v>973</v>
      </c>
      <c r="C84" s="96"/>
      <c r="D84" s="96"/>
      <c r="E84" s="96"/>
      <c r="F84" s="96"/>
      <c r="G84" s="96"/>
      <c r="H84" s="96"/>
      <c r="I84" s="93"/>
      <c r="J84" s="94"/>
      <c r="K84" s="311">
        <v>0.05</v>
      </c>
      <c r="L84" s="858">
        <f>N78*K84</f>
        <v>129.42948693410096</v>
      </c>
      <c r="M84" s="859"/>
      <c r="N84" s="57"/>
    </row>
    <row r="85" spans="1:14" ht="15.75" thickBot="1">
      <c r="B85" s="97" t="s">
        <v>974</v>
      </c>
      <c r="C85" s="98"/>
      <c r="D85" s="98"/>
      <c r="E85" s="98"/>
      <c r="F85" s="98"/>
      <c r="G85" s="98"/>
      <c r="H85" s="98"/>
      <c r="I85" s="99"/>
      <c r="J85" s="100"/>
      <c r="K85" s="312">
        <v>0.05</v>
      </c>
      <c r="L85" s="860">
        <f>N78*K85</f>
        <v>129.42948693410096</v>
      </c>
      <c r="M85" s="861"/>
      <c r="N85" s="57"/>
    </row>
    <row r="86" spans="1:14" ht="15.75" thickBot="1">
      <c r="B86" s="823" t="s">
        <v>953</v>
      </c>
      <c r="C86" s="824"/>
      <c r="D86" s="824"/>
      <c r="E86" s="824"/>
      <c r="F86" s="824"/>
      <c r="G86" s="824"/>
      <c r="H86" s="824"/>
      <c r="I86" s="824"/>
      <c r="J86" s="824"/>
      <c r="K86" s="824"/>
      <c r="L86" s="824"/>
      <c r="M86" s="825"/>
      <c r="N86" s="58">
        <f>L83+L84+L85</f>
        <v>776.57692160460579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3365.1666602866253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1015</v>
      </c>
      <c r="C31" s="87" t="s">
        <v>1194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148</v>
      </c>
      <c r="B36" s="872" t="str">
        <f>VLOOKUP(A36,EQUIPOS!A6:D154,3,FALSE)</f>
        <v>Cargador : Potencia en el volante 110 hp, Clasificación de RPM del motor 2300.</v>
      </c>
      <c r="C36" s="873"/>
      <c r="D36" s="873"/>
      <c r="E36" s="873"/>
      <c r="F36" s="873"/>
      <c r="G36" s="873"/>
      <c r="H36" s="874"/>
      <c r="I36" s="274"/>
      <c r="J36" s="275"/>
      <c r="K36" s="276">
        <f>VLOOKUP(A36,EQUIPOS!A6:D163,4,FALSE)</f>
        <v>105459.44949213434</v>
      </c>
      <c r="L36" s="277"/>
      <c r="M36" s="278">
        <v>66</v>
      </c>
      <c r="N36" s="279">
        <f>K36/M36</f>
        <v>1597.8704468505202</v>
      </c>
    </row>
    <row r="37" spans="1:14">
      <c r="A37" s="114" t="s">
        <v>129</v>
      </c>
      <c r="B37" s="872" t="str">
        <f>VLOOKUP(A37,EQUIPOS!A7:D154,3,FALSE)</f>
        <v xml:space="preserve">Buldozer, Potencia al volante de 140 HP, motor de 2200 RPM, longitud de hoja 4,80m. </v>
      </c>
      <c r="C37" s="873"/>
      <c r="D37" s="873"/>
      <c r="E37" s="873"/>
      <c r="F37" s="873"/>
      <c r="G37" s="873"/>
      <c r="H37" s="874"/>
      <c r="I37" s="274"/>
      <c r="J37" s="275"/>
      <c r="K37" s="276">
        <f>VLOOKUP(A37,EQUIPOS!A7:D164,4,FALSE)</f>
        <v>168984.5728217389</v>
      </c>
      <c r="L37" s="277"/>
      <c r="M37" s="278">
        <v>100</v>
      </c>
      <c r="N37" s="279">
        <f>K37/M37</f>
        <v>1689.845728217389</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81"/>
      <c r="L39" s="877"/>
      <c r="M39" s="878"/>
      <c r="N39" s="280"/>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2.0504166666666666</v>
      </c>
    </row>
    <row r="43" spans="1:14" ht="15.75" thickBot="1">
      <c r="B43" s="823" t="s">
        <v>953</v>
      </c>
      <c r="C43" s="824"/>
      <c r="D43" s="824"/>
      <c r="E43" s="824"/>
      <c r="F43" s="824"/>
      <c r="G43" s="824"/>
      <c r="H43" s="824"/>
      <c r="I43" s="824"/>
      <c r="J43" s="824"/>
      <c r="K43" s="824"/>
      <c r="L43" s="824"/>
      <c r="M43" s="825"/>
      <c r="N43" s="401">
        <f>SUM(N36:N42)</f>
        <v>3289.7665917345757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444</v>
      </c>
      <c r="B48" s="49" t="str">
        <f>VLOOKUP(A48,MATERIALES!A4:D373,3,FALSE)</f>
        <v>Disposición de material de derrumbe</v>
      </c>
      <c r="C48" s="288"/>
      <c r="D48" s="288"/>
      <c r="E48" s="288"/>
      <c r="F48" s="288"/>
      <c r="G48" s="288"/>
      <c r="H48" s="288"/>
      <c r="I48" s="275"/>
      <c r="J48" s="231" t="str">
        <f>VLOOKUP(A48,MATERIALES!A4:D373,2,FALSE)</f>
        <v>m3</v>
      </c>
      <c r="K48" s="289">
        <v>1</v>
      </c>
      <c r="L48" s="274"/>
      <c r="M48" s="290">
        <f>VLOOKUP(A48,MATERIALES!A4:D395,4,FALSE)</f>
        <v>3197.8050386274645</v>
      </c>
      <c r="N48" s="279">
        <f>K48*M48</f>
        <v>3197.8050386274645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3197.8050386274645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528</v>
      </c>
      <c r="N70" s="402">
        <f>K70/M70</f>
        <v>205.04166666666666</v>
      </c>
      <c r="O70" s="112"/>
    </row>
    <row r="71" spans="1:15">
      <c r="B71" s="55"/>
      <c r="C71" s="53"/>
      <c r="D71" s="53"/>
      <c r="E71" s="53"/>
      <c r="F71" s="53"/>
      <c r="G71" s="53"/>
      <c r="H71" s="53"/>
      <c r="I71" s="299"/>
      <c r="J71" s="300"/>
      <c r="K71" s="301"/>
      <c r="L71" s="56"/>
      <c r="M71" s="306"/>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205.04166666666666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6692.6132970287072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1338.5226594057415</v>
      </c>
      <c r="M83" s="859"/>
      <c r="N83" s="57"/>
    </row>
    <row r="84" spans="1:14">
      <c r="B84" s="95" t="s">
        <v>973</v>
      </c>
      <c r="C84" s="96"/>
      <c r="D84" s="96"/>
      <c r="E84" s="96"/>
      <c r="F84" s="96"/>
      <c r="G84" s="96"/>
      <c r="H84" s="96"/>
      <c r="I84" s="93"/>
      <c r="J84" s="94"/>
      <c r="K84" s="311">
        <v>0.05</v>
      </c>
      <c r="L84" s="858">
        <f>N78*K84</f>
        <v>334.63066485143537</v>
      </c>
      <c r="M84" s="859"/>
      <c r="N84" s="57"/>
    </row>
    <row r="85" spans="1:14" ht="15.75" thickBot="1">
      <c r="B85" s="97" t="s">
        <v>974</v>
      </c>
      <c r="C85" s="98"/>
      <c r="D85" s="98"/>
      <c r="E85" s="98"/>
      <c r="F85" s="98"/>
      <c r="G85" s="98"/>
      <c r="H85" s="98"/>
      <c r="I85" s="99"/>
      <c r="J85" s="100"/>
      <c r="K85" s="312">
        <v>0.05</v>
      </c>
      <c r="L85" s="860">
        <f>N78*K85</f>
        <v>334.63066485143537</v>
      </c>
      <c r="M85" s="861"/>
      <c r="N85" s="57"/>
    </row>
    <row r="86" spans="1:14" ht="15.75" thickBot="1">
      <c r="B86" s="823" t="s">
        <v>953</v>
      </c>
      <c r="C86" s="824"/>
      <c r="D86" s="824"/>
      <c r="E86" s="824"/>
      <c r="F86" s="824"/>
      <c r="G86" s="824"/>
      <c r="H86" s="824"/>
      <c r="I86" s="824"/>
      <c r="J86" s="824"/>
      <c r="K86" s="824"/>
      <c r="L86" s="824"/>
      <c r="M86" s="825"/>
      <c r="N86" s="58">
        <f>L83+L84+L85</f>
        <v>2007.7839891086121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8700.3972861373186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1016</v>
      </c>
      <c r="C31" s="87" t="s">
        <v>1195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4"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168984.5728217389</v>
      </c>
      <c r="L36" s="471"/>
      <c r="M36" s="290">
        <v>50</v>
      </c>
      <c r="N36" s="279">
        <f>K36/M36</f>
        <v>3379.691456434778</v>
      </c>
    </row>
    <row r="37" spans="1:14">
      <c r="A37" s="114" t="s">
        <v>152</v>
      </c>
      <c r="B37" s="872" t="str">
        <f>VLOOKUP(A37,EQUIPOS!A7:D154,3,FALSE)</f>
        <v xml:space="preserve">Carrotanque de agua(1000 Galones) </v>
      </c>
      <c r="C37" s="873"/>
      <c r="D37" s="873"/>
      <c r="E37" s="873"/>
      <c r="F37" s="873"/>
      <c r="G37" s="873"/>
      <c r="H37" s="874"/>
      <c r="I37" s="274"/>
      <c r="J37" s="275"/>
      <c r="K37" s="276">
        <f>VLOOKUP(A37,EQUIPOS!A7:D164,4,FALSE)</f>
        <v>120141.10162352238</v>
      </c>
      <c r="L37" s="471"/>
      <c r="M37" s="290">
        <v>50</v>
      </c>
      <c r="N37" s="279">
        <f>K37/M37</f>
        <v>2402.8220324704475</v>
      </c>
    </row>
    <row r="38" spans="1:14">
      <c r="A38" s="212"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471"/>
      <c r="M38" s="290">
        <v>50</v>
      </c>
      <c r="N38" s="279">
        <f>K38/M38</f>
        <v>3154.8103780664283</v>
      </c>
    </row>
    <row r="39" spans="1:14">
      <c r="A39" s="212" t="s">
        <v>365</v>
      </c>
      <c r="B39" s="872" t="str">
        <f>VLOOKUP(A39,EQUIPOS!A9:D154,3,FALSE)</f>
        <v xml:space="preserve">Vibrocompatador, potencia 153 HP, peso 10 Ton. </v>
      </c>
      <c r="C39" s="873"/>
      <c r="D39" s="873"/>
      <c r="E39" s="873"/>
      <c r="F39" s="873"/>
      <c r="G39" s="873"/>
      <c r="H39" s="874"/>
      <c r="I39" s="875"/>
      <c r="J39" s="876"/>
      <c r="K39" s="276">
        <f>VLOOKUP(A39,EQUIPOS!A9:D166,4,FALSE)</f>
        <v>111465.64942426274</v>
      </c>
      <c r="L39" s="953">
        <v>50</v>
      </c>
      <c r="M39" s="954"/>
      <c r="N39" s="279">
        <f>K39/L39</f>
        <v>2229.3129884852547</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11166.636855456909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400</v>
      </c>
      <c r="N70" s="402">
        <f>K70/M70</f>
        <v>266.71560903601994</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400</v>
      </c>
      <c r="N71" s="402">
        <f>K71/M71</f>
        <v>135.32749999999999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402.04310903601993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11568.679964492929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2313.7359928985857</v>
      </c>
      <c r="M83" s="859"/>
      <c r="N83" s="57"/>
    </row>
    <row r="84" spans="1:14">
      <c r="B84" s="95" t="s">
        <v>973</v>
      </c>
      <c r="C84" s="96"/>
      <c r="D84" s="96"/>
      <c r="E84" s="96"/>
      <c r="F84" s="96"/>
      <c r="G84" s="96"/>
      <c r="H84" s="96"/>
      <c r="I84" s="93"/>
      <c r="J84" s="94"/>
      <c r="K84" s="311">
        <v>0.05</v>
      </c>
      <c r="L84" s="858">
        <f>N78*K84</f>
        <v>578.43399822464642</v>
      </c>
      <c r="M84" s="859"/>
      <c r="N84" s="57"/>
    </row>
    <row r="85" spans="1:14" ht="15.75" thickBot="1">
      <c r="B85" s="97" t="s">
        <v>974</v>
      </c>
      <c r="C85" s="98"/>
      <c r="D85" s="98"/>
      <c r="E85" s="98"/>
      <c r="F85" s="98"/>
      <c r="G85" s="98"/>
      <c r="H85" s="98"/>
      <c r="I85" s="99"/>
      <c r="J85" s="100"/>
      <c r="K85" s="312">
        <v>0.05</v>
      </c>
      <c r="L85" s="860">
        <f>N78*K85</f>
        <v>578.43399822464642</v>
      </c>
      <c r="M85" s="861"/>
      <c r="N85" s="57"/>
    </row>
    <row r="86" spans="1:14" ht="15.75" thickBot="1">
      <c r="B86" s="823" t="s">
        <v>953</v>
      </c>
      <c r="C86" s="824"/>
      <c r="D86" s="824"/>
      <c r="E86" s="824"/>
      <c r="F86" s="824"/>
      <c r="G86" s="824"/>
      <c r="H86" s="824"/>
      <c r="I86" s="824"/>
      <c r="J86" s="824"/>
      <c r="K86" s="824"/>
      <c r="L86" s="824"/>
      <c r="M86" s="825"/>
      <c r="N86" s="58">
        <f>L83+L84+L85</f>
        <v>3470.6039893478787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15039.283953840808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1017</v>
      </c>
      <c r="C31" s="87" t="s">
        <v>1196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168984.5728217389</v>
      </c>
      <c r="L36" s="277"/>
      <c r="M36" s="278">
        <v>40</v>
      </c>
      <c r="N36" s="279">
        <f>K36/M36</f>
        <v>4224.6143205434728</v>
      </c>
    </row>
    <row r="37" spans="1:14">
      <c r="A37" s="119" t="s">
        <v>365</v>
      </c>
      <c r="B37" s="872" t="str">
        <f>VLOOKUP(A37,EQUIPOS!A7:D154,3,FALSE)</f>
        <v xml:space="preserve">Vibrocompatador, potencia 153 HP, peso 10 Ton. </v>
      </c>
      <c r="C37" s="873"/>
      <c r="D37" s="873"/>
      <c r="E37" s="873"/>
      <c r="F37" s="873"/>
      <c r="G37" s="873"/>
      <c r="H37" s="874"/>
      <c r="I37" s="274"/>
      <c r="J37" s="275"/>
      <c r="K37" s="276">
        <f>VLOOKUP(A37,EQUIPOS!A7:D164,4,FALSE)</f>
        <v>111465.64942426274</v>
      </c>
      <c r="L37" s="277"/>
      <c r="M37" s="278">
        <v>40</v>
      </c>
      <c r="N37" s="279">
        <f>K37/M37</f>
        <v>2786.6412356065684</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7011.2555561500412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502.55388629502494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7513.8094424450665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1502.7618884890135</v>
      </c>
      <c r="M83" s="859"/>
      <c r="N83" s="57"/>
    </row>
    <row r="84" spans="1:14">
      <c r="B84" s="95" t="s">
        <v>973</v>
      </c>
      <c r="C84" s="96"/>
      <c r="D84" s="96"/>
      <c r="E84" s="96"/>
      <c r="F84" s="96"/>
      <c r="G84" s="96"/>
      <c r="H84" s="96"/>
      <c r="I84" s="93"/>
      <c r="J84" s="94"/>
      <c r="K84" s="311">
        <v>0.05</v>
      </c>
      <c r="L84" s="858">
        <f>N78*K84</f>
        <v>375.69047212225337</v>
      </c>
      <c r="M84" s="859"/>
      <c r="N84" s="57"/>
    </row>
    <row r="85" spans="1:14" ht="15.75" thickBot="1">
      <c r="B85" s="97" t="s">
        <v>974</v>
      </c>
      <c r="C85" s="98"/>
      <c r="D85" s="98"/>
      <c r="E85" s="98"/>
      <c r="F85" s="98"/>
      <c r="G85" s="98"/>
      <c r="H85" s="98"/>
      <c r="I85" s="99"/>
      <c r="J85" s="100"/>
      <c r="K85" s="312">
        <v>0.05</v>
      </c>
      <c r="L85" s="860">
        <f>N78*K85</f>
        <v>375.69047212225337</v>
      </c>
      <c r="M85" s="861"/>
      <c r="N85" s="57"/>
    </row>
    <row r="86" spans="1:14" ht="15.75" thickBot="1">
      <c r="B86" s="823" t="s">
        <v>953</v>
      </c>
      <c r="C86" s="824"/>
      <c r="D86" s="824"/>
      <c r="E86" s="824"/>
      <c r="F86" s="824"/>
      <c r="G86" s="824"/>
      <c r="H86" s="824"/>
      <c r="I86" s="824"/>
      <c r="J86" s="824"/>
      <c r="K86" s="824"/>
      <c r="L86" s="824"/>
      <c r="M86" s="825"/>
      <c r="N86" s="58">
        <f>L83+L84+L85</f>
        <v>2254.1428327335202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9767.9522751785862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1018</v>
      </c>
      <c r="C31" s="87" t="s">
        <v>1197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168984.5728217389</v>
      </c>
      <c r="L36" s="277"/>
      <c r="M36" s="278">
        <v>40</v>
      </c>
      <c r="N36" s="279">
        <f>K36/M36</f>
        <v>4224.6143205434728</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4224.6143205434728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79"/>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320</v>
      </c>
      <c r="N70" s="402">
        <f>K70/M70</f>
        <v>333.39451129502493</v>
      </c>
      <c r="O70" s="112"/>
    </row>
    <row r="71" spans="1:15">
      <c r="A71" t="s">
        <v>6</v>
      </c>
      <c r="B71" s="55" t="str">
        <f>VLOOKUP(A71,'MANO DE OBRA'!A8:D69,3,FALSE)</f>
        <v xml:space="preserve">Obrero </v>
      </c>
      <c r="C71" s="53"/>
      <c r="D71" s="53"/>
      <c r="E71" s="53"/>
      <c r="F71" s="53"/>
      <c r="G71" s="53"/>
      <c r="H71" s="53"/>
      <c r="I71" s="299">
        <f>K71/J71*100</f>
        <v>29260.000000000004</v>
      </c>
      <c r="J71" s="300">
        <v>185</v>
      </c>
      <c r="K71" s="301">
        <f>VLOOKUP(A71,'MANO DE OBRA'!A8:D100,4,FALSE)</f>
        <v>54131</v>
      </c>
      <c r="L71" s="56"/>
      <c r="M71" s="306">
        <v>320</v>
      </c>
      <c r="N71" s="402">
        <f>K71/M71</f>
        <v>169.15937500000001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502.55388629502494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4727.168206838498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945.43364136769969</v>
      </c>
      <c r="M83" s="859"/>
      <c r="N83" s="57"/>
    </row>
    <row r="84" spans="1:14">
      <c r="B84" s="95" t="s">
        <v>973</v>
      </c>
      <c r="C84" s="96"/>
      <c r="D84" s="96"/>
      <c r="E84" s="96"/>
      <c r="F84" s="96"/>
      <c r="G84" s="96"/>
      <c r="H84" s="96"/>
      <c r="I84" s="93"/>
      <c r="J84" s="94"/>
      <c r="K84" s="311">
        <v>0.05</v>
      </c>
      <c r="L84" s="858">
        <f>N78*K84</f>
        <v>236.35841034192492</v>
      </c>
      <c r="M84" s="859"/>
      <c r="N84" s="57"/>
    </row>
    <row r="85" spans="1:14" ht="15.75" thickBot="1">
      <c r="B85" s="97" t="s">
        <v>974</v>
      </c>
      <c r="C85" s="98"/>
      <c r="D85" s="98"/>
      <c r="E85" s="98"/>
      <c r="F85" s="98"/>
      <c r="G85" s="98"/>
      <c r="H85" s="98"/>
      <c r="I85" s="99"/>
      <c r="J85" s="100"/>
      <c r="K85" s="312">
        <v>0.05</v>
      </c>
      <c r="L85" s="860">
        <f>N78*K85</f>
        <v>236.35841034192492</v>
      </c>
      <c r="M85" s="861"/>
      <c r="N85" s="57"/>
    </row>
    <row r="86" spans="1:14" ht="15.75" thickBot="1">
      <c r="B86" s="823" t="s">
        <v>953</v>
      </c>
      <c r="C86" s="824"/>
      <c r="D86" s="824"/>
      <c r="E86" s="824"/>
      <c r="F86" s="824"/>
      <c r="G86" s="824"/>
      <c r="H86" s="824"/>
      <c r="I86" s="824"/>
      <c r="J86" s="824"/>
      <c r="K86" s="824"/>
      <c r="L86" s="824"/>
      <c r="M86" s="825"/>
      <c r="N86" s="58">
        <f>L83+L84+L85</f>
        <v>1418.1504620515493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6145.3186688900478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1441</v>
      </c>
      <c r="C31" s="87" t="s">
        <v>2230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2.1494824361440799</v>
      </c>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883</v>
      </c>
      <c r="B48" s="49" t="str">
        <f>VLOOKUP(A48,MATERIALES!A14:D378,3,FALSE)</f>
        <v>Geotextil Nt-2500 O Similar (Proveedores, Pavco, Geomatrix, Tensar, Omnes U Otros)</v>
      </c>
      <c r="C48" s="288"/>
      <c r="D48" s="288"/>
      <c r="E48" s="288"/>
      <c r="F48" s="288"/>
      <c r="G48" s="288"/>
      <c r="H48" s="288"/>
      <c r="I48" s="275"/>
      <c r="J48" s="231" t="s">
        <v>233</v>
      </c>
      <c r="K48" s="289">
        <v>1.3</v>
      </c>
      <c r="L48" s="274"/>
      <c r="M48" s="290">
        <f>VLOOKUP(A48,MATERIALES!A6:D374,4,FALSE)</f>
        <v>7655.9382188922964</v>
      </c>
      <c r="N48" s="279">
        <f>K48*M48</f>
        <v>9952.7196845599865</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9952.7196845599865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53"/>
      <c r="D59" s="53"/>
      <c r="E59" s="53"/>
      <c r="F59" s="53"/>
      <c r="G59" s="53"/>
      <c r="H59" s="295"/>
      <c r="I59" s="286"/>
      <c r="J59" s="286"/>
      <c r="K59" s="286"/>
      <c r="L59" s="910"/>
      <c r="M59" s="911"/>
      <c r="N59" s="298"/>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10169.817410610538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2033.9634821221077</v>
      </c>
      <c r="M83" s="859"/>
      <c r="N83" s="57"/>
    </row>
    <row r="84" spans="1:14">
      <c r="B84" s="95" t="s">
        <v>973</v>
      </c>
      <c r="C84" s="96"/>
      <c r="D84" s="96"/>
      <c r="E84" s="96"/>
      <c r="F84" s="96"/>
      <c r="G84" s="96"/>
      <c r="H84" s="96"/>
      <c r="I84" s="93"/>
      <c r="J84" s="94"/>
      <c r="K84" s="311">
        <v>0.05</v>
      </c>
      <c r="L84" s="858">
        <f>N78*K84</f>
        <v>508.49087053052693</v>
      </c>
      <c r="M84" s="859"/>
      <c r="N84" s="57"/>
    </row>
    <row r="85" spans="1:14" ht="15.75" thickBot="1">
      <c r="B85" s="97" t="s">
        <v>974</v>
      </c>
      <c r="C85" s="98"/>
      <c r="D85" s="98"/>
      <c r="E85" s="98"/>
      <c r="F85" s="98"/>
      <c r="G85" s="98"/>
      <c r="H85" s="98"/>
      <c r="I85" s="99"/>
      <c r="J85" s="100"/>
      <c r="K85" s="312">
        <v>0.05</v>
      </c>
      <c r="L85" s="860">
        <f>N78*K85</f>
        <v>508.49087053052693</v>
      </c>
      <c r="M85" s="861"/>
      <c r="N85" s="57"/>
    </row>
    <row r="86" spans="1:14" ht="15.75" thickBot="1">
      <c r="B86" s="823" t="s">
        <v>953</v>
      </c>
      <c r="C86" s="824"/>
      <c r="D86" s="824"/>
      <c r="E86" s="824"/>
      <c r="F86" s="824"/>
      <c r="G86" s="824"/>
      <c r="H86" s="824"/>
      <c r="I86" s="824"/>
      <c r="J86" s="824"/>
      <c r="K86" s="824"/>
      <c r="L86" s="824"/>
      <c r="M86" s="825"/>
      <c r="N86" s="58">
        <f>L83+L84+L85</f>
        <v>3050.9452231831615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13220.7626337937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1.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1442</v>
      </c>
      <c r="C31" s="87" t="s">
        <v>2020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0.01</v>
      </c>
      <c r="M42" s="885"/>
      <c r="N42" s="111">
        <f>N76*L42</f>
        <v>2.1494824361440799</v>
      </c>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470</v>
      </c>
      <c r="B48" s="49" t="str">
        <f>VLOOKUP(A48,MATERIALES!A4:D373,3,FALSE)</f>
        <v>Geomalla Tipo Asphalt</v>
      </c>
      <c r="C48" s="288"/>
      <c r="D48" s="288"/>
      <c r="E48" s="288"/>
      <c r="F48" s="288"/>
      <c r="G48" s="288"/>
      <c r="H48" s="288"/>
      <c r="I48" s="275"/>
      <c r="J48" s="231" t="str">
        <f>VLOOKUP(A48,MATERIALES!A4:D373,2,FALSE)</f>
        <v>m2</v>
      </c>
      <c r="K48" s="289">
        <v>1.2</v>
      </c>
      <c r="L48" s="274"/>
      <c r="M48" s="290">
        <f>VLOOKUP(A48,MATERIALES!A4:D395,4,FALSE)</f>
        <v>10727.706542185917</v>
      </c>
      <c r="N48" s="279">
        <f>K48*M48</f>
        <v>12873.2478506231</v>
      </c>
    </row>
    <row r="49" spans="1:14">
      <c r="B49" s="49"/>
      <c r="C49" s="288"/>
      <c r="D49" s="288"/>
      <c r="E49" s="288"/>
      <c r="F49" s="288"/>
      <c r="G49" s="288"/>
      <c r="H49" s="288"/>
      <c r="I49" s="275"/>
      <c r="J49" s="231"/>
      <c r="K49" s="289"/>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12873.2478506231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53"/>
      <c r="D59" s="53"/>
      <c r="E59" s="53"/>
      <c r="F59" s="53"/>
      <c r="G59" s="53"/>
      <c r="H59" s="295"/>
      <c r="I59" s="286"/>
      <c r="J59" s="286"/>
      <c r="K59" s="286"/>
      <c r="L59" s="910"/>
      <c r="M59" s="911"/>
      <c r="N59" s="298"/>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13090.345576673652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2618.0691153347307</v>
      </c>
      <c r="M83" s="859"/>
      <c r="N83" s="57"/>
    </row>
    <row r="84" spans="1:14">
      <c r="B84" s="95" t="s">
        <v>973</v>
      </c>
      <c r="C84" s="96"/>
      <c r="D84" s="96"/>
      <c r="E84" s="96"/>
      <c r="F84" s="96"/>
      <c r="G84" s="96"/>
      <c r="H84" s="96"/>
      <c r="I84" s="93"/>
      <c r="J84" s="94"/>
      <c r="K84" s="311">
        <v>0.05</v>
      </c>
      <c r="L84" s="858">
        <f>N78*K84</f>
        <v>654.51727883368267</v>
      </c>
      <c r="M84" s="859"/>
      <c r="N84" s="57"/>
    </row>
    <row r="85" spans="1:14" ht="15.75" thickBot="1">
      <c r="B85" s="97" t="s">
        <v>974</v>
      </c>
      <c r="C85" s="98"/>
      <c r="D85" s="98"/>
      <c r="E85" s="98"/>
      <c r="F85" s="98"/>
      <c r="G85" s="98"/>
      <c r="H85" s="98"/>
      <c r="I85" s="99"/>
      <c r="J85" s="100"/>
      <c r="K85" s="312">
        <v>0.05</v>
      </c>
      <c r="L85" s="860">
        <f>N78*K85</f>
        <v>654.51727883368267</v>
      </c>
      <c r="M85" s="861"/>
      <c r="N85" s="57"/>
    </row>
    <row r="86" spans="1:14" ht="15.75" thickBot="1">
      <c r="B86" s="823" t="s">
        <v>953</v>
      </c>
      <c r="C86" s="824"/>
      <c r="D86" s="824"/>
      <c r="E86" s="824"/>
      <c r="F86" s="824"/>
      <c r="G86" s="824"/>
      <c r="H86" s="824"/>
      <c r="I86" s="824"/>
      <c r="J86" s="824"/>
      <c r="K86" s="824"/>
      <c r="L86" s="824"/>
      <c r="M86" s="825"/>
      <c r="N86" s="58">
        <f>L83+L84+L85</f>
        <v>3927.103673002096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17017.449249675748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1443</v>
      </c>
      <c r="C31" s="87" t="s">
        <v>1440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168984.5728217389</v>
      </c>
      <c r="L36" s="277"/>
      <c r="M36" s="278">
        <v>45</v>
      </c>
      <c r="N36" s="279">
        <f>K36/M36</f>
        <v>3755.2127293719755</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120141.10162352238</v>
      </c>
      <c r="L37" s="277"/>
      <c r="M37" s="278">
        <v>45</v>
      </c>
      <c r="N37" s="279">
        <f>K37/M37</f>
        <v>2669.8022583004972</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157740.51890332141</v>
      </c>
      <c r="L38" s="277"/>
      <c r="M38" s="278">
        <v>45</v>
      </c>
      <c r="N38" s="279">
        <f>K38/M38</f>
        <v>3505.3448645182534</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111465.64942426274</v>
      </c>
      <c r="L39" s="877">
        <v>45</v>
      </c>
      <c r="M39" s="878"/>
      <c r="N39" s="279">
        <f>K39/L39</f>
        <v>2477.0144316502829</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12419.315852930698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550</v>
      </c>
      <c r="B48" s="49" t="str">
        <f>VLOOKUP(A48,MATERIALES!A4:D373,3,FALSE)</f>
        <v>Material seleccionado para Relleno</v>
      </c>
      <c r="C48" s="288"/>
      <c r="D48" s="288"/>
      <c r="E48" s="288"/>
      <c r="F48" s="288"/>
      <c r="G48" s="288"/>
      <c r="H48" s="288"/>
      <c r="I48" s="275"/>
      <c r="J48" s="231" t="str">
        <f>VLOOKUP(A48,MATERIALES!A4:D373,2,FALSE)</f>
        <v>m3</v>
      </c>
      <c r="K48" s="289">
        <v>1.25</v>
      </c>
      <c r="L48" s="274"/>
      <c r="M48" s="407">
        <f>VLOOKUP(A48,MATERIALES!A4:D395,4,FALSE)</f>
        <v>24446.879447377785</v>
      </c>
      <c r="N48" s="279">
        <f>K48*M48</f>
        <v>30558.599309222231</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30558.599309222231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1291</v>
      </c>
      <c r="B59" s="52" t="str">
        <f>VLOOKUP(A59,TRANSPORTE!A5:D104,3,FALSE)</f>
        <v>Transporte de material seleccionado para relleno</v>
      </c>
      <c r="C59" s="53"/>
      <c r="D59" s="53"/>
      <c r="E59" s="53"/>
      <c r="F59" s="53"/>
      <c r="G59" s="53"/>
      <c r="H59" s="295" t="s">
        <v>1999</v>
      </c>
      <c r="I59" s="286">
        <v>1.25</v>
      </c>
      <c r="J59" s="286">
        <v>1</v>
      </c>
      <c r="K59" s="286">
        <f>I59*J59</f>
        <v>1.25</v>
      </c>
      <c r="L59" s="910">
        <f>VLOOKUP(A59,TRANSPORTE!A5:D121,4,FALSE)</f>
        <v>1327.3942969676759</v>
      </c>
      <c r="M59" s="911"/>
      <c r="N59" s="298">
        <f>K59*L59</f>
        <v>1659.2428712095948</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1659.2428712095948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45234.236487846989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9046.8472975693985</v>
      </c>
      <c r="M83" s="859"/>
      <c r="N83" s="57"/>
    </row>
    <row r="84" spans="1:14">
      <c r="B84" s="95" t="s">
        <v>973</v>
      </c>
      <c r="C84" s="96"/>
      <c r="D84" s="96"/>
      <c r="E84" s="96"/>
      <c r="F84" s="96"/>
      <c r="G84" s="96"/>
      <c r="H84" s="96"/>
      <c r="I84" s="93"/>
      <c r="J84" s="94"/>
      <c r="K84" s="311">
        <v>0.05</v>
      </c>
      <c r="L84" s="858">
        <f>N78*K84</f>
        <v>2261.7118243923496</v>
      </c>
      <c r="M84" s="859"/>
      <c r="N84" s="57"/>
    </row>
    <row r="85" spans="1:14" ht="15.75" thickBot="1">
      <c r="B85" s="97" t="s">
        <v>974</v>
      </c>
      <c r="C85" s="98"/>
      <c r="D85" s="98"/>
      <c r="E85" s="98"/>
      <c r="F85" s="98"/>
      <c r="G85" s="98"/>
      <c r="H85" s="98"/>
      <c r="I85" s="99"/>
      <c r="J85" s="100"/>
      <c r="K85" s="312">
        <v>0.05</v>
      </c>
      <c r="L85" s="860">
        <f>N78*K85</f>
        <v>2261.7118243923496</v>
      </c>
      <c r="M85" s="861"/>
      <c r="N85" s="57"/>
    </row>
    <row r="86" spans="1:14" ht="15.75" thickBot="1">
      <c r="B86" s="823" t="s">
        <v>953</v>
      </c>
      <c r="C86" s="824"/>
      <c r="D86" s="824"/>
      <c r="E86" s="824"/>
      <c r="F86" s="824"/>
      <c r="G86" s="824"/>
      <c r="H86" s="824"/>
      <c r="I86" s="824"/>
      <c r="J86" s="824"/>
      <c r="K86" s="824"/>
      <c r="L86" s="824"/>
      <c r="M86" s="825"/>
      <c r="N86" s="58">
        <f>L83+L84+L85</f>
        <v>13570.2709463541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ROUND((N78+N86),0)</f>
        <v>58805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1444</v>
      </c>
      <c r="C31" s="87" t="s">
        <v>1446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168984.5728217389</v>
      </c>
      <c r="L36" s="277"/>
      <c r="M36" s="278">
        <v>45</v>
      </c>
      <c r="N36" s="279">
        <f>K36/M36</f>
        <v>3755.2127293719755</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120141.10162352238</v>
      </c>
      <c r="L37" s="277"/>
      <c r="M37" s="278">
        <v>45</v>
      </c>
      <c r="N37" s="279">
        <f>K37/M37</f>
        <v>2669.8022583004972</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157740.51890332141</v>
      </c>
      <c r="L38" s="277"/>
      <c r="M38" s="278">
        <v>45</v>
      </c>
      <c r="N38" s="279">
        <f>K38/M38</f>
        <v>3505.3448645182534</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111465.64942426274</v>
      </c>
      <c r="L39" s="877">
        <v>45</v>
      </c>
      <c r="M39" s="878"/>
      <c r="N39" s="279">
        <f>K39/L39</f>
        <v>2477.0144316502829</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12419.315852930698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1.25</v>
      </c>
      <c r="L48" s="274"/>
      <c r="M48" s="407">
        <f>VLOOKUP(A48,MATERIALES!A4:D395,4,FALSE)</f>
        <v>52816.121141448653</v>
      </c>
      <c r="N48" s="279">
        <f>K48*M48</f>
        <v>66020.151426810815</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66020.151426810815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10">
        <f>VLOOKUP(A59,TRANSPORTE!A5:D121,4,FALSE)</f>
        <v>1318.9267416293571</v>
      </c>
      <c r="M59" s="911"/>
      <c r="N59" s="298">
        <f>K59*L59</f>
        <v>1648.6584270366964</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1648.6584270366964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80685.204161262678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16137.040832252536</v>
      </c>
      <c r="M83" s="859"/>
      <c r="N83" s="57"/>
    </row>
    <row r="84" spans="1:14">
      <c r="B84" s="95" t="s">
        <v>973</v>
      </c>
      <c r="C84" s="96"/>
      <c r="D84" s="96"/>
      <c r="E84" s="96"/>
      <c r="F84" s="96"/>
      <c r="G84" s="96"/>
      <c r="H84" s="96"/>
      <c r="I84" s="93"/>
      <c r="J84" s="94"/>
      <c r="K84" s="311">
        <v>0.05</v>
      </c>
      <c r="L84" s="858">
        <f>N78*K84</f>
        <v>4034.2602080631341</v>
      </c>
      <c r="M84" s="859"/>
      <c r="N84" s="57"/>
    </row>
    <row r="85" spans="1:14" ht="15.75" thickBot="1">
      <c r="B85" s="97" t="s">
        <v>974</v>
      </c>
      <c r="C85" s="98"/>
      <c r="D85" s="98"/>
      <c r="E85" s="98"/>
      <c r="F85" s="98"/>
      <c r="G85" s="98"/>
      <c r="H85" s="98"/>
      <c r="I85" s="99"/>
      <c r="J85" s="100"/>
      <c r="K85" s="312">
        <v>0.05</v>
      </c>
      <c r="L85" s="860">
        <f>N78*K85</f>
        <v>4034.2602080631341</v>
      </c>
      <c r="M85" s="861"/>
      <c r="N85" s="57"/>
    </row>
    <row r="86" spans="1:14" ht="15.75" thickBot="1">
      <c r="B86" s="823" t="s">
        <v>953</v>
      </c>
      <c r="C86" s="824"/>
      <c r="D86" s="824"/>
      <c r="E86" s="824"/>
      <c r="F86" s="824"/>
      <c r="G86" s="824"/>
      <c r="H86" s="824"/>
      <c r="I86" s="824"/>
      <c r="J86" s="824"/>
      <c r="K86" s="824"/>
      <c r="L86" s="824"/>
      <c r="M86" s="825"/>
      <c r="N86" s="58">
        <f>L83+L84+L85</f>
        <v>24205.561248378803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104890.76540964148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1445</v>
      </c>
      <c r="C31" s="87" t="s">
        <v>1447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VLOOKUP(A36,EQUIPOS!A6:D186,3,FALSE)</f>
        <v xml:space="preserve">Buldozer, Potencia al volante de 140 HP, motor de 2200 RPM, longitud de hoja 4,80m. </v>
      </c>
      <c r="C36" s="873"/>
      <c r="D36" s="873"/>
      <c r="E36" s="873"/>
      <c r="F36" s="873"/>
      <c r="G36" s="873"/>
      <c r="H36" s="874"/>
      <c r="I36" s="274"/>
      <c r="J36" s="275"/>
      <c r="K36" s="276">
        <f>VLOOKUP(A36,EQUIPOS!A6:D186,4,FALSE)</f>
        <v>168984.5728217389</v>
      </c>
      <c r="L36" s="277"/>
      <c r="M36" s="278">
        <v>45</v>
      </c>
      <c r="N36" s="279">
        <f>K36/M36</f>
        <v>3755.2127293719755</v>
      </c>
    </row>
    <row r="37" spans="1:14">
      <c r="A37" s="119" t="s">
        <v>152</v>
      </c>
      <c r="B37" s="872" t="str">
        <f>VLOOKUP(A37,EQUIPOS!A7:D187,3,FALSE)</f>
        <v xml:space="preserve">Carrotanque de agua(1000 Galones) </v>
      </c>
      <c r="C37" s="873"/>
      <c r="D37" s="873"/>
      <c r="E37" s="873"/>
      <c r="F37" s="873"/>
      <c r="G37" s="873"/>
      <c r="H37" s="874"/>
      <c r="I37" s="274"/>
      <c r="J37" s="275"/>
      <c r="K37" s="276">
        <f>VLOOKUP(A37,EQUIPOS!A7:D187,4,FALSE)</f>
        <v>120141.10162352238</v>
      </c>
      <c r="L37" s="277"/>
      <c r="M37" s="278">
        <v>45</v>
      </c>
      <c r="N37" s="279">
        <f>K37/M37</f>
        <v>2669.8022583004972</v>
      </c>
    </row>
    <row r="38" spans="1:14">
      <c r="A38" t="s">
        <v>269</v>
      </c>
      <c r="B38" s="872" t="str">
        <f>VLOOKUP(A38,EQUIPOS!A8:D188,3,FALSE)</f>
        <v>Motoniveladora  potencia 215 HP, ancho de cuchilla 4,27 m, peso 18 ton.</v>
      </c>
      <c r="C38" s="873"/>
      <c r="D38" s="873"/>
      <c r="E38" s="873"/>
      <c r="F38" s="873"/>
      <c r="G38" s="873"/>
      <c r="H38" s="874"/>
      <c r="I38" s="274"/>
      <c r="J38" s="275"/>
      <c r="K38" s="276">
        <f>VLOOKUP(A38,EQUIPOS!A8:D188,4,FALSE)</f>
        <v>157740.51890332141</v>
      </c>
      <c r="L38" s="277"/>
      <c r="M38" s="278">
        <v>45</v>
      </c>
      <c r="N38" s="279">
        <f>K38/M38</f>
        <v>3505.3448645182534</v>
      </c>
    </row>
    <row r="39" spans="1:14">
      <c r="A39" t="s">
        <v>365</v>
      </c>
      <c r="B39" s="872" t="str">
        <f>VLOOKUP(A39,EQUIPOS!A9:D189,3,FALSE)</f>
        <v xml:space="preserve">Vibrocompatador, potencia 153 HP, peso 10 Ton. </v>
      </c>
      <c r="C39" s="873"/>
      <c r="D39" s="873"/>
      <c r="E39" s="873"/>
      <c r="F39" s="873"/>
      <c r="G39" s="873"/>
      <c r="H39" s="874"/>
      <c r="I39" s="875"/>
      <c r="J39" s="876"/>
      <c r="K39" s="276">
        <f>VLOOKUP(A39,EQUIPOS!A9:D189,4,FALSE)</f>
        <v>111465.64942426274</v>
      </c>
      <c r="L39" s="877">
        <v>45</v>
      </c>
      <c r="M39" s="878"/>
      <c r="N39" s="279">
        <f>K39/L39</f>
        <v>2477.0144316502829</v>
      </c>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t="s">
        <v>952</v>
      </c>
      <c r="C42" s="873"/>
      <c r="D42" s="873"/>
      <c r="E42" s="873"/>
      <c r="F42" s="873"/>
      <c r="G42" s="873"/>
      <c r="H42" s="874"/>
      <c r="I42" s="882"/>
      <c r="J42" s="883"/>
      <c r="K42" s="47"/>
      <c r="L42" s="884">
        <v>0.02</v>
      </c>
      <c r="M42" s="885"/>
      <c r="N42" s="111">
        <f>N76*L42</f>
        <v>11.941569089689333</v>
      </c>
    </row>
    <row r="43" spans="1:14" ht="15.75" thickBot="1">
      <c r="B43" s="823" t="s">
        <v>953</v>
      </c>
      <c r="C43" s="824"/>
      <c r="D43" s="824"/>
      <c r="E43" s="824"/>
      <c r="F43" s="824"/>
      <c r="G43" s="824"/>
      <c r="H43" s="824"/>
      <c r="I43" s="824"/>
      <c r="J43" s="824"/>
      <c r="K43" s="824"/>
      <c r="L43" s="824"/>
      <c r="M43" s="825"/>
      <c r="N43" s="401">
        <f>SUM(N36:N42)</f>
        <v>12419.315852930698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521</v>
      </c>
      <c r="B48" s="49" t="str">
        <f>VLOOKUP(A48,MATERIALES!A4:D373,3,FALSE)</f>
        <v xml:space="preserve">Material de Base </v>
      </c>
      <c r="C48" s="288"/>
      <c r="D48" s="288"/>
      <c r="E48" s="288"/>
      <c r="F48" s="288"/>
      <c r="G48" s="288"/>
      <c r="H48" s="288"/>
      <c r="I48" s="275"/>
      <c r="J48" s="231" t="str">
        <f>VLOOKUP(A48,MATERIALES!A4:D373,2,FALSE)</f>
        <v>m3</v>
      </c>
      <c r="K48" s="289">
        <v>1.25</v>
      </c>
      <c r="L48" s="274"/>
      <c r="M48" s="407">
        <f>VLOOKUP(A48,MATERIALES!A4:D395,4,FALSE)</f>
        <v>59207.9749313961</v>
      </c>
      <c r="N48" s="279">
        <f>K48*M48</f>
        <v>74009.968664245127</v>
      </c>
    </row>
    <row r="49" spans="1:14">
      <c r="B49" s="49"/>
      <c r="C49" s="288"/>
      <c r="D49" s="288"/>
      <c r="E49" s="288"/>
      <c r="F49" s="288"/>
      <c r="G49" s="288"/>
      <c r="H49" s="288"/>
      <c r="I49" s="275"/>
      <c r="J49" s="231"/>
      <c r="K49" s="289" t="s">
        <v>980</v>
      </c>
      <c r="L49" s="274"/>
      <c r="M49" s="290"/>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74009.968664245127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1385</v>
      </c>
      <c r="B59" s="52" t="str">
        <f>VLOOKUP(A59,TRANSPORTE!A5:D104,3,FALSE)</f>
        <v xml:space="preserve">Transporte de material de Sub Base CBR=40% </v>
      </c>
      <c r="C59" s="53"/>
      <c r="D59" s="53"/>
      <c r="E59" s="53"/>
      <c r="F59" s="53"/>
      <c r="G59" s="53"/>
      <c r="H59" s="295" t="s">
        <v>1999</v>
      </c>
      <c r="I59" s="286">
        <v>1.25</v>
      </c>
      <c r="J59" s="286">
        <v>1</v>
      </c>
      <c r="K59" s="286">
        <f>I59*J59</f>
        <v>1.25</v>
      </c>
      <c r="L59" s="910">
        <f>VLOOKUP(A59,TRANSPORTE!A5:D121,4,FALSE)</f>
        <v>1318.9267416293571</v>
      </c>
      <c r="M59" s="911"/>
      <c r="N59" s="298">
        <f>K59*L59</f>
        <v>1648.6584270366964</v>
      </c>
    </row>
    <row r="60" spans="1:14" ht="24.75" customHeight="1">
      <c r="B60" s="52"/>
      <c r="C60" s="324"/>
      <c r="D60" s="324"/>
      <c r="E60" s="324"/>
      <c r="F60" s="324"/>
      <c r="G60" s="324"/>
      <c r="H60" s="318"/>
      <c r="I60" s="406"/>
      <c r="J60" s="293"/>
      <c r="K60" s="286"/>
      <c r="L60" s="910"/>
      <c r="M60" s="911"/>
      <c r="N60" s="294"/>
    </row>
    <row r="61" spans="1:14">
      <c r="B61" s="52"/>
      <c r="C61" s="53"/>
      <c r="D61" s="53"/>
      <c r="E61" s="53"/>
      <c r="F61" s="53"/>
      <c r="G61" s="324"/>
      <c r="H61" s="318"/>
      <c r="I61" s="406"/>
      <c r="J61" s="293"/>
      <c r="K61" s="286"/>
      <c r="L61" s="910"/>
      <c r="M61" s="911"/>
      <c r="N61" s="298"/>
    </row>
    <row r="62" spans="1:14">
      <c r="B62" s="52"/>
      <c r="C62" s="53"/>
      <c r="D62" s="53"/>
      <c r="E62" s="53"/>
      <c r="F62" s="53"/>
      <c r="G62" s="53"/>
      <c r="H62" s="295"/>
      <c r="I62" s="286"/>
      <c r="J62" s="286"/>
      <c r="K62" s="286"/>
      <c r="L62" s="910"/>
      <c r="M62" s="911"/>
      <c r="N62" s="298"/>
    </row>
    <row r="63" spans="1:14">
      <c r="B63" s="52"/>
      <c r="C63" s="53"/>
      <c r="D63" s="53"/>
      <c r="E63" s="53"/>
      <c r="F63" s="53"/>
      <c r="G63" s="53"/>
      <c r="H63" s="295"/>
      <c r="I63" s="286"/>
      <c r="J63" s="286"/>
      <c r="K63" s="286"/>
      <c r="L63" s="910"/>
      <c r="M63" s="911"/>
      <c r="N63" s="298"/>
    </row>
    <row r="64" spans="1:14" ht="15.75" thickBot="1">
      <c r="B64" s="472"/>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SUM(N59:N64)</f>
        <v>1648.6584270366964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360</v>
      </c>
      <c r="N70" s="402">
        <f>K70/M70</f>
        <v>300.72777777777776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360</v>
      </c>
      <c r="N71" s="402">
        <f>K71/M71</f>
        <v>296.35067670668883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88675.02139869699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17735.004279739398</v>
      </c>
      <c r="M83" s="859"/>
      <c r="N83" s="57"/>
    </row>
    <row r="84" spans="1:14">
      <c r="B84" s="95" t="s">
        <v>973</v>
      </c>
      <c r="C84" s="96"/>
      <c r="D84" s="96"/>
      <c r="E84" s="96"/>
      <c r="F84" s="96"/>
      <c r="G84" s="96"/>
      <c r="H84" s="96"/>
      <c r="I84" s="93"/>
      <c r="J84" s="94"/>
      <c r="K84" s="311">
        <v>0.05</v>
      </c>
      <c r="L84" s="858">
        <f>N78*K84</f>
        <v>4433.7510699348495</v>
      </c>
      <c r="M84" s="859"/>
      <c r="N84" s="57"/>
    </row>
    <row r="85" spans="1:14" ht="15.75" thickBot="1">
      <c r="B85" s="97" t="s">
        <v>974</v>
      </c>
      <c r="C85" s="98"/>
      <c r="D85" s="98"/>
      <c r="E85" s="98"/>
      <c r="F85" s="98"/>
      <c r="G85" s="98"/>
      <c r="H85" s="98"/>
      <c r="I85" s="99"/>
      <c r="J85" s="100"/>
      <c r="K85" s="312">
        <v>0.05</v>
      </c>
      <c r="L85" s="860">
        <f>N78*K85</f>
        <v>4433.7510699348495</v>
      </c>
      <c r="M85" s="861"/>
      <c r="N85" s="57"/>
    </row>
    <row r="86" spans="1:14" ht="15.75" thickBot="1">
      <c r="B86" s="823" t="s">
        <v>953</v>
      </c>
      <c r="C86" s="824"/>
      <c r="D86" s="824"/>
      <c r="E86" s="824"/>
      <c r="F86" s="824"/>
      <c r="G86" s="824"/>
      <c r="H86" s="824"/>
      <c r="I86" s="824"/>
      <c r="J86" s="824"/>
      <c r="K86" s="824"/>
      <c r="L86" s="824"/>
      <c r="M86" s="825"/>
      <c r="N86" s="58">
        <f>L83+L84+L85</f>
        <v>26602.506419609097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115277.52781830609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1019</v>
      </c>
      <c r="C31" s="87" t="s">
        <v>1956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168984.5728217389</v>
      </c>
      <c r="L36" s="277"/>
      <c r="M36" s="278">
        <v>400</v>
      </c>
      <c r="N36" s="279">
        <f>K36/M36</f>
        <v>422.46143205434726</v>
      </c>
    </row>
    <row r="37" spans="1:14">
      <c r="A37" s="119" t="s">
        <v>152</v>
      </c>
      <c r="B37" s="872" t="str">
        <f>VLOOKUP(A37,EQUIPOS!A7:D154,3,FALSE)</f>
        <v xml:space="preserve">Carrotanque de agua(1000 Galones) </v>
      </c>
      <c r="C37" s="873"/>
      <c r="D37" s="873"/>
      <c r="E37" s="873"/>
      <c r="F37" s="873"/>
      <c r="G37" s="873"/>
      <c r="H37" s="874"/>
      <c r="I37" s="274"/>
      <c r="J37" s="275"/>
      <c r="K37" s="276">
        <f>VLOOKUP(A37,EQUIPOS!A7:D164,4,FALSE)</f>
        <v>120141.10162352238</v>
      </c>
      <c r="L37" s="277"/>
      <c r="M37" s="278">
        <v>200</v>
      </c>
      <c r="N37" s="279">
        <f>K37/M37</f>
        <v>600.70550811761188</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200</v>
      </c>
      <c r="N38" s="279">
        <f>K38/M38</f>
        <v>788.70259451660706</v>
      </c>
    </row>
    <row r="39" spans="1:14">
      <c r="A39" t="s">
        <v>365</v>
      </c>
      <c r="B39" s="872" t="str">
        <f>VLOOKUP(A39,EQUIPOS!A9:D155,3,FALSE)</f>
        <v xml:space="preserve">Vibrocompatador, potencia 153 HP, peso 10 Ton. </v>
      </c>
      <c r="C39" s="873"/>
      <c r="D39" s="873"/>
      <c r="E39" s="873"/>
      <c r="F39" s="873"/>
      <c r="G39" s="873"/>
      <c r="H39" s="874"/>
      <c r="I39" s="875"/>
      <c r="J39" s="876"/>
      <c r="K39" s="276">
        <f>VLOOKUP(A39,EQUIPOS!A9:D166,4,FALSE)</f>
        <v>111465.64942426274</v>
      </c>
      <c r="L39" s="877">
        <v>200</v>
      </c>
      <c r="M39" s="878"/>
      <c r="N39" s="279">
        <f>K39/L39</f>
        <v>557.32824712131367</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2.6868530451800998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2371.8846348550601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1600</v>
      </c>
      <c r="N70" s="402">
        <f>K70/M70</f>
        <v>66.678902259004985</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1600</v>
      </c>
      <c r="N71" s="402">
        <f>K71/M71</f>
        <v>67.663749999999993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134.34265225900498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2506.2272871140649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501.24545742281299</v>
      </c>
      <c r="M83" s="859"/>
      <c r="N83" s="57"/>
    </row>
    <row r="84" spans="1:14">
      <c r="B84" s="95" t="s">
        <v>973</v>
      </c>
      <c r="C84" s="96"/>
      <c r="D84" s="96"/>
      <c r="E84" s="96"/>
      <c r="F84" s="96"/>
      <c r="G84" s="96"/>
      <c r="H84" s="96"/>
      <c r="I84" s="93"/>
      <c r="J84" s="94"/>
      <c r="K84" s="311">
        <v>0.05</v>
      </c>
      <c r="L84" s="858">
        <f>N78*K84</f>
        <v>125.31136435570325</v>
      </c>
      <c r="M84" s="859"/>
      <c r="N84" s="57"/>
    </row>
    <row r="85" spans="1:14" ht="15.75" thickBot="1">
      <c r="B85" s="97" t="s">
        <v>974</v>
      </c>
      <c r="C85" s="98"/>
      <c r="D85" s="98"/>
      <c r="E85" s="98"/>
      <c r="F85" s="98"/>
      <c r="G85" s="98"/>
      <c r="H85" s="98"/>
      <c r="I85" s="99"/>
      <c r="J85" s="100"/>
      <c r="K85" s="312">
        <v>0.05</v>
      </c>
      <c r="L85" s="860">
        <f>N78*K85</f>
        <v>125.31136435570325</v>
      </c>
      <c r="M85" s="861"/>
      <c r="N85" s="57"/>
    </row>
    <row r="86" spans="1:14" ht="15.75" thickBot="1">
      <c r="B86" s="823" t="s">
        <v>953</v>
      </c>
      <c r="C86" s="824"/>
      <c r="D86" s="824"/>
      <c r="E86" s="824"/>
      <c r="F86" s="824"/>
      <c r="G86" s="824"/>
      <c r="H86" s="824"/>
      <c r="I86" s="824"/>
      <c r="J86" s="824"/>
      <c r="K86" s="824"/>
      <c r="L86" s="824"/>
      <c r="M86" s="825"/>
      <c r="N86" s="58">
        <f>L83+L84+L85</f>
        <v>751.86818613421951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3258.0954732482842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1020</v>
      </c>
      <c r="C31" s="87" t="s">
        <v>1198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876</v>
      </c>
      <c r="B48" s="49" t="str">
        <f>VLOOKUP(A48,MATERIALES!A4:D373,3,FALSE)</f>
        <v>Geotextil T-2400 O Similar (Proveedores Lafayet, Pavco, Geomatrix, Tensar, Omnes U Otros)</v>
      </c>
      <c r="C48" s="288"/>
      <c r="D48" s="288"/>
      <c r="E48" s="288"/>
      <c r="F48" s="288"/>
      <c r="G48" s="288"/>
      <c r="H48" s="288"/>
      <c r="I48" s="275"/>
      <c r="J48" s="231" t="str">
        <f>VLOOKUP(A48,MATERIALES!A4:D373,2,FALSE)</f>
        <v>m2</v>
      </c>
      <c r="K48" s="289">
        <v>1.2</v>
      </c>
      <c r="L48" s="274"/>
      <c r="M48" s="409">
        <f>VLOOKUP(A48,MATERIALES!A4:D395,4,FALSE)</f>
        <v>6408.0988779063</v>
      </c>
      <c r="N48" s="279">
        <f>K48*M48</f>
        <v>7689.71865348756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7689.71865348756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7906.8163795381124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1581.3632759076227</v>
      </c>
      <c r="M83" s="859"/>
      <c r="N83" s="57"/>
    </row>
    <row r="84" spans="1:14">
      <c r="B84" s="95" t="s">
        <v>973</v>
      </c>
      <c r="C84" s="96"/>
      <c r="D84" s="96"/>
      <c r="E84" s="96"/>
      <c r="F84" s="96"/>
      <c r="G84" s="96"/>
      <c r="H84" s="96"/>
      <c r="I84" s="93"/>
      <c r="J84" s="94"/>
      <c r="K84" s="311">
        <v>0.05</v>
      </c>
      <c r="L84" s="858">
        <f>N78*K84</f>
        <v>395.34081897690567</v>
      </c>
      <c r="M84" s="859"/>
      <c r="N84" s="57"/>
    </row>
    <row r="85" spans="1:14" ht="15.75" thickBot="1">
      <c r="B85" s="97" t="s">
        <v>974</v>
      </c>
      <c r="C85" s="98"/>
      <c r="D85" s="98"/>
      <c r="E85" s="98"/>
      <c r="F85" s="98"/>
      <c r="G85" s="98"/>
      <c r="H85" s="98"/>
      <c r="I85" s="99"/>
      <c r="J85" s="100"/>
      <c r="K85" s="312">
        <v>0.05</v>
      </c>
      <c r="L85" s="860">
        <f>N78*K85</f>
        <v>395.34081897690567</v>
      </c>
      <c r="M85" s="861"/>
      <c r="N85" s="57"/>
    </row>
    <row r="86" spans="1:14" ht="15.75" thickBot="1">
      <c r="B86" s="823" t="s">
        <v>953</v>
      </c>
      <c r="C86" s="824"/>
      <c r="D86" s="824"/>
      <c r="E86" s="824"/>
      <c r="F86" s="824"/>
      <c r="G86" s="824"/>
      <c r="H86" s="824"/>
      <c r="I86" s="824"/>
      <c r="J86" s="824"/>
      <c r="K86" s="824"/>
      <c r="L86" s="824"/>
      <c r="M86" s="825"/>
      <c r="N86" s="58">
        <f>L83+L84+L85</f>
        <v>2372.044913861434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10278.861293399546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1021</v>
      </c>
      <c r="C31" s="87" t="s">
        <v>1448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889</v>
      </c>
      <c r="B48" s="49" t="str">
        <f>VLOOKUP(A48,MATERIALES!A4:D373,3,FALSE)</f>
        <v>Geotextil T-2100 O Similar (Proveedores Pavco, Lafayet, Geomatrix, Tensar, Omnes U Otros)</v>
      </c>
      <c r="C48" s="288"/>
      <c r="D48" s="288"/>
      <c r="E48" s="288"/>
      <c r="F48" s="288"/>
      <c r="G48" s="288"/>
      <c r="H48" s="288"/>
      <c r="I48" s="275"/>
      <c r="J48" s="231" t="str">
        <f>VLOOKUP(A48,MATERIALES!A4:D373,2,FALSE)</f>
        <v>m2</v>
      </c>
      <c r="K48" s="289">
        <v>1.1000000000000001</v>
      </c>
      <c r="L48" s="274"/>
      <c r="M48" s="409">
        <v>5077.6000000000004</v>
      </c>
      <c r="N48" s="279">
        <f>K48*M48</f>
        <v>5585.3600000000006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5585.3600000000006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302">
        <v>1000</v>
      </c>
      <c r="N70" s="402">
        <f>K70/M70</f>
        <v>108.262</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5802.457726050553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1160.4915452101106</v>
      </c>
      <c r="M83" s="859"/>
      <c r="N83" s="57"/>
    </row>
    <row r="84" spans="1:14">
      <c r="B84" s="95" t="s">
        <v>973</v>
      </c>
      <c r="C84" s="96"/>
      <c r="D84" s="96"/>
      <c r="E84" s="96"/>
      <c r="F84" s="96"/>
      <c r="G84" s="96"/>
      <c r="H84" s="96"/>
      <c r="I84" s="93"/>
      <c r="J84" s="94"/>
      <c r="K84" s="311">
        <v>0.05</v>
      </c>
      <c r="L84" s="858">
        <f>N78*K84</f>
        <v>290.12288630252766</v>
      </c>
      <c r="M84" s="859"/>
      <c r="N84" s="57"/>
    </row>
    <row r="85" spans="1:14" ht="15.75" thickBot="1">
      <c r="B85" s="97" t="s">
        <v>974</v>
      </c>
      <c r="C85" s="98"/>
      <c r="D85" s="98"/>
      <c r="E85" s="98"/>
      <c r="F85" s="98"/>
      <c r="G85" s="98"/>
      <c r="H85" s="98"/>
      <c r="I85" s="99"/>
      <c r="J85" s="100"/>
      <c r="K85" s="312">
        <v>0.05</v>
      </c>
      <c r="L85" s="860">
        <f>N78*K85</f>
        <v>290.12288630252766</v>
      </c>
      <c r="M85" s="861"/>
      <c r="N85" s="57"/>
    </row>
    <row r="86" spans="1:14" ht="15.75" thickBot="1">
      <c r="B86" s="823" t="s">
        <v>953</v>
      </c>
      <c r="C86" s="824"/>
      <c r="D86" s="824"/>
      <c r="E86" s="824"/>
      <c r="F86" s="824"/>
      <c r="G86" s="824"/>
      <c r="H86" s="824"/>
      <c r="I86" s="824"/>
      <c r="J86" s="824"/>
      <c r="K86" s="824"/>
      <c r="L86" s="824"/>
      <c r="M86" s="825"/>
      <c r="N86" s="58">
        <f>L83+L84+L85</f>
        <v>1740.7373178151659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7543.1950438657186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1449</v>
      </c>
      <c r="C31" s="87" t="s">
        <v>1450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466</v>
      </c>
      <c r="B48" s="49" t="str">
        <f>VLOOKUP(A48,MATERIALES!A4:D373,3,FALSE)</f>
        <v>Geomalla Biaxial Para Refuerzo Pbx-11</v>
      </c>
      <c r="C48" s="288"/>
      <c r="D48" s="288"/>
      <c r="E48" s="288"/>
      <c r="F48" s="288"/>
      <c r="G48" s="288"/>
      <c r="H48" s="288"/>
      <c r="I48" s="275"/>
      <c r="J48" s="231" t="str">
        <f>VLOOKUP(A48,MATERIALES!A4:D373,2,FALSE)</f>
        <v>m2</v>
      </c>
      <c r="K48" s="289">
        <v>1.2</v>
      </c>
      <c r="L48" s="274"/>
      <c r="M48" s="409">
        <f>VLOOKUP(A48,MATERIALES!A4:D395,4,FALSE)</f>
        <v>4410.3857260439627</v>
      </c>
      <c r="N48" s="279">
        <f>K48*M48</f>
        <v>5292.4628712527547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5292.4628712527547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5509.5605973033071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1101.9121194606614</v>
      </c>
      <c r="M83" s="859"/>
      <c r="N83" s="57"/>
    </row>
    <row r="84" spans="1:14">
      <c r="B84" s="95" t="s">
        <v>973</v>
      </c>
      <c r="C84" s="96"/>
      <c r="D84" s="96"/>
      <c r="E84" s="96"/>
      <c r="F84" s="96"/>
      <c r="G84" s="96"/>
      <c r="H84" s="96"/>
      <c r="I84" s="93"/>
      <c r="J84" s="94"/>
      <c r="K84" s="311">
        <v>0.05</v>
      </c>
      <c r="L84" s="858">
        <f>N78*K84</f>
        <v>275.47802986516535</v>
      </c>
      <c r="M84" s="859"/>
      <c r="N84" s="57"/>
    </row>
    <row r="85" spans="1:14" ht="15.75" thickBot="1">
      <c r="B85" s="97" t="s">
        <v>974</v>
      </c>
      <c r="C85" s="98"/>
      <c r="D85" s="98"/>
      <c r="E85" s="98"/>
      <c r="F85" s="98"/>
      <c r="G85" s="98"/>
      <c r="H85" s="98"/>
      <c r="I85" s="99"/>
      <c r="J85" s="100"/>
      <c r="K85" s="312">
        <v>0.05</v>
      </c>
      <c r="L85" s="860">
        <f>N78*K85</f>
        <v>275.47802986516535</v>
      </c>
      <c r="M85" s="861"/>
      <c r="N85" s="57"/>
    </row>
    <row r="86" spans="1:14" ht="15.75" thickBot="1">
      <c r="B86" s="823" t="s">
        <v>953</v>
      </c>
      <c r="C86" s="824"/>
      <c r="D86" s="824"/>
      <c r="E86" s="824"/>
      <c r="F86" s="824"/>
      <c r="G86" s="824"/>
      <c r="H86" s="824"/>
      <c r="I86" s="824"/>
      <c r="J86" s="824"/>
      <c r="K86" s="824"/>
      <c r="L86" s="824"/>
      <c r="M86" s="825"/>
      <c r="N86" s="58">
        <f>L83+L84+L85</f>
        <v>1652.8681791909921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7162.4287764942992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1451</v>
      </c>
      <c r="C31" s="87" t="s">
        <v>1452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2.1494824361440799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2.1494824361440799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907</v>
      </c>
      <c r="B48" s="49" t="str">
        <f>VLOOKUP(A48,MATERIALES!A4:D373,3,FALSE)</f>
        <v>Geomalla Forgrid UX100</v>
      </c>
      <c r="C48" s="288"/>
      <c r="D48" s="288"/>
      <c r="E48" s="288"/>
      <c r="F48" s="288"/>
      <c r="G48" s="288"/>
      <c r="H48" s="288"/>
      <c r="I48" s="275"/>
      <c r="J48" s="231" t="str">
        <f>VLOOKUP(A48,MATERIALES!A4:D373,2,FALSE)</f>
        <v>M2</v>
      </c>
      <c r="K48" s="289">
        <v>1.3</v>
      </c>
      <c r="L48" s="274"/>
      <c r="M48" s="409">
        <f>VLOOKUP(A48,MATERIALES!A4:D395,4,FALSE)</f>
        <v>9003.4045597135319</v>
      </c>
      <c r="N48" s="279">
        <f>K48*M48</f>
        <v>11704.425927627592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11704.425927627592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1000</v>
      </c>
      <c r="N70" s="402">
        <f>K70/M70</f>
        <v>106.68624361440799</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1000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214.948243614408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11921.523653678143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2384.3047307356287</v>
      </c>
      <c r="M83" s="859"/>
      <c r="N83" s="57"/>
    </row>
    <row r="84" spans="1:14">
      <c r="B84" s="95" t="s">
        <v>973</v>
      </c>
      <c r="C84" s="96"/>
      <c r="D84" s="96"/>
      <c r="E84" s="96"/>
      <c r="F84" s="96"/>
      <c r="G84" s="96"/>
      <c r="H84" s="96"/>
      <c r="I84" s="93"/>
      <c r="J84" s="94"/>
      <c r="K84" s="311">
        <v>0.05</v>
      </c>
      <c r="L84" s="858">
        <f>N78*K84</f>
        <v>596.07618268390718</v>
      </c>
      <c r="M84" s="859"/>
      <c r="N84" s="57"/>
    </row>
    <row r="85" spans="1:14" ht="15.75" thickBot="1">
      <c r="B85" s="97" t="s">
        <v>974</v>
      </c>
      <c r="C85" s="98"/>
      <c r="D85" s="98"/>
      <c r="E85" s="98"/>
      <c r="F85" s="98"/>
      <c r="G85" s="98"/>
      <c r="H85" s="98"/>
      <c r="I85" s="99"/>
      <c r="J85" s="100"/>
      <c r="K85" s="312">
        <v>0.05</v>
      </c>
      <c r="L85" s="860">
        <f>N78*K85</f>
        <v>596.07618268390718</v>
      </c>
      <c r="M85" s="861"/>
      <c r="N85" s="57"/>
    </row>
    <row r="86" spans="1:14" ht="15.75" thickBot="1">
      <c r="B86" s="823" t="s">
        <v>953</v>
      </c>
      <c r="C86" s="824"/>
      <c r="D86" s="824"/>
      <c r="E86" s="824"/>
      <c r="F86" s="824"/>
      <c r="G86" s="824"/>
      <c r="H86" s="824"/>
      <c r="I86" s="824"/>
      <c r="J86" s="824"/>
      <c r="K86" s="824"/>
      <c r="L86" s="824"/>
      <c r="M86" s="825"/>
      <c r="N86" s="58">
        <f>L83+L84+L85</f>
        <v>3576.4570961034428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15497.980749781585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1022</v>
      </c>
      <c r="C31" s="87" t="s">
        <v>1453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303</v>
      </c>
      <c r="B36" s="872" t="str">
        <f>VLOOKUP(A36,EQUIPOS!A6:D154,3,FALSE)</f>
        <v>Retrocargador, pala de 1,1 m3 de capacidad, profundidad de excavación de 4.400 mm y una altura de 5.680 mm</v>
      </c>
      <c r="C36" s="873"/>
      <c r="D36" s="873"/>
      <c r="E36" s="873"/>
      <c r="F36" s="873"/>
      <c r="G36" s="873"/>
      <c r="H36" s="874"/>
      <c r="I36" s="274"/>
      <c r="J36" s="275"/>
      <c r="K36" s="276">
        <f>VLOOKUP(A36,EQUIPOS!A6:D163,4,FALSE)</f>
        <v>141525.02806755144</v>
      </c>
      <c r="L36" s="277"/>
      <c r="M36" s="278">
        <v>250</v>
      </c>
      <c r="N36" s="279">
        <f>K36/M36</f>
        <v>566.10011227020573</v>
      </c>
    </row>
    <row r="37" spans="1:14">
      <c r="A37" s="119" t="s">
        <v>373</v>
      </c>
      <c r="B37" s="872" t="str">
        <f>VLOOKUP(A37,EQUIPOS!A7:D154,3,FALSE)</f>
        <v>Volqueta 6 m3</v>
      </c>
      <c r="C37" s="873"/>
      <c r="D37" s="873"/>
      <c r="E37" s="873"/>
      <c r="F37" s="873"/>
      <c r="G37" s="873"/>
      <c r="H37" s="874"/>
      <c r="I37" s="274"/>
      <c r="J37" s="275"/>
      <c r="K37" s="276">
        <f>VLOOKUP(A37,EQUIPOS!A7:D164,4,FALSE)</f>
        <v>82799.732239879595</v>
      </c>
      <c r="L37" s="277"/>
      <c r="M37" s="278">
        <v>250</v>
      </c>
      <c r="N37" s="279">
        <f>K37/M37</f>
        <v>331.19892895951835</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5.3737060903602005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902.67274732008423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2000</v>
      </c>
      <c r="N70" s="402">
        <f>K70/M70</f>
        <v>53.343121807203993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2000</v>
      </c>
      <c r="N71" s="402">
        <f>K71/M71</f>
        <v>54.131</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107.474121807204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1010.1468691272883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202.02937382545767</v>
      </c>
      <c r="M83" s="859"/>
      <c r="N83" s="57"/>
    </row>
    <row r="84" spans="1:14">
      <c r="B84" s="95" t="s">
        <v>973</v>
      </c>
      <c r="C84" s="96"/>
      <c r="D84" s="96"/>
      <c r="E84" s="96"/>
      <c r="F84" s="96"/>
      <c r="G84" s="96"/>
      <c r="H84" s="96"/>
      <c r="I84" s="93"/>
      <c r="J84" s="94"/>
      <c r="K84" s="311">
        <v>0.05</v>
      </c>
      <c r="L84" s="858">
        <f>N78*K84</f>
        <v>50.507343456364417</v>
      </c>
      <c r="M84" s="859"/>
      <c r="N84" s="57"/>
    </row>
    <row r="85" spans="1:14" ht="15.75" thickBot="1">
      <c r="B85" s="97" t="s">
        <v>974</v>
      </c>
      <c r="C85" s="98"/>
      <c r="D85" s="98"/>
      <c r="E85" s="98"/>
      <c r="F85" s="98"/>
      <c r="G85" s="98"/>
      <c r="H85" s="98"/>
      <c r="I85" s="99"/>
      <c r="J85" s="100"/>
      <c r="K85" s="312">
        <v>0.05</v>
      </c>
      <c r="L85" s="860">
        <f>N78*K85</f>
        <v>50.507343456364417</v>
      </c>
      <c r="M85" s="861"/>
      <c r="N85" s="57"/>
    </row>
    <row r="86" spans="1:14" ht="15.75" thickBot="1">
      <c r="B86" s="823" t="s">
        <v>953</v>
      </c>
      <c r="C86" s="824"/>
      <c r="D86" s="824"/>
      <c r="E86" s="824"/>
      <c r="F86" s="824"/>
      <c r="G86" s="824"/>
      <c r="H86" s="824"/>
      <c r="I86" s="824"/>
      <c r="J86" s="824"/>
      <c r="K86" s="824"/>
      <c r="L86" s="824"/>
      <c r="M86" s="825"/>
      <c r="N86" s="58">
        <f>L83+L84+L85</f>
        <v>303.04406073818649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1313.1909298654748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1456</v>
      </c>
      <c r="C31" s="87" t="s">
        <v>1457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35</v>
      </c>
      <c r="N36" s="279">
        <f>K36/M36</f>
        <v>3432.6029035292108</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35</v>
      </c>
      <c r="N37" s="279">
        <f>K37/M37</f>
        <v>4506.8719686663262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35</v>
      </c>
      <c r="N38" s="279">
        <f>K38/M38</f>
        <v>3184.7328406932211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11139.561158861216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39.776805357538898</v>
      </c>
      <c r="N48" s="279">
        <f>K48*M48</f>
        <v>994.42013393847242</v>
      </c>
    </row>
    <row r="49" spans="1:14">
      <c r="A49" t="s">
        <v>804</v>
      </c>
      <c r="B49" s="49" t="str">
        <f>VLOOKUP(A49,MATERIALES!A5:D373,3,FALSE)</f>
        <v>Cemento gris</v>
      </c>
      <c r="C49" s="288"/>
      <c r="D49" s="288"/>
      <c r="E49" s="288"/>
      <c r="F49" s="288"/>
      <c r="G49" s="288"/>
      <c r="H49" s="288"/>
      <c r="I49" s="275"/>
      <c r="J49" s="231" t="str">
        <f>VLOOKUP(A49,MATERIALES!A5:D373,2,FALSE)</f>
        <v>kg</v>
      </c>
      <c r="K49" s="289">
        <v>80</v>
      </c>
      <c r="L49" s="274"/>
      <c r="M49" s="409">
        <f>VLOOKUP(A49,MATERIALES!A5:D396,4,FALSE)</f>
        <v>567.65199955211585</v>
      </c>
      <c r="N49" s="279">
        <f>K49*M49</f>
        <v>45412.159964169266</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46406.580098107741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58313.813555591842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11662.762711118368</v>
      </c>
      <c r="M83" s="859"/>
      <c r="N83" s="57"/>
    </row>
    <row r="84" spans="1:14">
      <c r="B84" s="95" t="s">
        <v>973</v>
      </c>
      <c r="C84" s="96"/>
      <c r="D84" s="96"/>
      <c r="E84" s="96"/>
      <c r="F84" s="96"/>
      <c r="G84" s="96"/>
      <c r="H84" s="96"/>
      <c r="I84" s="93"/>
      <c r="J84" s="94"/>
      <c r="K84" s="311">
        <v>0.05</v>
      </c>
      <c r="L84" s="858">
        <f>N78*K84</f>
        <v>2915.6906777795921</v>
      </c>
      <c r="M84" s="859"/>
      <c r="N84" s="57"/>
    </row>
    <row r="85" spans="1:14" ht="15.75" thickBot="1">
      <c r="B85" s="97" t="s">
        <v>974</v>
      </c>
      <c r="C85" s="98"/>
      <c r="D85" s="98"/>
      <c r="E85" s="98"/>
      <c r="F85" s="98"/>
      <c r="G85" s="98"/>
      <c r="H85" s="98"/>
      <c r="I85" s="99"/>
      <c r="J85" s="100"/>
      <c r="K85" s="312">
        <v>0.05</v>
      </c>
      <c r="L85" s="860">
        <f>N78*K85</f>
        <v>2915.6906777795921</v>
      </c>
      <c r="M85" s="861"/>
      <c r="N85" s="57"/>
    </row>
    <row r="86" spans="1:14" ht="15.75" thickBot="1">
      <c r="B86" s="823" t="s">
        <v>953</v>
      </c>
      <c r="C86" s="824"/>
      <c r="D86" s="824"/>
      <c r="E86" s="824"/>
      <c r="F86" s="824"/>
      <c r="G86" s="824"/>
      <c r="H86" s="824"/>
      <c r="I86" s="824"/>
      <c r="J86" s="824"/>
      <c r="K86" s="824"/>
      <c r="L86" s="824"/>
      <c r="M86" s="825"/>
      <c r="N86" s="58">
        <f>L83+L84+L85</f>
        <v>17494.144066677552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75807.957622269401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1458</v>
      </c>
      <c r="C31" s="87" t="s">
        <v>1459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35</v>
      </c>
      <c r="N36" s="279">
        <f>K36/M36</f>
        <v>3432.6029035292108</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35</v>
      </c>
      <c r="N37" s="279">
        <f>K37/M37</f>
        <v>4506.8719686663262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35</v>
      </c>
      <c r="N38" s="279">
        <f>K38/M38</f>
        <v>3184.7328406932211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11139.561158861216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VLOOKUP(A48,MATERIALES!A4:D373,3,FALSE)</f>
        <v>Agua</v>
      </c>
      <c r="C48" s="288"/>
      <c r="D48" s="288"/>
      <c r="E48" s="288"/>
      <c r="F48" s="288"/>
      <c r="G48" s="288"/>
      <c r="H48" s="288"/>
      <c r="I48" s="275"/>
      <c r="J48" s="231" t="str">
        <f>VLOOKUP(A48,MATERIALES!A4:D373,2,FALSE)</f>
        <v>lt</v>
      </c>
      <c r="K48" s="289">
        <v>25</v>
      </c>
      <c r="L48" s="274"/>
      <c r="M48" s="409">
        <f>VLOOKUP(A48,MATERIALES!A4:D395,4,FALSE)</f>
        <v>39.776805357538898</v>
      </c>
      <c r="N48" s="279">
        <f>K48*M48</f>
        <v>994.42013393847242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994.42013393847242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12901.653591422573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2580.3307182845147</v>
      </c>
      <c r="M83" s="859"/>
      <c r="N83" s="57"/>
    </row>
    <row r="84" spans="1:14">
      <c r="B84" s="95" t="s">
        <v>973</v>
      </c>
      <c r="C84" s="96"/>
      <c r="D84" s="96"/>
      <c r="E84" s="96"/>
      <c r="F84" s="96"/>
      <c r="G84" s="96"/>
      <c r="H84" s="96"/>
      <c r="I84" s="93"/>
      <c r="J84" s="94"/>
      <c r="K84" s="311">
        <v>0.05</v>
      </c>
      <c r="L84" s="858">
        <f>N78*K84</f>
        <v>645.08267957112866</v>
      </c>
      <c r="M84" s="859"/>
      <c r="N84" s="57"/>
    </row>
    <row r="85" spans="1:14" ht="15.75" thickBot="1">
      <c r="B85" s="97" t="s">
        <v>974</v>
      </c>
      <c r="C85" s="98"/>
      <c r="D85" s="98"/>
      <c r="E85" s="98"/>
      <c r="F85" s="98"/>
      <c r="G85" s="98"/>
      <c r="H85" s="98"/>
      <c r="I85" s="99"/>
      <c r="J85" s="100"/>
      <c r="K85" s="312">
        <v>0.05</v>
      </c>
      <c r="L85" s="860">
        <f>N78*K85</f>
        <v>645.08267957112866</v>
      </c>
      <c r="M85" s="861"/>
      <c r="N85" s="57"/>
    </row>
    <row r="86" spans="1:14" ht="15.75" thickBot="1">
      <c r="B86" s="823" t="s">
        <v>953</v>
      </c>
      <c r="C86" s="824"/>
      <c r="D86" s="824"/>
      <c r="E86" s="824"/>
      <c r="F86" s="824"/>
      <c r="G86" s="824"/>
      <c r="H86" s="824"/>
      <c r="I86" s="824"/>
      <c r="J86" s="824"/>
      <c r="K86" s="824"/>
      <c r="L86" s="824"/>
      <c r="M86" s="825"/>
      <c r="N86" s="58">
        <f>L83+L84+L85</f>
        <v>3870.496077426772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16772.149668849346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1460</v>
      </c>
      <c r="C31" s="87" t="s">
        <v>1461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567.65199955211585</v>
      </c>
      <c r="N48" s="279">
        <f>K48*M48</f>
        <v>567.65199955211585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567.65199955211585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f>SUM(N70:N75)</f>
        <v>0</v>
      </c>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567.65199955211585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113.53039991042317</v>
      </c>
      <c r="M83" s="859"/>
      <c r="N83" s="57"/>
    </row>
    <row r="84" spans="1:14">
      <c r="B84" s="95" t="s">
        <v>973</v>
      </c>
      <c r="C84" s="96"/>
      <c r="D84" s="96"/>
      <c r="E84" s="96"/>
      <c r="F84" s="96"/>
      <c r="G84" s="96"/>
      <c r="H84" s="96"/>
      <c r="I84" s="93"/>
      <c r="J84" s="94"/>
      <c r="K84" s="311">
        <v>0.05</v>
      </c>
      <c r="L84" s="858">
        <f>N78*K84</f>
        <v>28.382599977605793</v>
      </c>
      <c r="M84" s="859"/>
      <c r="N84" s="57"/>
    </row>
    <row r="85" spans="1:14" ht="15.75" thickBot="1">
      <c r="B85" s="97" t="s">
        <v>974</v>
      </c>
      <c r="C85" s="98"/>
      <c r="D85" s="98"/>
      <c r="E85" s="98"/>
      <c r="F85" s="98"/>
      <c r="G85" s="98"/>
      <c r="H85" s="98"/>
      <c r="I85" s="99"/>
      <c r="J85" s="100"/>
      <c r="K85" s="312">
        <v>0.05</v>
      </c>
      <c r="L85" s="860">
        <f>N78*K85</f>
        <v>28.382599977605793</v>
      </c>
      <c r="M85" s="861"/>
      <c r="N85" s="57"/>
    </row>
    <row r="86" spans="1:14" ht="15.75" thickBot="1">
      <c r="B86" s="823" t="s">
        <v>953</v>
      </c>
      <c r="C86" s="824"/>
      <c r="D86" s="824"/>
      <c r="E86" s="824"/>
      <c r="F86" s="824"/>
      <c r="G86" s="824"/>
      <c r="H86" s="824"/>
      <c r="I86" s="824"/>
      <c r="J86" s="824"/>
      <c r="K86" s="824"/>
      <c r="L86" s="824"/>
      <c r="M86" s="825"/>
      <c r="N86" s="58">
        <f>L83+L84+L85</f>
        <v>170.29559986563476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737.94759941775055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1462</v>
      </c>
      <c r="C31" s="87" t="s">
        <v>1463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35</v>
      </c>
      <c r="N36" s="279">
        <f>K36/M36</f>
        <v>3432.6029035292108</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35</v>
      </c>
      <c r="N37" s="279">
        <f>K37/M37</f>
        <v>4506.8719686663262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35</v>
      </c>
      <c r="N38" s="279">
        <f>K38/M38</f>
        <v>3184.7328406932211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N76*M41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11139.561158861216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402</v>
      </c>
      <c r="B48" s="49" t="str">
        <f>VLOOKUP(A48,MATERIALES!A4:D373,3,FALSE)</f>
        <v>Cal</v>
      </c>
      <c r="C48" s="288"/>
      <c r="D48" s="288"/>
      <c r="E48" s="288"/>
      <c r="F48" s="288"/>
      <c r="G48" s="288"/>
      <c r="H48" s="288"/>
      <c r="I48" s="275"/>
      <c r="J48" s="231" t="str">
        <f>VLOOKUP(A48,MATERIALES!A4:D373,2,FALSE)</f>
        <v>kg</v>
      </c>
      <c r="K48" s="289">
        <v>80</v>
      </c>
      <c r="L48" s="274"/>
      <c r="M48" s="409">
        <f>VLOOKUP(A48,MATERIALES!A4:D395,4,FALSE)</f>
        <v>1231.5345285521141</v>
      </c>
      <c r="N48" s="279">
        <f>K48*M48</f>
        <v>98522.762284169134</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39.776805357538898</v>
      </c>
      <c r="N49" s="279">
        <f>K49*M49</f>
        <v>994.42013393847242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99517.182418107608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280</v>
      </c>
      <c r="N70" s="402">
        <f>K70/M70</f>
        <v>381.02229862288567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280</v>
      </c>
      <c r="N71" s="402">
        <f>K71/M71</f>
        <v>386.65</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767.67229862288559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111424.4158755917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22284.883175118342</v>
      </c>
      <c r="M83" s="859"/>
      <c r="N83" s="57"/>
    </row>
    <row r="84" spans="1:14">
      <c r="B84" s="95" t="s">
        <v>973</v>
      </c>
      <c r="C84" s="96"/>
      <c r="D84" s="96"/>
      <c r="E84" s="96"/>
      <c r="F84" s="96"/>
      <c r="G84" s="96"/>
      <c r="H84" s="96"/>
      <c r="I84" s="93"/>
      <c r="J84" s="94"/>
      <c r="K84" s="311">
        <v>0.05</v>
      </c>
      <c r="L84" s="858">
        <f>N78*K84</f>
        <v>5571.2207937795856</v>
      </c>
      <c r="M84" s="859"/>
      <c r="N84" s="57"/>
    </row>
    <row r="85" spans="1:14" ht="15.75" thickBot="1">
      <c r="B85" s="97" t="s">
        <v>974</v>
      </c>
      <c r="C85" s="98"/>
      <c r="D85" s="98"/>
      <c r="E85" s="98"/>
      <c r="F85" s="98"/>
      <c r="G85" s="98"/>
      <c r="H85" s="98"/>
      <c r="I85" s="99"/>
      <c r="J85" s="100"/>
      <c r="K85" s="312">
        <v>0.05</v>
      </c>
      <c r="L85" s="860">
        <f>N78*K85</f>
        <v>5571.2207937795856</v>
      </c>
      <c r="M85" s="861"/>
      <c r="N85" s="57"/>
    </row>
    <row r="86" spans="1:14" ht="15.75" thickBot="1">
      <c r="B86" s="823" t="s">
        <v>953</v>
      </c>
      <c r="C86" s="824"/>
      <c r="D86" s="824"/>
      <c r="E86" s="824"/>
      <c r="F86" s="824"/>
      <c r="G86" s="824"/>
      <c r="H86" s="824"/>
      <c r="I86" s="824"/>
      <c r="J86" s="824"/>
      <c r="K86" s="824"/>
      <c r="L86" s="824"/>
      <c r="M86" s="825"/>
      <c r="N86" s="58">
        <f>L83+L84+L85</f>
        <v>33427.324762677512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144851.74063826923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1465</v>
      </c>
      <c r="C31" s="87" t="s">
        <v>1874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35</v>
      </c>
      <c r="N36" s="279">
        <f>K36/M36</f>
        <v>3432.6029035292108</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35</v>
      </c>
      <c r="N37" s="279">
        <f>K37/M37</f>
        <v>4506.8719686663262</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35</v>
      </c>
      <c r="N38" s="279">
        <f>K38/M38</f>
        <v>3184.7328406932211</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N75*M41</f>
        <v>15.353445972457711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11139.561158861216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39.776805357538898</v>
      </c>
      <c r="N48" s="279">
        <f>K48*M48</f>
        <v>994.42013393847242</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994.42013393847242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280</v>
      </c>
      <c r="N69" s="402">
        <f>K69/M69</f>
        <v>381.02229862288567</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280</v>
      </c>
      <c r="N70" s="402">
        <f>K70/M70</f>
        <v>386.65</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767.67229862288559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12901.653591422573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2580.3307182845147</v>
      </c>
      <c r="M82" s="859"/>
      <c r="N82" s="57"/>
    </row>
    <row r="83" spans="1:14">
      <c r="B83" s="95" t="s">
        <v>973</v>
      </c>
      <c r="C83" s="96"/>
      <c r="D83" s="96"/>
      <c r="E83" s="96"/>
      <c r="F83" s="96"/>
      <c r="G83" s="96"/>
      <c r="H83" s="96"/>
      <c r="I83" s="93"/>
      <c r="J83" s="94"/>
      <c r="K83" s="311">
        <v>0.05</v>
      </c>
      <c r="L83" s="858">
        <f>N77*K83</f>
        <v>645.08267957112866</v>
      </c>
      <c r="M83" s="859"/>
      <c r="N83" s="57"/>
    </row>
    <row r="84" spans="1:14" ht="15.75" thickBot="1">
      <c r="B84" s="97" t="s">
        <v>974</v>
      </c>
      <c r="C84" s="98"/>
      <c r="D84" s="98"/>
      <c r="E84" s="98"/>
      <c r="F84" s="98"/>
      <c r="G84" s="98"/>
      <c r="H84" s="98"/>
      <c r="I84" s="99"/>
      <c r="J84" s="100"/>
      <c r="K84" s="312">
        <v>0.05</v>
      </c>
      <c r="L84" s="860">
        <f>N77*K84</f>
        <v>645.08267957112866</v>
      </c>
      <c r="M84" s="861"/>
      <c r="N84" s="57"/>
    </row>
    <row r="85" spans="1:14" ht="15.75" thickBot="1">
      <c r="B85" s="823" t="s">
        <v>953</v>
      </c>
      <c r="C85" s="824"/>
      <c r="D85" s="824"/>
      <c r="E85" s="824"/>
      <c r="F85" s="824"/>
      <c r="G85" s="824"/>
      <c r="H85" s="824"/>
      <c r="I85" s="824"/>
      <c r="J85" s="824"/>
      <c r="K85" s="824"/>
      <c r="L85" s="824"/>
      <c r="M85" s="825"/>
      <c r="N85" s="58">
        <f>L82+L83+L84</f>
        <v>3870.496077426772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16772.149668849346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ht="21"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1466</v>
      </c>
      <c r="C31" s="87" t="s">
        <v>1467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402</v>
      </c>
      <c r="B48" s="49" t="str">
        <f>VLOOKUP(A48,MATERIALES!A4:D373,3,FALSE)</f>
        <v>Cal</v>
      </c>
      <c r="C48" s="288"/>
      <c r="D48" s="288"/>
      <c r="E48" s="288"/>
      <c r="F48" s="288"/>
      <c r="G48" s="288"/>
      <c r="H48" s="288"/>
      <c r="I48" s="275"/>
      <c r="J48" s="231" t="str">
        <f>VLOOKUP(A48,MATERIALES!A4:D373,2,FALSE)</f>
        <v>kg</v>
      </c>
      <c r="K48" s="289">
        <v>1</v>
      </c>
      <c r="L48" s="274"/>
      <c r="M48" s="409">
        <f>VLOOKUP(A48,MATERIALES!A4:D395,4,FALSE)</f>
        <v>1231.5345285521141</v>
      </c>
      <c r="N48" s="279">
        <f>K48*M48</f>
        <v>1231.5345285521141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1231.5345285521141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1231.5345285521141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246.30690571042282</v>
      </c>
      <c r="M83" s="859"/>
      <c r="N83" s="57"/>
    </row>
    <row r="84" spans="1:14">
      <c r="B84" s="95" t="s">
        <v>973</v>
      </c>
      <c r="C84" s="96"/>
      <c r="D84" s="96"/>
      <c r="E84" s="96"/>
      <c r="F84" s="96"/>
      <c r="G84" s="96"/>
      <c r="H84" s="96"/>
      <c r="I84" s="93"/>
      <c r="J84" s="94"/>
      <c r="K84" s="311">
        <v>0.05</v>
      </c>
      <c r="L84" s="858">
        <f>N78*K84</f>
        <v>61.576726427605706</v>
      </c>
      <c r="M84" s="859"/>
      <c r="N84" s="57"/>
    </row>
    <row r="85" spans="1:14" ht="15.75" thickBot="1">
      <c r="B85" s="97" t="s">
        <v>974</v>
      </c>
      <c r="C85" s="98"/>
      <c r="D85" s="98"/>
      <c r="E85" s="98"/>
      <c r="F85" s="98"/>
      <c r="G85" s="98"/>
      <c r="H85" s="98"/>
      <c r="I85" s="99"/>
      <c r="J85" s="100"/>
      <c r="K85" s="312">
        <v>0.05</v>
      </c>
      <c r="L85" s="860">
        <f>N78*K85</f>
        <v>61.576726427605706</v>
      </c>
      <c r="M85" s="861"/>
      <c r="N85" s="57"/>
    </row>
    <row r="86" spans="1:14" ht="15.75" thickBot="1">
      <c r="B86" s="823" t="s">
        <v>953</v>
      </c>
      <c r="C86" s="824"/>
      <c r="D86" s="824"/>
      <c r="E86" s="824"/>
      <c r="F86" s="824"/>
      <c r="G86" s="824"/>
      <c r="H86" s="824"/>
      <c r="I86" s="824"/>
      <c r="J86" s="824"/>
      <c r="K86" s="824"/>
      <c r="L86" s="824"/>
      <c r="M86" s="825"/>
      <c r="N86" s="58">
        <f>L83+L84+L85</f>
        <v>369.46035856563424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1600.9948871177485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7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1023</v>
      </c>
      <c r="C31" s="87" t="s">
        <v>1199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600</v>
      </c>
      <c r="N36" s="279">
        <f>K36/M36</f>
        <v>200.23516937253729</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600</v>
      </c>
      <c r="N37" s="279">
        <f>K37/M37</f>
        <v>262.90086483886904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600</v>
      </c>
      <c r="N38" s="279">
        <f>K38/M38</f>
        <v>185.77608237377123</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0.44780884086334993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649.35992542604095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3</v>
      </c>
      <c r="L48" s="274"/>
      <c r="M48" s="409">
        <f>VLOOKUP(A48,MATERIALES!A5:D396,4,FALSE)</f>
        <v>39.776805357538898</v>
      </c>
      <c r="N48" s="279">
        <f>K48*M48</f>
        <v>119.33041607261669</v>
      </c>
    </row>
    <row r="49" spans="1:14">
      <c r="A49" s="114"/>
      <c r="B49" s="49"/>
      <c r="C49" s="288"/>
      <c r="D49" s="288"/>
      <c r="E49" s="288"/>
      <c r="F49" s="288"/>
      <c r="G49" s="288"/>
      <c r="H49" s="288"/>
      <c r="I49" s="275"/>
      <c r="J49" s="231"/>
      <c r="K49" s="289"/>
      <c r="L49" s="274"/>
      <c r="M49" s="290"/>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119.33041607261669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4800</v>
      </c>
      <c r="N69" s="402">
        <f>K69/M69</f>
        <v>22.226300753001663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4800</v>
      </c>
      <c r="N70" s="402">
        <f>K70/M70</f>
        <v>22.554583333333333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44.780884086334993</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813.47122558499268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162.69424511699856</v>
      </c>
      <c r="M82" s="859"/>
      <c r="N82" s="57"/>
    </row>
    <row r="83" spans="1:14">
      <c r="B83" s="95" t="s">
        <v>973</v>
      </c>
      <c r="C83" s="96"/>
      <c r="D83" s="96"/>
      <c r="E83" s="96"/>
      <c r="F83" s="96"/>
      <c r="G83" s="96"/>
      <c r="H83" s="96"/>
      <c r="I83" s="93"/>
      <c r="J83" s="94"/>
      <c r="K83" s="311">
        <v>0.05</v>
      </c>
      <c r="L83" s="858">
        <f>N77*K83</f>
        <v>40.67356127924964</v>
      </c>
      <c r="M83" s="859"/>
      <c r="N83" s="57"/>
    </row>
    <row r="84" spans="1:14" ht="15.75" thickBot="1">
      <c r="B84" s="97" t="s">
        <v>974</v>
      </c>
      <c r="C84" s="98"/>
      <c r="D84" s="98"/>
      <c r="E84" s="98"/>
      <c r="F84" s="98"/>
      <c r="G84" s="98"/>
      <c r="H84" s="98"/>
      <c r="I84" s="99"/>
      <c r="J84" s="100"/>
      <c r="K84" s="312">
        <v>0.05</v>
      </c>
      <c r="L84" s="860">
        <f>N77*K84</f>
        <v>40.67356127924964</v>
      </c>
      <c r="M84" s="861"/>
      <c r="N84" s="57"/>
    </row>
    <row r="85" spans="1:14" ht="15.75" thickBot="1">
      <c r="B85" s="823" t="s">
        <v>953</v>
      </c>
      <c r="C85" s="824"/>
      <c r="D85" s="824"/>
      <c r="E85" s="824"/>
      <c r="F85" s="824"/>
      <c r="G85" s="824"/>
      <c r="H85" s="824"/>
      <c r="I85" s="824"/>
      <c r="J85" s="824"/>
      <c r="K85" s="824"/>
      <c r="L85" s="824"/>
      <c r="M85" s="825"/>
      <c r="N85" s="58">
        <f>L82+L83+L84</f>
        <v>244.04136767549784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1057.5125932604906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1024</v>
      </c>
      <c r="C31" s="87" t="s">
        <v>1200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0.02</v>
      </c>
      <c r="N41" s="351">
        <f>N75*M41</f>
        <v>11.941569089689333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8664.1031235587234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25</v>
      </c>
      <c r="L48" s="274"/>
      <c r="M48" s="409">
        <f>VLOOKUP(A48,MATERIALES!A5:D396,4,FALSE)</f>
        <v>39.776805357538898</v>
      </c>
      <c r="N48" s="279">
        <f>K48*M48</f>
        <v>994.42013393847242</v>
      </c>
    </row>
    <row r="49" spans="1:14">
      <c r="A49" s="114" t="s">
        <v>519</v>
      </c>
      <c r="B49" s="49" t="str">
        <f>VLOOKUP(A49,MATERIALES!A6:D373,3,FALSE)</f>
        <v xml:space="preserve">Material  de afirmado de la Zona </v>
      </c>
      <c r="C49" s="288"/>
      <c r="D49" s="288"/>
      <c r="E49" s="288"/>
      <c r="F49" s="288"/>
      <c r="G49" s="288"/>
      <c r="H49" s="288"/>
      <c r="I49" s="275"/>
      <c r="J49" s="231" t="str">
        <f>VLOOKUP(A49,MATERIALES!A5:D373,2,FALSE)</f>
        <v>m3</v>
      </c>
      <c r="K49" s="289">
        <v>1.25</v>
      </c>
      <c r="L49" s="274"/>
      <c r="M49" s="409">
        <f>VLOOKUP(A49,MATERIALES!A6:D397,4,FALSE)</f>
        <v>23155.718410886177</v>
      </c>
      <c r="N49" s="279">
        <f>K49*M49</f>
        <v>28944.648013607723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29939.068147546193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1303</v>
      </c>
      <c r="B58" s="52" t="str">
        <f>VLOOKUP(A58,TRANSPORTE!A5:D117,3,FALSE)</f>
        <v xml:space="preserve">Transporte de Material de Afirmado de la Zona </v>
      </c>
      <c r="C58" s="324"/>
      <c r="D58" s="324"/>
      <c r="E58" s="324"/>
      <c r="F58" s="324"/>
      <c r="G58" s="324"/>
      <c r="H58" s="318" t="s">
        <v>1468</v>
      </c>
      <c r="I58" s="286">
        <v>1.25</v>
      </c>
      <c r="J58" s="293">
        <v>1</v>
      </c>
      <c r="K58" s="286">
        <f>I58*J58</f>
        <v>1.25</v>
      </c>
      <c r="L58" s="910">
        <f>VLOOKUP(A58,TRANSPORTE!A5:D117,4,FALSE)</f>
        <v>1327.3942969676759</v>
      </c>
      <c r="M58" s="911"/>
      <c r="N58" s="294">
        <f>K58*L58</f>
        <v>1659.2428712095948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1659.2428712095948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360</v>
      </c>
      <c r="N69" s="402">
        <f>K69/M69</f>
        <v>296.35067670668883</v>
      </c>
      <c r="O69" s="112"/>
    </row>
    <row r="70" spans="1:15">
      <c r="A70" t="s">
        <v>7</v>
      </c>
      <c r="B70" s="55" t="str">
        <f>VLOOKUP(A70,'MANO DE OBRA'!A8:D69,3,FALSE)</f>
        <v>Obrero (2)</v>
      </c>
      <c r="C70" s="53"/>
      <c r="D70" s="53"/>
      <c r="E70" s="53"/>
      <c r="F70" s="53"/>
      <c r="G70" s="53"/>
      <c r="H70" s="53"/>
      <c r="I70" s="299">
        <f>K70/J70*100</f>
        <v>58520.000000000007</v>
      </c>
      <c r="J70" s="300">
        <v>185</v>
      </c>
      <c r="K70" s="301">
        <f>VLOOKUP(A70,'MANO DE OBRA'!A8:D100,4,FALSE)</f>
        <v>108262</v>
      </c>
      <c r="L70" s="56"/>
      <c r="M70" s="306">
        <v>360</v>
      </c>
      <c r="N70" s="402">
        <f>K70/M70</f>
        <v>300.72777777777776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823" t="s">
        <v>953</v>
      </c>
      <c r="C75" s="824"/>
      <c r="D75" s="824"/>
      <c r="E75" s="824"/>
      <c r="F75" s="824"/>
      <c r="G75" s="824"/>
      <c r="H75" s="824"/>
      <c r="I75" s="866"/>
      <c r="J75" s="866"/>
      <c r="K75" s="866"/>
      <c r="L75" s="866"/>
      <c r="M75" s="867"/>
      <c r="N75" s="308">
        <f>SUM(N69:N74)</f>
        <v>597.07845448446665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40859.492596798977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8171.8985193597955</v>
      </c>
      <c r="M82" s="859"/>
      <c r="N82" s="57"/>
    </row>
    <row r="83" spans="1:14">
      <c r="B83" s="95" t="s">
        <v>973</v>
      </c>
      <c r="C83" s="96"/>
      <c r="D83" s="96"/>
      <c r="E83" s="96"/>
      <c r="F83" s="96"/>
      <c r="G83" s="96"/>
      <c r="H83" s="96"/>
      <c r="I83" s="93"/>
      <c r="J83" s="94"/>
      <c r="K83" s="311">
        <v>0.05</v>
      </c>
      <c r="L83" s="858">
        <f>N77*K83</f>
        <v>2042.9746298399489</v>
      </c>
      <c r="M83" s="859"/>
      <c r="N83" s="57"/>
    </row>
    <row r="84" spans="1:14" ht="15.75" thickBot="1">
      <c r="B84" s="97" t="s">
        <v>974</v>
      </c>
      <c r="C84" s="98"/>
      <c r="D84" s="98"/>
      <c r="E84" s="98"/>
      <c r="F84" s="98"/>
      <c r="G84" s="98"/>
      <c r="H84" s="98"/>
      <c r="I84" s="99"/>
      <c r="J84" s="100"/>
      <c r="K84" s="312">
        <v>0.05</v>
      </c>
      <c r="L84" s="860">
        <f>N77*K84</f>
        <v>2042.9746298399489</v>
      </c>
      <c r="M84" s="861"/>
      <c r="N84" s="57"/>
    </row>
    <row r="85" spans="1:14" ht="15.75" thickBot="1">
      <c r="B85" s="823" t="s">
        <v>953</v>
      </c>
      <c r="C85" s="824"/>
      <c r="D85" s="824"/>
      <c r="E85" s="824"/>
      <c r="F85" s="824"/>
      <c r="G85" s="824"/>
      <c r="H85" s="824"/>
      <c r="I85" s="824"/>
      <c r="J85" s="824"/>
      <c r="K85" s="824"/>
      <c r="L85" s="824"/>
      <c r="M85" s="825"/>
      <c r="N85" s="58">
        <f>L82+L83+L84</f>
        <v>12257.847779039694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53117.34037583867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29.25"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1025</v>
      </c>
      <c r="C31" s="87" t="s">
        <v>1201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434</v>
      </c>
      <c r="B48" s="49" t="str">
        <f>VLOOKUP(A48,MATERIALES!A4:D373,3,FALSE)</f>
        <v>Cloruro De Calcio En Hojuelas (Flakes)</v>
      </c>
      <c r="C48" s="288"/>
      <c r="D48" s="288"/>
      <c r="E48" s="288"/>
      <c r="F48" s="288"/>
      <c r="G48" s="288"/>
      <c r="H48" s="288"/>
      <c r="I48" s="275"/>
      <c r="J48" s="231" t="str">
        <f>VLOOKUP(A48,MATERIALES!A4:D373,2,FALSE)</f>
        <v>kg</v>
      </c>
      <c r="K48" s="289">
        <v>1</v>
      </c>
      <c r="L48" s="274"/>
      <c r="M48" s="409">
        <f>VLOOKUP(A48,MATERIALES!A4:D395,4,FALSE)</f>
        <v>3472.7233632385783</v>
      </c>
      <c r="N48" s="279">
        <f>K48*M48</f>
        <v>3472.7233632385783</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3472.7233632385783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3472.7233632385783</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694.54467264771574</v>
      </c>
      <c r="M83" s="859"/>
      <c r="N83" s="57"/>
    </row>
    <row r="84" spans="1:14">
      <c r="B84" s="95" t="s">
        <v>973</v>
      </c>
      <c r="C84" s="96"/>
      <c r="D84" s="96"/>
      <c r="E84" s="96"/>
      <c r="F84" s="96"/>
      <c r="G84" s="96"/>
      <c r="H84" s="96"/>
      <c r="I84" s="93"/>
      <c r="J84" s="94"/>
      <c r="K84" s="311">
        <v>0.05</v>
      </c>
      <c r="L84" s="858">
        <f>N78*K84</f>
        <v>173.63616816192894</v>
      </c>
      <c r="M84" s="859"/>
      <c r="N84" s="57"/>
    </row>
    <row r="85" spans="1:14" ht="15.75" thickBot="1">
      <c r="B85" s="97" t="s">
        <v>974</v>
      </c>
      <c r="C85" s="98"/>
      <c r="D85" s="98"/>
      <c r="E85" s="98"/>
      <c r="F85" s="98"/>
      <c r="G85" s="98"/>
      <c r="H85" s="98"/>
      <c r="I85" s="99"/>
      <c r="J85" s="100"/>
      <c r="K85" s="312">
        <v>0.05</v>
      </c>
      <c r="L85" s="860">
        <f>N78*K85</f>
        <v>173.63616816192894</v>
      </c>
      <c r="M85" s="861"/>
      <c r="N85" s="57"/>
    </row>
    <row r="86" spans="1:14" ht="15.75" thickBot="1">
      <c r="B86" s="823" t="s">
        <v>953</v>
      </c>
      <c r="C86" s="824"/>
      <c r="D86" s="824"/>
      <c r="E86" s="824"/>
      <c r="F86" s="824"/>
      <c r="G86" s="824"/>
      <c r="H86" s="824"/>
      <c r="I86" s="824"/>
      <c r="J86" s="824"/>
      <c r="K86" s="824"/>
      <c r="L86" s="824"/>
      <c r="M86" s="825"/>
      <c r="N86" s="58">
        <f>L83+L84+L85</f>
        <v>1041.8170089715736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4514.5403722101519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1026</v>
      </c>
      <c r="C31" s="87" t="s">
        <v>1202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436</v>
      </c>
      <c r="B48" s="49" t="str">
        <f>VLOOKUP(A48,MATERIALES!A4:D373,3,FALSE)</f>
        <v>Cloruro De Calcio En Esferas (Pellets)</v>
      </c>
      <c r="C48" s="288"/>
      <c r="D48" s="288"/>
      <c r="E48" s="288"/>
      <c r="F48" s="288"/>
      <c r="G48" s="288"/>
      <c r="H48" s="288"/>
      <c r="I48" s="275"/>
      <c r="J48" s="231" t="str">
        <f>VLOOKUP(A48,MATERIALES!A4:D373,2,FALSE)</f>
        <v>kg</v>
      </c>
      <c r="K48" s="289">
        <v>1</v>
      </c>
      <c r="L48" s="274"/>
      <c r="M48" s="409">
        <f>VLOOKUP(A48,MATERIALES!A4:D395,4,FALSE)</f>
        <v>3649.108851428754</v>
      </c>
      <c r="N48" s="279">
        <f>K48*M48</f>
        <v>3649.108851428754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3649.108851428754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3649.108851428754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729.82177028575086</v>
      </c>
      <c r="M83" s="859"/>
      <c r="N83" s="57"/>
    </row>
    <row r="84" spans="1:14">
      <c r="B84" s="95" t="s">
        <v>973</v>
      </c>
      <c r="C84" s="96"/>
      <c r="D84" s="96"/>
      <c r="E84" s="96"/>
      <c r="F84" s="96"/>
      <c r="G84" s="96"/>
      <c r="H84" s="96"/>
      <c r="I84" s="93"/>
      <c r="J84" s="94"/>
      <c r="K84" s="311">
        <v>0.05</v>
      </c>
      <c r="L84" s="858">
        <f>N78*K84</f>
        <v>182.45544257143771</v>
      </c>
      <c r="M84" s="859"/>
      <c r="N84" s="57"/>
    </row>
    <row r="85" spans="1:14" ht="15.75" thickBot="1">
      <c r="B85" s="97" t="s">
        <v>974</v>
      </c>
      <c r="C85" s="98"/>
      <c r="D85" s="98"/>
      <c r="E85" s="98"/>
      <c r="F85" s="98"/>
      <c r="G85" s="98"/>
      <c r="H85" s="98"/>
      <c r="I85" s="99"/>
      <c r="J85" s="100"/>
      <c r="K85" s="312">
        <v>0.05</v>
      </c>
      <c r="L85" s="860">
        <f>N78*K85</f>
        <v>182.45544257143771</v>
      </c>
      <c r="M85" s="861"/>
      <c r="N85" s="57"/>
    </row>
    <row r="86" spans="1:14" ht="15.75" thickBot="1">
      <c r="B86" s="823" t="s">
        <v>953</v>
      </c>
      <c r="C86" s="824"/>
      <c r="D86" s="824"/>
      <c r="E86" s="824"/>
      <c r="F86" s="824"/>
      <c r="G86" s="824"/>
      <c r="H86" s="824"/>
      <c r="I86" s="824"/>
      <c r="J86" s="824"/>
      <c r="K86" s="824"/>
      <c r="L86" s="824"/>
      <c r="M86" s="825"/>
      <c r="N86" s="58">
        <f>L83+L84+L85</f>
        <v>1094.7326554286262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4743.8415068573804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ht="18.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1027</v>
      </c>
      <c r="C31" s="87" t="s">
        <v>1203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774</v>
      </c>
      <c r="B48" s="49" t="str">
        <f>VLOOKUP(A48,MATERIALES!A5:D373,3,FALSE)</f>
        <v>Agua</v>
      </c>
      <c r="C48" s="288"/>
      <c r="D48" s="288"/>
      <c r="E48" s="288"/>
      <c r="F48" s="288"/>
      <c r="G48" s="288"/>
      <c r="H48" s="288"/>
      <c r="I48" s="275"/>
      <c r="J48" s="231" t="str">
        <f>VLOOKUP(A48,MATERIALES!A4:D373,2,FALSE)</f>
        <v>lt</v>
      </c>
      <c r="K48" s="289">
        <v>1</v>
      </c>
      <c r="L48" s="274"/>
      <c r="M48" s="409">
        <f>VLOOKUP(A48,MATERIALES!A5:D396,4,FALSE)</f>
        <v>39.776805357538898</v>
      </c>
      <c r="N48" s="279">
        <f>K48*M48</f>
        <v>39.776805357538898</v>
      </c>
    </row>
    <row r="49" spans="1:14">
      <c r="A49" s="114" t="s">
        <v>436</v>
      </c>
      <c r="B49" s="49" t="str">
        <f>VLOOKUP(A49,MATERIALES!A6:D373,3,FALSE)</f>
        <v>Cloruro De Calcio En Esferas (Pellets)</v>
      </c>
      <c r="C49" s="288"/>
      <c r="D49" s="288"/>
      <c r="E49" s="288"/>
      <c r="F49" s="288"/>
      <c r="G49" s="288"/>
      <c r="H49" s="288"/>
      <c r="I49" s="275"/>
      <c r="J49" s="231" t="str">
        <f>VLOOKUP(A49,MATERIALES!A5:D373,2,FALSE)</f>
        <v>kg</v>
      </c>
      <c r="K49" s="289">
        <v>0.36</v>
      </c>
      <c r="L49" s="274"/>
      <c r="M49" s="409">
        <f>VLOOKUP(A49,MATERIALES!A6:D397,4,FALSE)</f>
        <v>3649.108851428754</v>
      </c>
      <c r="N49" s="279">
        <f>K49*M49</f>
        <v>1313.6791865143514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1353.4559918718903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2:15">
      <c r="B65" s="39"/>
      <c r="C65" s="40"/>
      <c r="D65" s="40"/>
      <c r="E65" s="40"/>
      <c r="F65" s="40"/>
      <c r="G65" s="40"/>
      <c r="H65" s="40"/>
      <c r="I65" s="40"/>
      <c r="J65" s="40"/>
      <c r="K65" s="40"/>
      <c r="L65" s="40"/>
      <c r="M65" s="40"/>
      <c r="N65" s="41"/>
    </row>
    <row r="66" spans="2:15">
      <c r="B66" s="70" t="s">
        <v>962</v>
      </c>
      <c r="C66" s="71"/>
      <c r="D66" s="71"/>
      <c r="E66" s="71"/>
      <c r="F66" s="71"/>
      <c r="G66" s="71"/>
      <c r="H66" s="71"/>
      <c r="I66" s="71"/>
      <c r="J66" s="71"/>
      <c r="K66" s="71"/>
      <c r="L66" s="71"/>
      <c r="M66" s="71"/>
      <c r="N66" s="72"/>
    </row>
    <row r="67" spans="2:15" ht="15.75" thickBot="1">
      <c r="B67" s="74"/>
      <c r="C67" s="67"/>
      <c r="D67" s="67"/>
      <c r="E67" s="67"/>
      <c r="F67" s="67"/>
      <c r="G67" s="67"/>
      <c r="H67" s="67"/>
      <c r="I67" s="67"/>
      <c r="J67" s="67"/>
      <c r="K67" s="67"/>
      <c r="L67" s="67"/>
      <c r="M67" s="67"/>
      <c r="N67" s="69"/>
    </row>
    <row r="68" spans="2:15" ht="25.5">
      <c r="B68" s="862" t="s">
        <v>963</v>
      </c>
      <c r="C68" s="863"/>
      <c r="D68" s="863"/>
      <c r="E68" s="863"/>
      <c r="F68" s="863"/>
      <c r="G68" s="863"/>
      <c r="H68" s="863"/>
      <c r="I68" s="79" t="s">
        <v>964</v>
      </c>
      <c r="J68" s="81" t="s">
        <v>1410</v>
      </c>
      <c r="K68" s="80" t="s">
        <v>966</v>
      </c>
      <c r="L68" s="864" t="s">
        <v>950</v>
      </c>
      <c r="M68" s="865"/>
      <c r="N68" s="104" t="s">
        <v>951</v>
      </c>
    </row>
    <row r="69" spans="2:15">
      <c r="B69" s="55"/>
      <c r="C69" s="53"/>
      <c r="D69" s="53"/>
      <c r="E69" s="53"/>
      <c r="F69" s="53"/>
      <c r="G69" s="53"/>
      <c r="H69" s="53"/>
      <c r="I69" s="299"/>
      <c r="J69" s="300"/>
      <c r="K69" s="301"/>
      <c r="L69" s="56"/>
      <c r="M69" s="302"/>
      <c r="N69" s="402"/>
      <c r="O69" s="112"/>
    </row>
    <row r="70" spans="2:15">
      <c r="B70" s="55"/>
      <c r="C70" s="53"/>
      <c r="D70" s="53"/>
      <c r="E70" s="53"/>
      <c r="F70" s="53"/>
      <c r="G70" s="53"/>
      <c r="H70" s="53"/>
      <c r="I70" s="299"/>
      <c r="J70" s="300"/>
      <c r="K70" s="301"/>
      <c r="L70" s="56"/>
      <c r="M70" s="306"/>
      <c r="N70" s="402"/>
    </row>
    <row r="71" spans="2:15">
      <c r="B71" s="55"/>
      <c r="C71" s="53"/>
      <c r="D71" s="53"/>
      <c r="E71" s="53"/>
      <c r="F71" s="53"/>
      <c r="G71" s="53"/>
      <c r="H71" s="53"/>
      <c r="I71" s="286"/>
      <c r="J71" s="304"/>
      <c r="K71" s="305"/>
      <c r="L71" s="56"/>
      <c r="M71" s="307"/>
      <c r="N71" s="303"/>
    </row>
    <row r="72" spans="2:15">
      <c r="B72" s="55"/>
      <c r="C72" s="53"/>
      <c r="D72" s="53"/>
      <c r="E72" s="53"/>
      <c r="F72" s="53"/>
      <c r="G72" s="53"/>
      <c r="H72" s="53"/>
      <c r="I72" s="286"/>
      <c r="J72" s="304"/>
      <c r="K72" s="305"/>
      <c r="L72" s="325"/>
      <c r="M72" s="307"/>
      <c r="N72" s="303"/>
    </row>
    <row r="73" spans="2:15">
      <c r="B73" s="55"/>
      <c r="C73" s="53"/>
      <c r="D73" s="53"/>
      <c r="E73" s="53"/>
      <c r="F73" s="53"/>
      <c r="G73" s="53"/>
      <c r="H73" s="53"/>
      <c r="I73" s="286"/>
      <c r="J73" s="304"/>
      <c r="K73" s="305"/>
      <c r="L73" s="325"/>
      <c r="M73" s="307"/>
      <c r="N73" s="303"/>
    </row>
    <row r="74" spans="2:15" ht="15.75" thickBot="1">
      <c r="B74" s="899"/>
      <c r="C74" s="900"/>
      <c r="D74" s="900"/>
      <c r="E74" s="900"/>
      <c r="F74" s="900"/>
      <c r="G74" s="900"/>
      <c r="H74" s="900"/>
      <c r="I74" s="132"/>
      <c r="J74" s="132"/>
      <c r="K74" s="132"/>
      <c r="L74" s="913"/>
      <c r="M74" s="913"/>
      <c r="N74" s="51"/>
    </row>
    <row r="75" spans="2:15" ht="15.75" thickBot="1">
      <c r="B75" s="823" t="s">
        <v>953</v>
      </c>
      <c r="C75" s="824"/>
      <c r="D75" s="824"/>
      <c r="E75" s="824"/>
      <c r="F75" s="824"/>
      <c r="G75" s="824"/>
      <c r="H75" s="824"/>
      <c r="I75" s="866"/>
      <c r="J75" s="866"/>
      <c r="K75" s="866"/>
      <c r="L75" s="866"/>
      <c r="M75" s="867"/>
      <c r="N75" s="308"/>
    </row>
    <row r="76" spans="2:15" ht="15.75" thickBot="1">
      <c r="B76" s="39"/>
      <c r="C76" s="40"/>
      <c r="D76" s="40"/>
      <c r="E76" s="40"/>
      <c r="F76" s="40"/>
      <c r="G76" s="40"/>
      <c r="H76" s="40"/>
      <c r="I76" s="40"/>
      <c r="J76" s="40"/>
      <c r="K76" s="40"/>
      <c r="L76" s="40"/>
      <c r="M76" s="40"/>
      <c r="N76" s="41"/>
    </row>
    <row r="77" spans="2:15" ht="15.75" thickBot="1">
      <c r="B77" s="823" t="s">
        <v>967</v>
      </c>
      <c r="C77" s="824"/>
      <c r="D77" s="824"/>
      <c r="E77" s="824"/>
      <c r="F77" s="824"/>
      <c r="G77" s="824"/>
      <c r="H77" s="824"/>
      <c r="I77" s="824"/>
      <c r="J77" s="824"/>
      <c r="K77" s="824"/>
      <c r="L77" s="824"/>
      <c r="M77" s="825"/>
      <c r="N77" s="105">
        <f>N43+N53+N64+N75</f>
        <v>1353.4559918718903</v>
      </c>
    </row>
    <row r="78" spans="2:15">
      <c r="B78" s="39"/>
      <c r="C78" s="40"/>
      <c r="D78" s="40"/>
      <c r="E78" s="40"/>
      <c r="F78" s="40"/>
      <c r="G78" s="40"/>
      <c r="H78" s="40"/>
      <c r="I78" s="40"/>
      <c r="J78" s="40"/>
      <c r="K78" s="40"/>
      <c r="L78" s="40"/>
      <c r="M78" s="40"/>
      <c r="N78" s="41"/>
    </row>
    <row r="79" spans="2:15">
      <c r="B79" s="70" t="s">
        <v>968</v>
      </c>
      <c r="C79" s="71"/>
      <c r="D79" s="71"/>
      <c r="E79" s="71"/>
      <c r="F79" s="71"/>
      <c r="G79" s="71"/>
      <c r="H79" s="71"/>
      <c r="I79" s="71"/>
      <c r="J79" s="71"/>
      <c r="K79" s="71"/>
      <c r="L79" s="71"/>
      <c r="M79" s="71"/>
      <c r="N79" s="72"/>
    </row>
    <row r="80" spans="2: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270.69119837437808</v>
      </c>
      <c r="M82" s="859"/>
      <c r="N82" s="57"/>
    </row>
    <row r="83" spans="1:14">
      <c r="B83" s="95" t="s">
        <v>973</v>
      </c>
      <c r="C83" s="96"/>
      <c r="D83" s="96"/>
      <c r="E83" s="96"/>
      <c r="F83" s="96"/>
      <c r="G83" s="96"/>
      <c r="H83" s="96"/>
      <c r="I83" s="93"/>
      <c r="J83" s="94"/>
      <c r="K83" s="311">
        <v>0.05</v>
      </c>
      <c r="L83" s="858">
        <f>N77*K83</f>
        <v>67.672799593594519</v>
      </c>
      <c r="M83" s="859"/>
      <c r="N83" s="57"/>
    </row>
    <row r="84" spans="1:14" ht="15.75" thickBot="1">
      <c r="B84" s="97" t="s">
        <v>974</v>
      </c>
      <c r="C84" s="98"/>
      <c r="D84" s="98"/>
      <c r="E84" s="98"/>
      <c r="F84" s="98"/>
      <c r="G84" s="98"/>
      <c r="H84" s="98"/>
      <c r="I84" s="99"/>
      <c r="J84" s="100"/>
      <c r="K84" s="312">
        <v>0.05</v>
      </c>
      <c r="L84" s="860">
        <f>N77*K84</f>
        <v>67.672799593594519</v>
      </c>
      <c r="M84" s="861"/>
      <c r="N84" s="57"/>
    </row>
    <row r="85" spans="1:14" ht="15.75" thickBot="1">
      <c r="B85" s="823" t="s">
        <v>953</v>
      </c>
      <c r="C85" s="824"/>
      <c r="D85" s="824"/>
      <c r="E85" s="824"/>
      <c r="F85" s="824"/>
      <c r="G85" s="824"/>
      <c r="H85" s="824"/>
      <c r="I85" s="824"/>
      <c r="J85" s="824"/>
      <c r="K85" s="824"/>
      <c r="L85" s="824"/>
      <c r="M85" s="825"/>
      <c r="N85" s="58">
        <f>L82+L83+L84</f>
        <v>406.03679756156708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1759.4927894334573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1.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1028</v>
      </c>
      <c r="C31" s="87" t="s">
        <v>1204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519</v>
      </c>
      <c r="B48" s="49" t="str">
        <f>VLOOKUP(A48,MATERIALES!A4:D373,3,FALSE)</f>
        <v xml:space="preserve">Material  de afirmado de la Zona </v>
      </c>
      <c r="C48" s="288"/>
      <c r="D48" s="288"/>
      <c r="E48" s="288"/>
      <c r="F48" s="288"/>
      <c r="G48" s="288"/>
      <c r="H48" s="288"/>
      <c r="I48" s="275"/>
      <c r="J48" s="231" t="str">
        <f>VLOOKUP(A48,MATERIALES!A4:D373,2,FALSE)</f>
        <v>m3</v>
      </c>
      <c r="K48" s="289">
        <v>1.25</v>
      </c>
      <c r="L48" s="274"/>
      <c r="M48" s="409">
        <f>VLOOKUP(A48,MATERIALES!A4:D395,4,FALSE)</f>
        <v>23155.718410886177</v>
      </c>
      <c r="N48" s="279">
        <f>K48*M48</f>
        <v>28944.648013607723</v>
      </c>
    </row>
    <row r="49" spans="1:14">
      <c r="A49" t="s">
        <v>774</v>
      </c>
      <c r="B49" s="49" t="str">
        <f>VLOOKUP(A49,MATERIALES!A5:D373,3,FALSE)</f>
        <v>Agua</v>
      </c>
      <c r="C49" s="288"/>
      <c r="D49" s="288"/>
      <c r="E49" s="288"/>
      <c r="F49" s="288"/>
      <c r="G49" s="288"/>
      <c r="H49" s="288"/>
      <c r="I49" s="275"/>
      <c r="J49" s="231" t="str">
        <f>VLOOKUP(A49,MATERIALES!A5:D373,2,FALSE)</f>
        <v>lt</v>
      </c>
      <c r="K49" s="289">
        <v>25</v>
      </c>
      <c r="L49" s="274"/>
      <c r="M49" s="409">
        <f>VLOOKUP(A49,MATERIALES!A5:D396,4,FALSE)</f>
        <v>39.776805357538898</v>
      </c>
      <c r="N49" s="279">
        <f>K49*M49</f>
        <v>994.42013393847242</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29939.068147546193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1241</v>
      </c>
      <c r="B59" s="52" t="str">
        <f>VLOOKUP(A59,TRANSPORTE!A5:D104,3,FALSE)</f>
        <v>Transporte de material de afirmado</v>
      </c>
      <c r="C59" s="324"/>
      <c r="D59" s="324"/>
      <c r="E59" s="324"/>
      <c r="F59" s="324"/>
      <c r="G59" s="324"/>
      <c r="H59" s="318" t="s">
        <v>339</v>
      </c>
      <c r="I59" s="286">
        <v>1.25</v>
      </c>
      <c r="J59" s="293">
        <v>1</v>
      </c>
      <c r="K59" s="286">
        <f>I59*J59</f>
        <v>1.25</v>
      </c>
      <c r="L59" s="910">
        <f>VLOOKUP(A59,TRANSPORTE!A5:D121,4,FALSE)</f>
        <v>1327.3942969676759</v>
      </c>
      <c r="M59" s="911"/>
      <c r="N59" s="294">
        <f>K59*L59</f>
        <v>1659.2428712095948</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1659.2428712095948</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40853.521812254134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8170.7043624508269</v>
      </c>
      <c r="M83" s="859"/>
      <c r="N83" s="57"/>
    </row>
    <row r="84" spans="1:14">
      <c r="B84" s="95" t="s">
        <v>973</v>
      </c>
      <c r="C84" s="96"/>
      <c r="D84" s="96"/>
      <c r="E84" s="96"/>
      <c r="F84" s="96"/>
      <c r="G84" s="96"/>
      <c r="H84" s="96"/>
      <c r="I84" s="93"/>
      <c r="J84" s="94"/>
      <c r="K84" s="311">
        <v>0.05</v>
      </c>
      <c r="L84" s="858">
        <f>N78*K84</f>
        <v>2042.6760906127067</v>
      </c>
      <c r="M84" s="859"/>
      <c r="N84" s="57"/>
    </row>
    <row r="85" spans="1:14" ht="15.75" thickBot="1">
      <c r="B85" s="97" t="s">
        <v>974</v>
      </c>
      <c r="C85" s="98"/>
      <c r="D85" s="98"/>
      <c r="E85" s="98"/>
      <c r="F85" s="98"/>
      <c r="G85" s="98"/>
      <c r="H85" s="98"/>
      <c r="I85" s="99"/>
      <c r="J85" s="100"/>
      <c r="K85" s="312">
        <v>0.05</v>
      </c>
      <c r="L85" s="860">
        <f>N78*K85</f>
        <v>2042.6760906127067</v>
      </c>
      <c r="M85" s="861"/>
      <c r="N85" s="57"/>
    </row>
    <row r="86" spans="1:14" ht="15.75" thickBot="1">
      <c r="B86" s="823" t="s">
        <v>953</v>
      </c>
      <c r="C86" s="824"/>
      <c r="D86" s="824"/>
      <c r="E86" s="824"/>
      <c r="F86" s="824"/>
      <c r="G86" s="824"/>
      <c r="H86" s="824"/>
      <c r="I86" s="824"/>
      <c r="J86" s="824"/>
      <c r="K86" s="824"/>
      <c r="L86" s="824"/>
      <c r="M86" s="825"/>
      <c r="N86" s="58">
        <f>L83+L84+L85</f>
        <v>12256.056543676241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53109.578355930375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1029</v>
      </c>
      <c r="C31" s="87" t="s">
        <v>1472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52642.574870255201</v>
      </c>
      <c r="N48" s="279">
        <f>K48*M48</f>
        <v>68435.347331331766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69389.990659912699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80359.806217529214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16071.961243505844</v>
      </c>
      <c r="M83" s="859"/>
      <c r="N83" s="57"/>
    </row>
    <row r="84" spans="1:14">
      <c r="B84" s="95" t="s">
        <v>973</v>
      </c>
      <c r="C84" s="96"/>
      <c r="D84" s="96"/>
      <c r="E84" s="96"/>
      <c r="F84" s="96"/>
      <c r="G84" s="96"/>
      <c r="H84" s="96"/>
      <c r="I84" s="93"/>
      <c r="J84" s="94"/>
      <c r="K84" s="311">
        <v>0.05</v>
      </c>
      <c r="L84" s="858">
        <f>N78*K84</f>
        <v>4017.9903108764611</v>
      </c>
      <c r="M84" s="859"/>
      <c r="N84" s="57"/>
    </row>
    <row r="85" spans="1:14" ht="15.75" thickBot="1">
      <c r="B85" s="97" t="s">
        <v>974</v>
      </c>
      <c r="C85" s="98"/>
      <c r="D85" s="98"/>
      <c r="E85" s="98"/>
      <c r="F85" s="98"/>
      <c r="G85" s="98"/>
      <c r="H85" s="98"/>
      <c r="I85" s="99"/>
      <c r="J85" s="100"/>
      <c r="K85" s="312">
        <v>0.05</v>
      </c>
      <c r="L85" s="860">
        <f>N78*K85</f>
        <v>4017.9903108764611</v>
      </c>
      <c r="M85" s="861"/>
      <c r="N85" s="57"/>
    </row>
    <row r="86" spans="1:14" ht="15.75" thickBot="1">
      <c r="B86" s="823" t="s">
        <v>953</v>
      </c>
      <c r="C86" s="824"/>
      <c r="D86" s="824"/>
      <c r="E86" s="824"/>
      <c r="F86" s="824"/>
      <c r="G86" s="824"/>
      <c r="H86" s="824"/>
      <c r="I86" s="824"/>
      <c r="J86" s="824"/>
      <c r="K86" s="824"/>
      <c r="L86" s="824"/>
      <c r="M86" s="825"/>
      <c r="N86" s="58">
        <f>L83+L84+L85</f>
        <v>24107.94186525877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104467.74808278799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1030</v>
      </c>
      <c r="C31" s="87" t="s">
        <v>1471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52718.935229580318</v>
      </c>
      <c r="N48" s="279">
        <f>K48*M48</f>
        <v>68534.615798454412</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69489.259127035344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80459.074684651845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16091.81493693037</v>
      </c>
      <c r="M83" s="859"/>
      <c r="N83" s="57"/>
    </row>
    <row r="84" spans="1:14">
      <c r="B84" s="95" t="s">
        <v>973</v>
      </c>
      <c r="C84" s="96"/>
      <c r="D84" s="96"/>
      <c r="E84" s="96"/>
      <c r="F84" s="96"/>
      <c r="G84" s="96"/>
      <c r="H84" s="96"/>
      <c r="I84" s="93"/>
      <c r="J84" s="94"/>
      <c r="K84" s="311">
        <v>0.05</v>
      </c>
      <c r="L84" s="858">
        <f>N78*K84</f>
        <v>4022.9537342325925</v>
      </c>
      <c r="M84" s="859"/>
      <c r="N84" s="57"/>
    </row>
    <row r="85" spans="1:14" ht="15.75" thickBot="1">
      <c r="B85" s="97" t="s">
        <v>974</v>
      </c>
      <c r="C85" s="98"/>
      <c r="D85" s="98"/>
      <c r="E85" s="98"/>
      <c r="F85" s="98"/>
      <c r="G85" s="98"/>
      <c r="H85" s="98"/>
      <c r="I85" s="99"/>
      <c r="J85" s="100"/>
      <c r="K85" s="312">
        <v>0.05</v>
      </c>
      <c r="L85" s="860">
        <f>N78*K85</f>
        <v>4022.9537342325925</v>
      </c>
      <c r="M85" s="861"/>
      <c r="N85" s="57"/>
    </row>
    <row r="86" spans="1:14" ht="15.75" thickBot="1">
      <c r="B86" s="823" t="s">
        <v>953</v>
      </c>
      <c r="C86" s="824"/>
      <c r="D86" s="824"/>
      <c r="E86" s="824"/>
      <c r="F86" s="824"/>
      <c r="G86" s="824"/>
      <c r="H86" s="824"/>
      <c r="I86" s="824"/>
      <c r="J86" s="824"/>
      <c r="K86" s="824"/>
      <c r="L86" s="824"/>
      <c r="M86" s="825"/>
      <c r="N86" s="58">
        <f>L83+L84+L85</f>
        <v>24137.722405395554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104596.7970900474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1473</v>
      </c>
      <c r="C31" s="87" t="s">
        <v>1474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52816.121141448653</v>
      </c>
      <c r="N48" s="279">
        <f>K48*M48</f>
        <v>68660.957483883249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69615.600812464181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80585.416370080682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16117.083274016137</v>
      </c>
      <c r="M83" s="859"/>
      <c r="N83" s="57"/>
    </row>
    <row r="84" spans="1:14">
      <c r="B84" s="95" t="s">
        <v>973</v>
      </c>
      <c r="C84" s="96"/>
      <c r="D84" s="96"/>
      <c r="E84" s="96"/>
      <c r="F84" s="96"/>
      <c r="G84" s="96"/>
      <c r="H84" s="96"/>
      <c r="I84" s="93"/>
      <c r="J84" s="94"/>
      <c r="K84" s="311">
        <v>0.05</v>
      </c>
      <c r="L84" s="858">
        <f>N78*K84</f>
        <v>4029.2708185040342</v>
      </c>
      <c r="M84" s="859"/>
      <c r="N84" s="57"/>
    </row>
    <row r="85" spans="1:14" ht="15.75" thickBot="1">
      <c r="B85" s="97" t="s">
        <v>974</v>
      </c>
      <c r="C85" s="98"/>
      <c r="D85" s="98"/>
      <c r="E85" s="98"/>
      <c r="F85" s="98"/>
      <c r="G85" s="98"/>
      <c r="H85" s="98"/>
      <c r="I85" s="99"/>
      <c r="J85" s="100"/>
      <c r="K85" s="312">
        <v>0.05</v>
      </c>
      <c r="L85" s="860">
        <f>N78*K85</f>
        <v>4029.2708185040342</v>
      </c>
      <c r="M85" s="861"/>
      <c r="N85" s="57"/>
    </row>
    <row r="86" spans="1:14" ht="15.75" thickBot="1">
      <c r="B86" s="823" t="s">
        <v>953</v>
      </c>
      <c r="C86" s="824"/>
      <c r="D86" s="824"/>
      <c r="E86" s="824"/>
      <c r="F86" s="824"/>
      <c r="G86" s="824"/>
      <c r="H86" s="824"/>
      <c r="I86" s="824"/>
      <c r="J86" s="824"/>
      <c r="K86" s="824"/>
      <c r="L86" s="824"/>
      <c r="M86" s="825"/>
      <c r="N86" s="58">
        <f>L83+L84+L85</f>
        <v>24175.624911024206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104761.04128110489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1475</v>
      </c>
      <c r="C31" s="87" t="s">
        <v>1476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410"/>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535</v>
      </c>
      <c r="B48" s="49" t="str">
        <f>VLOOKUP(A48,MATERIALES!A4:D373,3,FALSE)</f>
        <v>Material de Sub- Base CBR=20%</v>
      </c>
      <c r="C48" s="288"/>
      <c r="D48" s="288"/>
      <c r="E48" s="288"/>
      <c r="F48" s="288"/>
      <c r="G48" s="288"/>
      <c r="H48" s="288"/>
      <c r="I48" s="275"/>
      <c r="J48" s="231" t="str">
        <f>VLOOKUP(A48,MATERIALES!A4:D373,2,FALSE)</f>
        <v>m3</v>
      </c>
      <c r="K48" s="289">
        <v>1.3</v>
      </c>
      <c r="L48" s="274"/>
      <c r="M48" s="409">
        <f>VLOOKUP(A48,MATERIALES!A4:D395,4,FALSE)</f>
        <v>52642.574870255201</v>
      </c>
      <c r="N48" s="279">
        <f>K48*M48</f>
        <v>68435.347331331766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69389.990659912699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91095.446962029862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18219.089392405975</v>
      </c>
      <c r="M83" s="859"/>
      <c r="N83" s="57"/>
    </row>
    <row r="84" spans="1:14">
      <c r="B84" s="95" t="s">
        <v>973</v>
      </c>
      <c r="C84" s="96"/>
      <c r="D84" s="96"/>
      <c r="E84" s="96"/>
      <c r="F84" s="96"/>
      <c r="G84" s="96"/>
      <c r="H84" s="96"/>
      <c r="I84" s="93"/>
      <c r="J84" s="94"/>
      <c r="K84" s="311">
        <v>0.05</v>
      </c>
      <c r="L84" s="858">
        <f>N78*K84</f>
        <v>4554.7723481014937</v>
      </c>
      <c r="M84" s="859"/>
      <c r="N84" s="57"/>
    </row>
    <row r="85" spans="1:14" ht="15.75" thickBot="1">
      <c r="B85" s="97" t="s">
        <v>974</v>
      </c>
      <c r="C85" s="98"/>
      <c r="D85" s="98"/>
      <c r="E85" s="98"/>
      <c r="F85" s="98"/>
      <c r="G85" s="98"/>
      <c r="H85" s="98"/>
      <c r="I85" s="99"/>
      <c r="J85" s="100"/>
      <c r="K85" s="312">
        <v>0.05</v>
      </c>
      <c r="L85" s="860">
        <f>N78*K85</f>
        <v>4554.7723481014937</v>
      </c>
      <c r="M85" s="861"/>
      <c r="N85" s="57"/>
    </row>
    <row r="86" spans="1:14" ht="15.75" thickBot="1">
      <c r="B86" s="823" t="s">
        <v>953</v>
      </c>
      <c r="C86" s="824"/>
      <c r="D86" s="824"/>
      <c r="E86" s="824"/>
      <c r="F86" s="824"/>
      <c r="G86" s="824"/>
      <c r="H86" s="824"/>
      <c r="I86" s="824"/>
      <c r="J86" s="824"/>
      <c r="K86" s="824"/>
      <c r="L86" s="824"/>
      <c r="M86" s="825"/>
      <c r="N86" s="58">
        <f>L83+L84+L85</f>
        <v>27328.634088608964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118424.08105063882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1477</v>
      </c>
      <c r="C31" s="87" t="s">
        <v>1478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536</v>
      </c>
      <c r="B48" s="49" t="str">
        <f>VLOOKUP(A48,MATERIALES!A4:D373,3,FALSE)</f>
        <v>Material de Sub- Base CBR=30%</v>
      </c>
      <c r="C48" s="288"/>
      <c r="D48" s="288"/>
      <c r="E48" s="288"/>
      <c r="F48" s="288"/>
      <c r="G48" s="288"/>
      <c r="H48" s="288"/>
      <c r="I48" s="275"/>
      <c r="J48" s="231" t="str">
        <f>VLOOKUP(A48,MATERIALES!A4:D373,2,FALSE)</f>
        <v>m3</v>
      </c>
      <c r="K48" s="289">
        <v>1.3</v>
      </c>
      <c r="L48" s="274"/>
      <c r="M48" s="409">
        <f>VLOOKUP(A48,MATERIALES!A4:D395,4,FALSE)</f>
        <v>52718.935229580318</v>
      </c>
      <c r="N48" s="279">
        <f>K48*M48</f>
        <v>68534.615798454412</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69489.259127035344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91194.715429152508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18238.943085830502</v>
      </c>
      <c r="M83" s="859"/>
      <c r="N83" s="57"/>
    </row>
    <row r="84" spans="1:14">
      <c r="B84" s="95" t="s">
        <v>973</v>
      </c>
      <c r="C84" s="96"/>
      <c r="D84" s="96"/>
      <c r="E84" s="96"/>
      <c r="F84" s="96"/>
      <c r="G84" s="96"/>
      <c r="H84" s="96"/>
      <c r="I84" s="93"/>
      <c r="J84" s="94"/>
      <c r="K84" s="311">
        <v>0.05</v>
      </c>
      <c r="L84" s="858">
        <f>N78*K84</f>
        <v>4559.7357714576256</v>
      </c>
      <c r="M84" s="859"/>
      <c r="N84" s="57"/>
    </row>
    <row r="85" spans="1:14" ht="15.75" thickBot="1">
      <c r="B85" s="97" t="s">
        <v>974</v>
      </c>
      <c r="C85" s="98"/>
      <c r="D85" s="98"/>
      <c r="E85" s="98"/>
      <c r="F85" s="98"/>
      <c r="G85" s="98"/>
      <c r="H85" s="98"/>
      <c r="I85" s="99"/>
      <c r="J85" s="100"/>
      <c r="K85" s="312">
        <v>0.05</v>
      </c>
      <c r="L85" s="860">
        <f>N78*K85</f>
        <v>4559.7357714576256</v>
      </c>
      <c r="M85" s="861"/>
      <c r="N85" s="57"/>
    </row>
    <row r="86" spans="1:14" ht="15.75" thickBot="1">
      <c r="B86" s="823" t="s">
        <v>953</v>
      </c>
      <c r="C86" s="824"/>
      <c r="D86" s="824"/>
      <c r="E86" s="824"/>
      <c r="F86" s="824"/>
      <c r="G86" s="824"/>
      <c r="H86" s="824"/>
      <c r="I86" s="824"/>
      <c r="J86" s="824"/>
      <c r="K86" s="824"/>
      <c r="L86" s="824"/>
      <c r="M86" s="825"/>
      <c r="N86" s="58">
        <f>L83+L84+L85</f>
        <v>27358.414628745752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118553.13005789826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1479</v>
      </c>
      <c r="C31" s="87" t="s">
        <v>1480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537</v>
      </c>
      <c r="B48" s="49" t="str">
        <f>VLOOKUP(A48,MATERIALES!A4:D373,3,FALSE)</f>
        <v xml:space="preserve">Material de Sub Base CBR=40% </v>
      </c>
      <c r="C48" s="288"/>
      <c r="D48" s="288"/>
      <c r="E48" s="288"/>
      <c r="F48" s="288"/>
      <c r="G48" s="288"/>
      <c r="H48" s="288"/>
      <c r="I48" s="275"/>
      <c r="J48" s="231" t="str">
        <f>VLOOKUP(A48,MATERIALES!A4:D373,2,FALSE)</f>
        <v>m3</v>
      </c>
      <c r="K48" s="289">
        <v>1.3</v>
      </c>
      <c r="L48" s="274"/>
      <c r="M48" s="409">
        <f>VLOOKUP(A48,MATERIALES!A4:D395,4,FALSE)</f>
        <v>52816.121141448653</v>
      </c>
      <c r="N48" s="279">
        <f>K48*M48</f>
        <v>68660.957483883249</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69615.600812464181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91321.057114581345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18264.211422916269</v>
      </c>
      <c r="M83" s="859"/>
      <c r="N83" s="57"/>
    </row>
    <row r="84" spans="1:14">
      <c r="B84" s="95" t="s">
        <v>973</v>
      </c>
      <c r="C84" s="96"/>
      <c r="D84" s="96"/>
      <c r="E84" s="96"/>
      <c r="F84" s="96"/>
      <c r="G84" s="96"/>
      <c r="H84" s="96"/>
      <c r="I84" s="93"/>
      <c r="J84" s="94"/>
      <c r="K84" s="311">
        <v>0.05</v>
      </c>
      <c r="L84" s="858">
        <f>N78*K84</f>
        <v>4566.0528557290672</v>
      </c>
      <c r="M84" s="859"/>
      <c r="N84" s="57"/>
    </row>
    <row r="85" spans="1:14" ht="15.75" thickBot="1">
      <c r="B85" s="97" t="s">
        <v>974</v>
      </c>
      <c r="C85" s="98"/>
      <c r="D85" s="98"/>
      <c r="E85" s="98"/>
      <c r="F85" s="98"/>
      <c r="G85" s="98"/>
      <c r="H85" s="98"/>
      <c r="I85" s="99"/>
      <c r="J85" s="100"/>
      <c r="K85" s="312">
        <v>0.05</v>
      </c>
      <c r="L85" s="860">
        <f>N78*K85</f>
        <v>4566.0528557290672</v>
      </c>
      <c r="M85" s="861"/>
      <c r="N85" s="57"/>
    </row>
    <row r="86" spans="1:14" ht="15.75" thickBot="1">
      <c r="B86" s="823" t="s">
        <v>953</v>
      </c>
      <c r="C86" s="824"/>
      <c r="D86" s="824"/>
      <c r="E86" s="824"/>
      <c r="F86" s="824"/>
      <c r="G86" s="824"/>
      <c r="H86" s="824"/>
      <c r="I86" s="824"/>
      <c r="J86" s="824"/>
      <c r="K86" s="824"/>
      <c r="L86" s="824"/>
      <c r="M86" s="825"/>
      <c r="N86" s="58">
        <f>L83+L84+L85</f>
        <v>27396.317134374403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118717.37424895575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1031</v>
      </c>
      <c r="C31" s="87" t="s">
        <v>1481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71336.893471355739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82306.70902897224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16461.341805794447</v>
      </c>
      <c r="M83" s="859"/>
      <c r="N83" s="57"/>
    </row>
    <row r="84" spans="1:14">
      <c r="B84" s="95" t="s">
        <v>973</v>
      </c>
      <c r="C84" s="96"/>
      <c r="D84" s="96"/>
      <c r="E84" s="96"/>
      <c r="F84" s="96"/>
      <c r="G84" s="96"/>
      <c r="H84" s="96"/>
      <c r="I84" s="93"/>
      <c r="J84" s="94"/>
      <c r="K84" s="311">
        <v>0.05</v>
      </c>
      <c r="L84" s="858">
        <f>N78*K84</f>
        <v>4115.3354514486118</v>
      </c>
      <c r="M84" s="859"/>
      <c r="N84" s="57"/>
    </row>
    <row r="85" spans="1:14" ht="15.75" thickBot="1">
      <c r="B85" s="97" t="s">
        <v>974</v>
      </c>
      <c r="C85" s="98"/>
      <c r="D85" s="98"/>
      <c r="E85" s="98"/>
      <c r="F85" s="98"/>
      <c r="G85" s="98"/>
      <c r="H85" s="98"/>
      <c r="I85" s="99"/>
      <c r="J85" s="100"/>
      <c r="K85" s="312">
        <v>0.05</v>
      </c>
      <c r="L85" s="860">
        <f>N78*K85</f>
        <v>4115.3354514486118</v>
      </c>
      <c r="M85" s="861"/>
      <c r="N85" s="57"/>
    </row>
    <row r="86" spans="1:14" ht="15.75" thickBot="1">
      <c r="B86" s="823" t="s">
        <v>953</v>
      </c>
      <c r="C86" s="824"/>
      <c r="D86" s="824"/>
      <c r="E86" s="824"/>
      <c r="F86" s="824"/>
      <c r="G86" s="824"/>
      <c r="H86" s="824"/>
      <c r="I86" s="824"/>
      <c r="J86" s="824"/>
      <c r="K86" s="824"/>
      <c r="L86" s="824"/>
      <c r="M86" s="825"/>
      <c r="N86" s="58">
        <f>L83+L84+L85</f>
        <v>24692.012708691673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106998.72173766392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1032</v>
      </c>
      <c r="C31" s="87" t="s">
        <v>1482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70989.453836426459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81959.269394042974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16391.853878808597</v>
      </c>
      <c r="M83" s="859"/>
      <c r="N83" s="57"/>
    </row>
    <row r="84" spans="1:14">
      <c r="B84" s="95" t="s">
        <v>973</v>
      </c>
      <c r="C84" s="96"/>
      <c r="D84" s="96"/>
      <c r="E84" s="96"/>
      <c r="F84" s="96"/>
      <c r="G84" s="96"/>
      <c r="H84" s="96"/>
      <c r="I84" s="93"/>
      <c r="J84" s="94"/>
      <c r="K84" s="311">
        <v>0.05</v>
      </c>
      <c r="L84" s="858">
        <f>N78*K84</f>
        <v>4097.9634697021493</v>
      </c>
      <c r="M84" s="859"/>
      <c r="N84" s="57"/>
    </row>
    <row r="85" spans="1:14" ht="15.75" thickBot="1">
      <c r="B85" s="97" t="s">
        <v>974</v>
      </c>
      <c r="C85" s="98"/>
      <c r="D85" s="98"/>
      <c r="E85" s="98"/>
      <c r="F85" s="98"/>
      <c r="G85" s="98"/>
      <c r="H85" s="98"/>
      <c r="I85" s="99"/>
      <c r="J85" s="100"/>
      <c r="K85" s="312">
        <v>0.05</v>
      </c>
      <c r="L85" s="860">
        <f>N78*K85</f>
        <v>4097.9634697021493</v>
      </c>
      <c r="M85" s="861"/>
      <c r="N85" s="57"/>
    </row>
    <row r="86" spans="1:14" ht="15.75" thickBot="1">
      <c r="B86" s="823" t="s">
        <v>953</v>
      </c>
      <c r="C86" s="824"/>
      <c r="D86" s="824"/>
      <c r="E86" s="824"/>
      <c r="F86" s="824"/>
      <c r="G86" s="824"/>
      <c r="H86" s="824"/>
      <c r="I86" s="824"/>
      <c r="J86" s="824"/>
      <c r="K86" s="824"/>
      <c r="L86" s="824"/>
      <c r="M86" s="825"/>
      <c r="N86" s="58">
        <f>L83+L84+L85</f>
        <v>24587.780818212897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106547.05021225587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1483</v>
      </c>
      <c r="C31" s="87" t="s">
        <v>1484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269</v>
      </c>
      <c r="B37" s="872" t="str">
        <f>VLOOKUP(A37,EQUIPOS!A7:D154,3,FALSE)</f>
        <v>Motoniveladora  potencia 215 HP, ancho de cuchilla 4,27 m, peso 18 ton.</v>
      </c>
      <c r="C37" s="873"/>
      <c r="D37" s="873"/>
      <c r="E37" s="873"/>
      <c r="F37" s="873"/>
      <c r="G37" s="873"/>
      <c r="H37" s="874"/>
      <c r="I37" s="274"/>
      <c r="J37" s="275"/>
      <c r="K37" s="276">
        <f>VLOOKUP(A37,EQUIPOS!A7:D164,4,FALSE)</f>
        <v>157740.51890332141</v>
      </c>
      <c r="L37" s="277"/>
      <c r="M37" s="278">
        <v>45</v>
      </c>
      <c r="N37" s="279">
        <f>K37/M37</f>
        <v>3505.3448645182534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8658.1323390138787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53039.909058152611</v>
      </c>
      <c r="N48" s="279">
        <f>K48*M48</f>
        <v>68951.881775598391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69906.525104179324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80876.340661795824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16175.268132359166</v>
      </c>
      <c r="M83" s="859"/>
      <c r="N83" s="57"/>
    </row>
    <row r="84" spans="1:14">
      <c r="B84" s="95" t="s">
        <v>973</v>
      </c>
      <c r="C84" s="96"/>
      <c r="D84" s="96"/>
      <c r="E84" s="96"/>
      <c r="F84" s="96"/>
      <c r="G84" s="96"/>
      <c r="H84" s="96"/>
      <c r="I84" s="93"/>
      <c r="J84" s="94"/>
      <c r="K84" s="311">
        <v>0.05</v>
      </c>
      <c r="L84" s="858">
        <f>N78*K84</f>
        <v>4043.8170330897915</v>
      </c>
      <c r="M84" s="859"/>
      <c r="N84" s="57"/>
    </row>
    <row r="85" spans="1:14" ht="15.75" thickBot="1">
      <c r="B85" s="97" t="s">
        <v>974</v>
      </c>
      <c r="C85" s="98"/>
      <c r="D85" s="98"/>
      <c r="E85" s="98"/>
      <c r="F85" s="98"/>
      <c r="G85" s="98"/>
      <c r="H85" s="98"/>
      <c r="I85" s="99"/>
      <c r="J85" s="100"/>
      <c r="K85" s="312">
        <v>0.05</v>
      </c>
      <c r="L85" s="860">
        <f>N78*K85</f>
        <v>4043.8170330897915</v>
      </c>
      <c r="M85" s="861"/>
      <c r="N85" s="57"/>
    </row>
    <row r="86" spans="1:14" ht="15.75" thickBot="1">
      <c r="B86" s="823" t="s">
        <v>953</v>
      </c>
      <c r="C86" s="824"/>
      <c r="D86" s="824"/>
      <c r="E86" s="824"/>
      <c r="F86" s="824"/>
      <c r="G86" s="824"/>
      <c r="H86" s="824"/>
      <c r="I86" s="824"/>
      <c r="J86" s="824"/>
      <c r="K86" s="824"/>
      <c r="L86" s="824"/>
      <c r="M86" s="825"/>
      <c r="N86" s="58">
        <f>L83+L84+L85</f>
        <v>24262.902198538748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105139.24286033458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1485</v>
      </c>
      <c r="C31" s="87" t="s">
        <v>1486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71336.893471355739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93042.349773472903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18608.469954694581</v>
      </c>
      <c r="M83" s="859"/>
      <c r="N83" s="57"/>
    </row>
    <row r="84" spans="1:14">
      <c r="B84" s="95" t="s">
        <v>973</v>
      </c>
      <c r="C84" s="96"/>
      <c r="D84" s="96"/>
      <c r="E84" s="96"/>
      <c r="F84" s="96"/>
      <c r="G84" s="96"/>
      <c r="H84" s="96"/>
      <c r="I84" s="93"/>
      <c r="J84" s="94"/>
      <c r="K84" s="311">
        <v>0.05</v>
      </c>
      <c r="L84" s="858">
        <f>N78*K84</f>
        <v>4652.1174886736453</v>
      </c>
      <c r="M84" s="859"/>
      <c r="N84" s="57"/>
    </row>
    <row r="85" spans="1:14" ht="15.75" thickBot="1">
      <c r="B85" s="97" t="s">
        <v>974</v>
      </c>
      <c r="C85" s="98"/>
      <c r="D85" s="98"/>
      <c r="E85" s="98"/>
      <c r="F85" s="98"/>
      <c r="G85" s="98"/>
      <c r="H85" s="98"/>
      <c r="I85" s="99"/>
      <c r="J85" s="100"/>
      <c r="K85" s="312">
        <v>0.05</v>
      </c>
      <c r="L85" s="860">
        <f>N78*K85</f>
        <v>4652.1174886736453</v>
      </c>
      <c r="M85" s="861"/>
      <c r="N85" s="57"/>
    </row>
    <row r="86" spans="1:14" ht="15.75" thickBot="1">
      <c r="B86" s="823" t="s">
        <v>953</v>
      </c>
      <c r="C86" s="824"/>
      <c r="D86" s="824"/>
      <c r="E86" s="824"/>
      <c r="F86" s="824"/>
      <c r="G86" s="824"/>
      <c r="H86" s="824"/>
      <c r="I86" s="824"/>
      <c r="J86" s="824"/>
      <c r="K86" s="824"/>
      <c r="L86" s="824"/>
      <c r="M86" s="825"/>
      <c r="N86" s="58">
        <f>L83+L84+L85</f>
        <v>27912.70493204187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120955.05470551478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1487</v>
      </c>
      <c r="C31" s="87" t="s">
        <v>1488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70989.453836426459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92694.910138543622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18538.982027708724</v>
      </c>
      <c r="M83" s="859"/>
      <c r="N83" s="57"/>
    </row>
    <row r="84" spans="1:14">
      <c r="B84" s="95" t="s">
        <v>973</v>
      </c>
      <c r="C84" s="96"/>
      <c r="D84" s="96"/>
      <c r="E84" s="96"/>
      <c r="F84" s="96"/>
      <c r="G84" s="96"/>
      <c r="H84" s="96"/>
      <c r="I84" s="93"/>
      <c r="J84" s="94"/>
      <c r="K84" s="311">
        <v>0.05</v>
      </c>
      <c r="L84" s="858">
        <f>N78*K84</f>
        <v>4634.7455069271809</v>
      </c>
      <c r="M84" s="859"/>
      <c r="N84" s="57"/>
    </row>
    <row r="85" spans="1:14" ht="15.75" thickBot="1">
      <c r="B85" s="97" t="s">
        <v>974</v>
      </c>
      <c r="C85" s="98"/>
      <c r="D85" s="98"/>
      <c r="E85" s="98"/>
      <c r="F85" s="98"/>
      <c r="G85" s="98"/>
      <c r="H85" s="98"/>
      <c r="I85" s="99"/>
      <c r="J85" s="100"/>
      <c r="K85" s="312">
        <v>0.05</v>
      </c>
      <c r="L85" s="860">
        <f>N78*K85</f>
        <v>4634.7455069271809</v>
      </c>
      <c r="M85" s="861"/>
      <c r="N85" s="57"/>
    </row>
    <row r="86" spans="1:14" ht="15.75" thickBot="1">
      <c r="B86" s="823" t="s">
        <v>953</v>
      </c>
      <c r="C86" s="824"/>
      <c r="D86" s="824"/>
      <c r="E86" s="824"/>
      <c r="F86" s="824"/>
      <c r="G86" s="824"/>
      <c r="H86" s="824"/>
      <c r="I86" s="824"/>
      <c r="J86" s="824"/>
      <c r="K86" s="824"/>
      <c r="L86" s="824"/>
      <c r="M86" s="825"/>
      <c r="N86" s="58">
        <f>L83+L84+L85</f>
        <v>27808.473041563087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120503.38318010671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1489</v>
      </c>
      <c r="C31" s="87" t="s">
        <v>1490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278">
        <v>2.5</v>
      </c>
      <c r="N36" s="279">
        <f>K36/M36</f>
        <v>3022.3137482425823</v>
      </c>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0.05</v>
      </c>
      <c r="N41" s="351">
        <f>N76*M41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3830.3393572786022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1.3</v>
      </c>
      <c r="L48" s="274"/>
      <c r="M48" s="409">
        <f>VLOOKUP(A48,MATERIALES!A4:D395,4,FALSE)</f>
        <v>53039.909058152611</v>
      </c>
      <c r="N48" s="279">
        <f>K48*M48</f>
        <v>68951.881775598391</v>
      </c>
    </row>
    <row r="49" spans="1:14">
      <c r="A49" t="s">
        <v>774</v>
      </c>
      <c r="B49" s="49" t="str">
        <f>VLOOKUP(A49,MATERIALES!A5:D373,3,FALSE)</f>
        <v>Agua</v>
      </c>
      <c r="C49" s="288"/>
      <c r="D49" s="288"/>
      <c r="E49" s="288"/>
      <c r="F49" s="288"/>
      <c r="G49" s="288"/>
      <c r="H49" s="288"/>
      <c r="I49" s="275"/>
      <c r="J49" s="231" t="str">
        <f>VLOOKUP(A49,MATERIALES!A5:D373,2,FALSE)</f>
        <v>lt</v>
      </c>
      <c r="K49" s="289">
        <v>24</v>
      </c>
      <c r="L49" s="274"/>
      <c r="M49" s="409">
        <f>VLOOKUP(A49,MATERIALES!A5:D396,4,FALSE)</f>
        <v>39.776805357538898</v>
      </c>
      <c r="N49" s="279">
        <f>K49*M49</f>
        <v>954.64332858093348</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69906.525104179324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1264</v>
      </c>
      <c r="B59" s="52" t="str">
        <f>VLOOKUP(A59,TRANSPORTE!A5:D104,3,FALSE)</f>
        <v>Transporte de material de subbase</v>
      </c>
      <c r="C59" s="324"/>
      <c r="D59" s="324"/>
      <c r="E59" s="324"/>
      <c r="F59" s="324"/>
      <c r="G59" s="324"/>
      <c r="H59" s="318" t="s">
        <v>339</v>
      </c>
      <c r="I59" s="286">
        <v>1.3</v>
      </c>
      <c r="J59" s="293">
        <v>1</v>
      </c>
      <c r="K59" s="286">
        <f>I59*J59</f>
        <v>1.3</v>
      </c>
      <c r="L59" s="910">
        <f>VLOOKUP(A59,TRANSPORTE!A5:D121,4,FALSE)</f>
        <v>1318.9267416293571</v>
      </c>
      <c r="M59" s="911"/>
      <c r="N59" s="294">
        <f>K59*L59</f>
        <v>1714.6047641181644</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1714.6047641181644</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20</v>
      </c>
      <c r="N70" s="402">
        <f>K70/M70</f>
        <v>5334.3121807203988</v>
      </c>
      <c r="O70" s="112"/>
    </row>
    <row r="71" spans="1:15">
      <c r="A71"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306">
        <v>20</v>
      </c>
      <c r="N71" s="402">
        <f>K71/M71</f>
        <v>10826.2</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16160.5121807204</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91611.981406296487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18322.396281259298</v>
      </c>
      <c r="M83" s="859"/>
      <c r="N83" s="57"/>
    </row>
    <row r="84" spans="1:14">
      <c r="B84" s="95" t="s">
        <v>973</v>
      </c>
      <c r="C84" s="96"/>
      <c r="D84" s="96"/>
      <c r="E84" s="96"/>
      <c r="F84" s="96"/>
      <c r="G84" s="96"/>
      <c r="H84" s="96"/>
      <c r="I84" s="93"/>
      <c r="J84" s="94"/>
      <c r="K84" s="311">
        <v>0.05</v>
      </c>
      <c r="L84" s="858">
        <f>N78*K84</f>
        <v>4580.5990703148245</v>
      </c>
      <c r="M84" s="859"/>
      <c r="N84" s="57"/>
    </row>
    <row r="85" spans="1:14" ht="15.75" thickBot="1">
      <c r="B85" s="97" t="s">
        <v>974</v>
      </c>
      <c r="C85" s="98"/>
      <c r="D85" s="98"/>
      <c r="E85" s="98"/>
      <c r="F85" s="98"/>
      <c r="G85" s="98"/>
      <c r="H85" s="98"/>
      <c r="I85" s="99"/>
      <c r="J85" s="100"/>
      <c r="K85" s="312">
        <v>0.05</v>
      </c>
      <c r="L85" s="860">
        <f>N78*K85</f>
        <v>4580.5990703148245</v>
      </c>
      <c r="M85" s="861"/>
      <c r="N85" s="57"/>
    </row>
    <row r="86" spans="1:14" ht="15.75" thickBot="1">
      <c r="B86" s="823" t="s">
        <v>953</v>
      </c>
      <c r="C86" s="824"/>
      <c r="D86" s="824"/>
      <c r="E86" s="824"/>
      <c r="F86" s="824"/>
      <c r="G86" s="824"/>
      <c r="H86" s="824"/>
      <c r="I86" s="824"/>
      <c r="J86" s="824"/>
      <c r="K86" s="824"/>
      <c r="L86" s="824"/>
      <c r="M86" s="825"/>
      <c r="N86" s="58">
        <f>L83+L84+L85</f>
        <v>27483.594421888945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119095.57582818544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1033</v>
      </c>
      <c r="C31" s="87" t="s">
        <v>1491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30</v>
      </c>
      <c r="N36" s="279">
        <f>K36/M36</f>
        <v>2228.8449358192238</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30</v>
      </c>
      <c r="N37" s="279">
        <f>K37/M37</f>
        <v>5031.5504098740148</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30</v>
      </c>
      <c r="N38" s="279">
        <f>K38/M38</f>
        <v>3715.5216474754247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10984.873169985929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1.25</v>
      </c>
      <c r="L48" s="274"/>
      <c r="M48" s="409">
        <f>VLOOKUP(A48,MATERIALES!A4:D395,4,FALSE)</f>
        <v>54140.19241751908</v>
      </c>
      <c r="N48" s="279">
        <f>K48*M48</f>
        <v>67675.240521898842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67675.240521898842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VLOOKUP(A59,TRANSPORTE!A5:D121,4,FALSE)</f>
        <v>1335.8618523059949</v>
      </c>
      <c r="M59" s="911"/>
      <c r="N59" s="294">
        <f>K59*L59</f>
        <v>1669.8273153824937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1669.8273153824937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81225.558688993973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16245.111737798796</v>
      </c>
      <c r="M83" s="859"/>
      <c r="N83" s="57"/>
    </row>
    <row r="84" spans="1:14">
      <c r="B84" s="95" t="s">
        <v>973</v>
      </c>
      <c r="C84" s="96"/>
      <c r="D84" s="96"/>
      <c r="E84" s="96"/>
      <c r="F84" s="96"/>
      <c r="G84" s="96"/>
      <c r="H84" s="96"/>
      <c r="I84" s="93"/>
      <c r="J84" s="94"/>
      <c r="K84" s="311">
        <v>0.05</v>
      </c>
      <c r="L84" s="858">
        <f>N78*K84</f>
        <v>4061.2779344496989</v>
      </c>
      <c r="M84" s="859"/>
      <c r="N84" s="57"/>
    </row>
    <row r="85" spans="1:14" ht="15.75" thickBot="1">
      <c r="B85" s="97" t="s">
        <v>974</v>
      </c>
      <c r="C85" s="98"/>
      <c r="D85" s="98"/>
      <c r="E85" s="98"/>
      <c r="F85" s="98"/>
      <c r="G85" s="98"/>
      <c r="H85" s="98"/>
      <c r="I85" s="99"/>
      <c r="J85" s="100"/>
      <c r="K85" s="312">
        <v>0.05</v>
      </c>
      <c r="L85" s="860">
        <f>N78*K85</f>
        <v>4061.2779344496989</v>
      </c>
      <c r="M85" s="861"/>
      <c r="N85" s="57"/>
    </row>
    <row r="86" spans="1:14" ht="15.75" thickBot="1">
      <c r="B86" s="823" t="s">
        <v>953</v>
      </c>
      <c r="C86" s="824"/>
      <c r="D86" s="824"/>
      <c r="E86" s="824"/>
      <c r="F86" s="824"/>
      <c r="G86" s="824"/>
      <c r="H86" s="824"/>
      <c r="I86" s="824"/>
      <c r="J86" s="824"/>
      <c r="K86" s="824"/>
      <c r="L86" s="824"/>
      <c r="M86" s="825"/>
      <c r="N86" s="58">
        <f>L83+L84+L85</f>
        <v>24367.667606698193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105593.22629569216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1034</v>
      </c>
      <c r="C31" s="87" t="s">
        <v>1492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30</v>
      </c>
      <c r="N36" s="279">
        <f>K36/M36</f>
        <v>2228.8449358192238</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30</v>
      </c>
      <c r="N37" s="279">
        <f>K37/M37</f>
        <v>5031.5504098740148</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30</v>
      </c>
      <c r="N38" s="279">
        <f>K38/M38</f>
        <v>3715.5216474754247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10984.873169985929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53039.909058152611</v>
      </c>
      <c r="N48" s="279">
        <f>K48*M48</f>
        <v>66299.886322690756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66299.886322690756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VLOOKUP(A59,TRANSPORTE!A5:D121,4,FALSE)</f>
        <v>1335.8618523059949</v>
      </c>
      <c r="M59" s="911"/>
      <c r="N59" s="294">
        <f>K59*L59</f>
        <v>1669.8273153824937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1669.8273153824937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79850.204489785887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15970.040897957178</v>
      </c>
      <c r="M83" s="859"/>
      <c r="N83" s="57"/>
    </row>
    <row r="84" spans="1:14">
      <c r="B84" s="95" t="s">
        <v>973</v>
      </c>
      <c r="C84" s="96"/>
      <c r="D84" s="96"/>
      <c r="E84" s="96"/>
      <c r="F84" s="96"/>
      <c r="G84" s="96"/>
      <c r="H84" s="96"/>
      <c r="I84" s="93"/>
      <c r="J84" s="94"/>
      <c r="K84" s="311">
        <v>0.05</v>
      </c>
      <c r="L84" s="858">
        <f>N78*K84</f>
        <v>3992.5102244892946</v>
      </c>
      <c r="M84" s="859"/>
      <c r="N84" s="57"/>
    </row>
    <row r="85" spans="1:14" ht="15.75" thickBot="1">
      <c r="B85" s="97" t="s">
        <v>974</v>
      </c>
      <c r="C85" s="98"/>
      <c r="D85" s="98"/>
      <c r="E85" s="98"/>
      <c r="F85" s="98"/>
      <c r="G85" s="98"/>
      <c r="H85" s="98"/>
      <c r="I85" s="99"/>
      <c r="J85" s="100"/>
      <c r="K85" s="312">
        <v>0.05</v>
      </c>
      <c r="L85" s="860">
        <f>N78*K85</f>
        <v>3992.5102244892946</v>
      </c>
      <c r="M85" s="861"/>
      <c r="N85" s="57"/>
    </row>
    <row r="86" spans="1:14" ht="15.75" thickBot="1">
      <c r="B86" s="823" t="s">
        <v>953</v>
      </c>
      <c r="C86" s="824"/>
      <c r="D86" s="824"/>
      <c r="E86" s="824"/>
      <c r="F86" s="824"/>
      <c r="G86" s="824"/>
      <c r="H86" s="824"/>
      <c r="I86" s="824"/>
      <c r="J86" s="824"/>
      <c r="K86" s="824"/>
      <c r="L86" s="824"/>
      <c r="M86" s="825"/>
      <c r="N86" s="58">
        <f>L83+L84+L85</f>
        <v>23955.061346935767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103805.26583672165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1035</v>
      </c>
      <c r="C31" s="87" t="s">
        <v>1493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30</v>
      </c>
      <c r="N36" s="279">
        <f>K36/M36</f>
        <v>2228.8449358192238</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30</v>
      </c>
      <c r="N37" s="279">
        <f>K37/M37</f>
        <v>5031.5504098740148</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30</v>
      </c>
      <c r="N38" s="279">
        <f>K38/M38</f>
        <v>3715.5216474754247</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8.9561768172669982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10984.873169985929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529</v>
      </c>
      <c r="B48" s="49" t="str">
        <f>VLOOKUP(A48,MATERIALES!A4:D373,3,FALSE)</f>
        <v>Material de base (gradación 3)</v>
      </c>
      <c r="C48" s="288"/>
      <c r="D48" s="288"/>
      <c r="E48" s="288"/>
      <c r="F48" s="288"/>
      <c r="G48" s="288"/>
      <c r="H48" s="288"/>
      <c r="I48" s="275"/>
      <c r="J48" s="231" t="str">
        <f>VLOOKUP(A48,MATERIALES!A4:D373,2,FALSE)</f>
        <v>m3</v>
      </c>
      <c r="K48" s="289">
        <v>1.25</v>
      </c>
      <c r="L48" s="274"/>
      <c r="M48" s="409">
        <f>VLOOKUP(A48,MATERIALES!A4:D395,4,FALSE)</f>
        <v>53039.909058152611</v>
      </c>
      <c r="N48" s="279">
        <f>K48*M48</f>
        <v>66299.886322690756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66299.886322690756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1.25</v>
      </c>
      <c r="J59" s="293">
        <v>1</v>
      </c>
      <c r="K59" s="286">
        <f>I59*J59</f>
        <v>1.25</v>
      </c>
      <c r="L59" s="910">
        <f>VLOOKUP(A59,TRANSPORTE!A5:D121,4,FALSE)</f>
        <v>1335.8618523059949</v>
      </c>
      <c r="M59" s="911"/>
      <c r="N59" s="294">
        <f>K59*L59</f>
        <v>1669.8273153824937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1669.8273153824937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240</v>
      </c>
      <c r="N70" s="402">
        <f>K70/M70</f>
        <v>444.52601506003327</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240</v>
      </c>
      <c r="N71" s="402">
        <f>K71/M71</f>
        <v>451.09166666666664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895.61768172669986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79850.204489785887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15970.040897957178</v>
      </c>
      <c r="M83" s="859"/>
      <c r="N83" s="57"/>
    </row>
    <row r="84" spans="1:14">
      <c r="B84" s="95" t="s">
        <v>973</v>
      </c>
      <c r="C84" s="96"/>
      <c r="D84" s="96"/>
      <c r="E84" s="96"/>
      <c r="F84" s="96"/>
      <c r="G84" s="96"/>
      <c r="H84" s="96"/>
      <c r="I84" s="93"/>
      <c r="J84" s="94"/>
      <c r="K84" s="311">
        <v>0.05</v>
      </c>
      <c r="L84" s="858">
        <f>N78*K84</f>
        <v>3992.5102244892946</v>
      </c>
      <c r="M84" s="859"/>
      <c r="N84" s="57"/>
    </row>
    <row r="85" spans="1:14" ht="15.75" thickBot="1">
      <c r="B85" s="97" t="s">
        <v>974</v>
      </c>
      <c r="C85" s="98"/>
      <c r="D85" s="98"/>
      <c r="E85" s="98"/>
      <c r="F85" s="98"/>
      <c r="G85" s="98"/>
      <c r="H85" s="98"/>
      <c r="I85" s="99"/>
      <c r="J85" s="100"/>
      <c r="K85" s="312">
        <v>0.05</v>
      </c>
      <c r="L85" s="860">
        <f>N78*K85</f>
        <v>3992.5102244892946</v>
      </c>
      <c r="M85" s="861"/>
      <c r="N85" s="57"/>
    </row>
    <row r="86" spans="1:14" ht="15.75" thickBot="1">
      <c r="B86" s="823" t="s">
        <v>953</v>
      </c>
      <c r="C86" s="824"/>
      <c r="D86" s="824"/>
      <c r="E86" s="824"/>
      <c r="F86" s="824"/>
      <c r="G86" s="824"/>
      <c r="H86" s="824"/>
      <c r="I86" s="824"/>
      <c r="J86" s="824"/>
      <c r="K86" s="824"/>
      <c r="L86" s="824"/>
      <c r="M86" s="825"/>
      <c r="N86" s="58">
        <f>L83+L84+L85</f>
        <v>23955.061346935767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103805.26583672165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1494</v>
      </c>
      <c r="C31" s="87" t="s">
        <v>2021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121470.93010246524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132311.78337935914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26462.35667587183</v>
      </c>
      <c r="M83" s="859"/>
      <c r="N83" s="57"/>
    </row>
    <row r="84" spans="1:14">
      <c r="B84" s="95" t="s">
        <v>973</v>
      </c>
      <c r="C84" s="96"/>
      <c r="D84" s="96"/>
      <c r="E84" s="96"/>
      <c r="F84" s="96"/>
      <c r="G84" s="96"/>
      <c r="H84" s="96"/>
      <c r="I84" s="93"/>
      <c r="J84" s="94"/>
      <c r="K84" s="311">
        <v>0.05</v>
      </c>
      <c r="L84" s="858">
        <f>N78*K84</f>
        <v>6615.5891689679574</v>
      </c>
      <c r="M84" s="859"/>
      <c r="N84" s="57"/>
    </row>
    <row r="85" spans="1:14" ht="15.75" thickBot="1">
      <c r="B85" s="97" t="s">
        <v>974</v>
      </c>
      <c r="C85" s="98"/>
      <c r="D85" s="98"/>
      <c r="E85" s="98"/>
      <c r="F85" s="98"/>
      <c r="G85" s="98"/>
      <c r="H85" s="98"/>
      <c r="I85" s="99"/>
      <c r="J85" s="100"/>
      <c r="K85" s="312">
        <v>0.05</v>
      </c>
      <c r="L85" s="860">
        <f>N78*K85</f>
        <v>6615.5891689679574</v>
      </c>
      <c r="M85" s="861"/>
      <c r="N85" s="57"/>
    </row>
    <row r="86" spans="1:14" ht="15.75" thickBot="1">
      <c r="B86" s="823" t="s">
        <v>953</v>
      </c>
      <c r="C86" s="824"/>
      <c r="D86" s="824"/>
      <c r="E86" s="824"/>
      <c r="F86" s="824"/>
      <c r="G86" s="824"/>
      <c r="H86" s="824"/>
      <c r="I86" s="824"/>
      <c r="J86" s="824"/>
      <c r="K86" s="824"/>
      <c r="L86" s="824"/>
      <c r="M86" s="825"/>
      <c r="N86" s="58">
        <f>L83+L84+L85</f>
        <v>39693.535013807741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172005.31839316688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1495</v>
      </c>
      <c r="C31" s="87" t="s">
        <v>2022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121123.49046753594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131964.34374442985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26392.868748885972</v>
      </c>
      <c r="M83" s="859"/>
      <c r="N83" s="57"/>
    </row>
    <row r="84" spans="1:14">
      <c r="B84" s="95" t="s">
        <v>973</v>
      </c>
      <c r="C84" s="96"/>
      <c r="D84" s="96"/>
      <c r="E84" s="96"/>
      <c r="F84" s="96"/>
      <c r="G84" s="96"/>
      <c r="H84" s="96"/>
      <c r="I84" s="93"/>
      <c r="J84" s="94"/>
      <c r="K84" s="311">
        <v>0.05</v>
      </c>
      <c r="L84" s="858">
        <f>N78*K84</f>
        <v>6598.2171872214931</v>
      </c>
      <c r="M84" s="859"/>
      <c r="N84" s="57"/>
    </row>
    <row r="85" spans="1:14" ht="15.75" thickBot="1">
      <c r="B85" s="97" t="s">
        <v>974</v>
      </c>
      <c r="C85" s="98"/>
      <c r="D85" s="98"/>
      <c r="E85" s="98"/>
      <c r="F85" s="98"/>
      <c r="G85" s="98"/>
      <c r="H85" s="98"/>
      <c r="I85" s="99"/>
      <c r="J85" s="100"/>
      <c r="K85" s="312">
        <v>0.05</v>
      </c>
      <c r="L85" s="860">
        <f>N78*K85</f>
        <v>6598.2171872214931</v>
      </c>
      <c r="M85" s="861"/>
      <c r="N85" s="57"/>
    </row>
    <row r="86" spans="1:14" ht="15.75" thickBot="1">
      <c r="B86" s="823" t="s">
        <v>953</v>
      </c>
      <c r="C86" s="824"/>
      <c r="D86" s="824"/>
      <c r="E86" s="824"/>
      <c r="F86" s="824"/>
      <c r="G86" s="824"/>
      <c r="H86" s="824"/>
      <c r="I86" s="824"/>
      <c r="J86" s="824"/>
      <c r="K86" s="824"/>
      <c r="L86" s="824"/>
      <c r="M86" s="825"/>
      <c r="N86" s="58">
        <f>L83+L84+L85</f>
        <v>39589.303123328966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171553.64686775883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1496</v>
      </c>
      <c r="C31" s="87" t="s">
        <v>1497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121470.93010246524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132311.78337935914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26462.35667587183</v>
      </c>
      <c r="M83" s="859"/>
      <c r="N83" s="57"/>
    </row>
    <row r="84" spans="1:14">
      <c r="B84" s="95" t="s">
        <v>973</v>
      </c>
      <c r="C84" s="96"/>
      <c r="D84" s="96"/>
      <c r="E84" s="96"/>
      <c r="F84" s="96"/>
      <c r="G84" s="96"/>
      <c r="H84" s="96"/>
      <c r="I84" s="93"/>
      <c r="J84" s="94"/>
      <c r="K84" s="311">
        <v>0.05</v>
      </c>
      <c r="L84" s="858">
        <f>N78*K84</f>
        <v>6615.5891689679574</v>
      </c>
      <c r="M84" s="859"/>
      <c r="N84" s="57"/>
    </row>
    <row r="85" spans="1:14" ht="15.75" thickBot="1">
      <c r="B85" s="97" t="s">
        <v>974</v>
      </c>
      <c r="C85" s="98"/>
      <c r="D85" s="98"/>
      <c r="E85" s="98"/>
      <c r="F85" s="98"/>
      <c r="G85" s="98"/>
      <c r="H85" s="98"/>
      <c r="I85" s="99"/>
      <c r="J85" s="100"/>
      <c r="K85" s="312">
        <v>0.05</v>
      </c>
      <c r="L85" s="860">
        <f>N78*K85</f>
        <v>6615.5891689679574</v>
      </c>
      <c r="M85" s="861"/>
      <c r="N85" s="57"/>
    </row>
    <row r="86" spans="1:14" ht="15.75" thickBot="1">
      <c r="B86" s="823" t="s">
        <v>953</v>
      </c>
      <c r="C86" s="824"/>
      <c r="D86" s="824"/>
      <c r="E86" s="824"/>
      <c r="F86" s="824"/>
      <c r="G86" s="824"/>
      <c r="H86" s="824"/>
      <c r="I86" s="824"/>
      <c r="J86" s="824"/>
      <c r="K86" s="824"/>
      <c r="L86" s="824"/>
      <c r="M86" s="825"/>
      <c r="N86" s="58">
        <f>L83+L84+L85</f>
        <v>39693.535013807741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172005.31839316688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1498</v>
      </c>
      <c r="C31" s="87" t="s">
        <v>1499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121123.49046753594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131964.34374442985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26392.868748885972</v>
      </c>
      <c r="M83" s="859"/>
      <c r="N83" s="57"/>
    </row>
    <row r="84" spans="1:14">
      <c r="B84" s="95" t="s">
        <v>973</v>
      </c>
      <c r="C84" s="96"/>
      <c r="D84" s="96"/>
      <c r="E84" s="96"/>
      <c r="F84" s="96"/>
      <c r="G84" s="96"/>
      <c r="H84" s="96"/>
      <c r="I84" s="93"/>
      <c r="J84" s="94"/>
      <c r="K84" s="311">
        <v>0.05</v>
      </c>
      <c r="L84" s="858">
        <f>N78*K84</f>
        <v>6598.2171872214931</v>
      </c>
      <c r="M84" s="859"/>
      <c r="N84" s="57"/>
    </row>
    <row r="85" spans="1:14" ht="15.75" thickBot="1">
      <c r="B85" s="97" t="s">
        <v>974</v>
      </c>
      <c r="C85" s="98"/>
      <c r="D85" s="98"/>
      <c r="E85" s="98"/>
      <c r="F85" s="98"/>
      <c r="G85" s="98"/>
      <c r="H85" s="98"/>
      <c r="I85" s="99"/>
      <c r="J85" s="100"/>
      <c r="K85" s="312">
        <v>0.05</v>
      </c>
      <c r="L85" s="860">
        <f>N78*K85</f>
        <v>6598.2171872214931</v>
      </c>
      <c r="M85" s="861"/>
      <c r="N85" s="57"/>
    </row>
    <row r="86" spans="1:14" ht="15.75" thickBot="1">
      <c r="B86" s="823" t="s">
        <v>953</v>
      </c>
      <c r="C86" s="824"/>
      <c r="D86" s="824"/>
      <c r="E86" s="824"/>
      <c r="F86" s="824"/>
      <c r="G86" s="824"/>
      <c r="H86" s="824"/>
      <c r="I86" s="824"/>
      <c r="J86" s="824"/>
      <c r="K86" s="824"/>
      <c r="L86" s="824"/>
      <c r="M86" s="825"/>
      <c r="N86" s="58">
        <f>L83+L84+L85</f>
        <v>39589.303123328966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171553.64686775883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1500</v>
      </c>
      <c r="C31" s="87" t="s">
        <v>1501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70382.250142774807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81223.103419668696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16244.620683933739</v>
      </c>
      <c r="M83" s="859"/>
      <c r="N83" s="57"/>
    </row>
    <row r="84" spans="1:14">
      <c r="B84" s="95" t="s">
        <v>973</v>
      </c>
      <c r="C84" s="96"/>
      <c r="D84" s="96"/>
      <c r="E84" s="96"/>
      <c r="F84" s="96"/>
      <c r="G84" s="96"/>
      <c r="H84" s="96"/>
      <c r="I84" s="93"/>
      <c r="J84" s="94"/>
      <c r="K84" s="311">
        <v>0.05</v>
      </c>
      <c r="L84" s="858">
        <f>N78*K84</f>
        <v>4061.1551709834348</v>
      </c>
      <c r="M84" s="859"/>
      <c r="N84" s="57"/>
    </row>
    <row r="85" spans="1:14" ht="15.75" thickBot="1">
      <c r="B85" s="97" t="s">
        <v>974</v>
      </c>
      <c r="C85" s="98"/>
      <c r="D85" s="98"/>
      <c r="E85" s="98"/>
      <c r="F85" s="98"/>
      <c r="G85" s="98"/>
      <c r="H85" s="98"/>
      <c r="I85" s="99"/>
      <c r="J85" s="100"/>
      <c r="K85" s="312">
        <v>0.05</v>
      </c>
      <c r="L85" s="860">
        <f>N78*K85</f>
        <v>4061.1551709834348</v>
      </c>
      <c r="M85" s="861"/>
      <c r="N85" s="57"/>
    </row>
    <row r="86" spans="1:14" ht="15.75" thickBot="1">
      <c r="B86" s="823" t="s">
        <v>953</v>
      </c>
      <c r="C86" s="824"/>
      <c r="D86" s="824"/>
      <c r="E86" s="824"/>
      <c r="F86" s="824"/>
      <c r="G86" s="824"/>
      <c r="H86" s="824"/>
      <c r="I86" s="824"/>
      <c r="J86" s="824"/>
      <c r="K86" s="824"/>
      <c r="L86" s="824"/>
      <c r="M86" s="825"/>
      <c r="N86" s="58">
        <f>L83+L84+L85</f>
        <v>24366.931025900609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105590.0344455693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1502</v>
      </c>
      <c r="C31" s="87" t="s">
        <v>1503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70034.810507845526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80875.663784739416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16175.132756947884</v>
      </c>
      <c r="M83" s="859"/>
      <c r="N83" s="57"/>
    </row>
    <row r="84" spans="1:14">
      <c r="B84" s="95" t="s">
        <v>973</v>
      </c>
      <c r="C84" s="96"/>
      <c r="D84" s="96"/>
      <c r="E84" s="96"/>
      <c r="F84" s="96"/>
      <c r="G84" s="96"/>
      <c r="H84" s="96"/>
      <c r="I84" s="93"/>
      <c r="J84" s="94"/>
      <c r="K84" s="311">
        <v>0.05</v>
      </c>
      <c r="L84" s="858">
        <f>N78*K84</f>
        <v>4043.7831892369709</v>
      </c>
      <c r="M84" s="859"/>
      <c r="N84" s="57"/>
    </row>
    <row r="85" spans="1:14" ht="15.75" thickBot="1">
      <c r="B85" s="97" t="s">
        <v>974</v>
      </c>
      <c r="C85" s="98"/>
      <c r="D85" s="98"/>
      <c r="E85" s="98"/>
      <c r="F85" s="98"/>
      <c r="G85" s="98"/>
      <c r="H85" s="98"/>
      <c r="I85" s="99"/>
      <c r="J85" s="100"/>
      <c r="K85" s="312">
        <v>0.05</v>
      </c>
      <c r="L85" s="860">
        <f>N78*K85</f>
        <v>4043.7831892369709</v>
      </c>
      <c r="M85" s="861"/>
      <c r="N85" s="57"/>
    </row>
    <row r="86" spans="1:14" ht="15.75" thickBot="1">
      <c r="B86" s="823" t="s">
        <v>953</v>
      </c>
      <c r="C86" s="824"/>
      <c r="D86" s="824"/>
      <c r="E86" s="824"/>
      <c r="F86" s="824"/>
      <c r="G86" s="824"/>
      <c r="H86" s="824"/>
      <c r="I86" s="824"/>
      <c r="J86" s="824"/>
      <c r="K86" s="824"/>
      <c r="L86" s="824"/>
      <c r="M86" s="825"/>
      <c r="N86" s="58">
        <f>L83+L84+L85</f>
        <v>24262.699135421826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105138.36292016125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1504</v>
      </c>
      <c r="C31" s="87" t="s">
        <v>1505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525</v>
      </c>
      <c r="B48" s="49" t="str">
        <f>VLOOKUP(A48,MATERIALES!A4:D373,3,FALSE)</f>
        <v>Material de base (gradación 1)</v>
      </c>
      <c r="C48" s="288"/>
      <c r="D48" s="288"/>
      <c r="E48" s="288"/>
      <c r="F48" s="288"/>
      <c r="G48" s="288"/>
      <c r="H48" s="288"/>
      <c r="I48" s="275"/>
      <c r="J48" s="231" t="str">
        <f>VLOOKUP(A48,MATERIALES!A4:D373,2,FALSE)</f>
        <v>m3</v>
      </c>
      <c r="K48" s="289">
        <v>1.3</v>
      </c>
      <c r="L48" s="274"/>
      <c r="M48" s="409">
        <f>VLOOKUP(A48,MATERIALES!A4:D395,4,FALSE)</f>
        <v>54140.19241751908</v>
      </c>
      <c r="N48" s="279">
        <f>K48*M48</f>
        <v>70382.250142774807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70382.250142774807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81223.103419668696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16244.620683933739</v>
      </c>
      <c r="M83" s="859"/>
      <c r="N83" s="57"/>
    </row>
    <row r="84" spans="1:14">
      <c r="B84" s="95" t="s">
        <v>973</v>
      </c>
      <c r="C84" s="96"/>
      <c r="D84" s="96"/>
      <c r="E84" s="96"/>
      <c r="F84" s="96"/>
      <c r="G84" s="96"/>
      <c r="H84" s="96"/>
      <c r="I84" s="93"/>
      <c r="J84" s="94"/>
      <c r="K84" s="311">
        <v>0.05</v>
      </c>
      <c r="L84" s="858">
        <f>N78*K84</f>
        <v>4061.1551709834348</v>
      </c>
      <c r="M84" s="859"/>
      <c r="N84" s="57"/>
    </row>
    <row r="85" spans="1:14" ht="15.75" thickBot="1">
      <c r="B85" s="97" t="s">
        <v>974</v>
      </c>
      <c r="C85" s="98"/>
      <c r="D85" s="98"/>
      <c r="E85" s="98"/>
      <c r="F85" s="98"/>
      <c r="G85" s="98"/>
      <c r="H85" s="98"/>
      <c r="I85" s="99"/>
      <c r="J85" s="100"/>
      <c r="K85" s="312">
        <v>0.05</v>
      </c>
      <c r="L85" s="860">
        <f>N78*K85</f>
        <v>4061.1551709834348</v>
      </c>
      <c r="M85" s="861"/>
      <c r="N85" s="57"/>
    </row>
    <row r="86" spans="1:14" ht="15.75" thickBot="1">
      <c r="B86" s="823" t="s">
        <v>953</v>
      </c>
      <c r="C86" s="824"/>
      <c r="D86" s="824"/>
      <c r="E86" s="824"/>
      <c r="F86" s="824"/>
      <c r="G86" s="824"/>
      <c r="H86" s="824"/>
      <c r="I86" s="824"/>
      <c r="J86" s="824"/>
      <c r="K86" s="824"/>
      <c r="L86" s="824"/>
      <c r="M86" s="825"/>
      <c r="N86" s="58">
        <f>L83+L84+L85</f>
        <v>24366.931025900609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105590.0344455693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1506</v>
      </c>
      <c r="C31" s="87" t="s">
        <v>1507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70034.810507845526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80875.663784739416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16175.132756947884</v>
      </c>
      <c r="M83" s="859"/>
      <c r="N83" s="57"/>
    </row>
    <row r="84" spans="1:14">
      <c r="B84" s="95" t="s">
        <v>973</v>
      </c>
      <c r="C84" s="96"/>
      <c r="D84" s="96"/>
      <c r="E84" s="96"/>
      <c r="F84" s="96"/>
      <c r="G84" s="96"/>
      <c r="H84" s="96"/>
      <c r="I84" s="93"/>
      <c r="J84" s="94"/>
      <c r="K84" s="311">
        <v>0.05</v>
      </c>
      <c r="L84" s="858">
        <f>N78*K84</f>
        <v>4043.7831892369709</v>
      </c>
      <c r="M84" s="859"/>
      <c r="N84" s="57"/>
    </row>
    <row r="85" spans="1:14" ht="15.75" thickBot="1">
      <c r="B85" s="97" t="s">
        <v>974</v>
      </c>
      <c r="C85" s="98"/>
      <c r="D85" s="98"/>
      <c r="E85" s="98"/>
      <c r="F85" s="98"/>
      <c r="G85" s="98"/>
      <c r="H85" s="98"/>
      <c r="I85" s="99"/>
      <c r="J85" s="100"/>
      <c r="K85" s="312">
        <v>0.05</v>
      </c>
      <c r="L85" s="860">
        <f>N78*K85</f>
        <v>4043.7831892369709</v>
      </c>
      <c r="M85" s="861"/>
      <c r="N85" s="57"/>
    </row>
    <row r="86" spans="1:14" ht="15.75" thickBot="1">
      <c r="B86" s="823" t="s">
        <v>953</v>
      </c>
      <c r="C86" s="824"/>
      <c r="D86" s="824"/>
      <c r="E86" s="824"/>
      <c r="F86" s="824"/>
      <c r="G86" s="824"/>
      <c r="H86" s="824"/>
      <c r="I86" s="824"/>
      <c r="J86" s="824"/>
      <c r="K86" s="824"/>
      <c r="L86" s="824"/>
      <c r="M86" s="825"/>
      <c r="N86" s="58">
        <f>L83+L84+L85</f>
        <v>24262.699135421826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105138.36292016125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1508</v>
      </c>
      <c r="C31" s="87" t="s">
        <v>1509</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567.65199955211585</v>
      </c>
      <c r="N48" s="279">
        <f>K48*M48</f>
        <v>567.65199955211585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567.65199955211585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567.65199955211585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113.53039991042317</v>
      </c>
      <c r="M83" s="859"/>
      <c r="N83" s="57"/>
    </row>
    <row r="84" spans="1:14">
      <c r="B84" s="95" t="s">
        <v>973</v>
      </c>
      <c r="C84" s="96"/>
      <c r="D84" s="96"/>
      <c r="E84" s="96"/>
      <c r="F84" s="96"/>
      <c r="G84" s="96"/>
      <c r="H84" s="96"/>
      <c r="I84" s="93"/>
      <c r="J84" s="94"/>
      <c r="K84" s="311">
        <v>0.05</v>
      </c>
      <c r="L84" s="858">
        <f>N78*K84</f>
        <v>28.382599977605793</v>
      </c>
      <c r="M84" s="859"/>
      <c r="N84" s="57"/>
    </row>
    <row r="85" spans="1:14" ht="15.75" thickBot="1">
      <c r="B85" s="97" t="s">
        <v>974</v>
      </c>
      <c r="C85" s="98"/>
      <c r="D85" s="98"/>
      <c r="E85" s="98"/>
      <c r="F85" s="98"/>
      <c r="G85" s="98"/>
      <c r="H85" s="98"/>
      <c r="I85" s="99"/>
      <c r="J85" s="100"/>
      <c r="K85" s="312">
        <v>0.05</v>
      </c>
      <c r="L85" s="860">
        <f>N78*K85</f>
        <v>28.382599977605793</v>
      </c>
      <c r="M85" s="861"/>
      <c r="N85" s="57"/>
    </row>
    <row r="86" spans="1:14" ht="15.75" thickBot="1">
      <c r="B86" s="823" t="s">
        <v>953</v>
      </c>
      <c r="C86" s="824"/>
      <c r="D86" s="824"/>
      <c r="E86" s="824"/>
      <c r="F86" s="824"/>
      <c r="G86" s="824"/>
      <c r="H86" s="824"/>
      <c r="I86" s="824"/>
      <c r="J86" s="824"/>
      <c r="K86" s="824"/>
      <c r="L86" s="824"/>
      <c r="M86" s="825"/>
      <c r="N86" s="58">
        <f>L83+L84+L85</f>
        <v>170.29559986563476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737.94759941775055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1510</v>
      </c>
      <c r="C31" s="87" t="s">
        <v>1511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121123.49046753594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131964.34374442985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26392.868748885972</v>
      </c>
      <c r="M83" s="859"/>
      <c r="N83" s="57"/>
    </row>
    <row r="84" spans="1:14">
      <c r="B84" s="95" t="s">
        <v>973</v>
      </c>
      <c r="C84" s="96"/>
      <c r="D84" s="96"/>
      <c r="E84" s="96"/>
      <c r="F84" s="96"/>
      <c r="G84" s="96"/>
      <c r="H84" s="96"/>
      <c r="I84" s="93"/>
      <c r="J84" s="94"/>
      <c r="K84" s="311">
        <v>0.05</v>
      </c>
      <c r="L84" s="858">
        <f>N78*K84</f>
        <v>6598.2171872214931</v>
      </c>
      <c r="M84" s="859"/>
      <c r="N84" s="57"/>
    </row>
    <row r="85" spans="1:14" ht="15.75" thickBot="1">
      <c r="B85" s="97" t="s">
        <v>974</v>
      </c>
      <c r="C85" s="98"/>
      <c r="D85" s="98"/>
      <c r="E85" s="98"/>
      <c r="F85" s="98"/>
      <c r="G85" s="98"/>
      <c r="H85" s="98"/>
      <c r="I85" s="99"/>
      <c r="J85" s="100"/>
      <c r="K85" s="312">
        <v>0.05</v>
      </c>
      <c r="L85" s="860">
        <f>N78*K85</f>
        <v>6598.2171872214931</v>
      </c>
      <c r="M85" s="861"/>
      <c r="N85" s="57"/>
    </row>
    <row r="86" spans="1:14" ht="15.75" thickBot="1">
      <c r="B86" s="823" t="s">
        <v>953</v>
      </c>
      <c r="C86" s="824"/>
      <c r="D86" s="824"/>
      <c r="E86" s="824"/>
      <c r="F86" s="824"/>
      <c r="G86" s="824"/>
      <c r="H86" s="824"/>
      <c r="I86" s="824"/>
      <c r="J86" s="824"/>
      <c r="K86" s="824"/>
      <c r="L86" s="824"/>
      <c r="M86" s="825"/>
      <c r="N86" s="58">
        <f>L83+L84+L85</f>
        <v>39589.303123328966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171553.64686775883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1512</v>
      </c>
      <c r="C31" s="87" t="s">
        <v>1513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A49" t="s">
        <v>804</v>
      </c>
      <c r="B49" s="49" t="str">
        <f>VLOOKUP(A49,MATERIALES!A5:D373,3,FALSE)</f>
        <v>Cemento gris</v>
      </c>
      <c r="C49" s="288"/>
      <c r="D49" s="288"/>
      <c r="E49" s="288"/>
      <c r="F49" s="288"/>
      <c r="G49" s="288"/>
      <c r="H49" s="288"/>
      <c r="I49" s="275"/>
      <c r="J49" s="231" t="str">
        <f>VLOOKUP(A49,MATERIALES!A5:D373,2,FALSE)</f>
        <v>kg</v>
      </c>
      <c r="K49" s="289">
        <v>90</v>
      </c>
      <c r="L49" s="274"/>
      <c r="M49" s="409">
        <f>VLOOKUP(A49,MATERIALES!A5:D396,4,FALSE)</f>
        <v>567.65199955211585</v>
      </c>
      <c r="N49" s="279">
        <f>K49*M49</f>
        <v>51088.679959690424</v>
      </c>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121123.49046753594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131964.34374442985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26392.868748885972</v>
      </c>
      <c r="M83" s="859"/>
      <c r="N83" s="57"/>
    </row>
    <row r="84" spans="1:14">
      <c r="B84" s="95" t="s">
        <v>973</v>
      </c>
      <c r="C84" s="96"/>
      <c r="D84" s="96"/>
      <c r="E84" s="96"/>
      <c r="F84" s="96"/>
      <c r="G84" s="96"/>
      <c r="H84" s="96"/>
      <c r="I84" s="93"/>
      <c r="J84" s="94"/>
      <c r="K84" s="311">
        <v>0.05</v>
      </c>
      <c r="L84" s="858">
        <f>N78*K84</f>
        <v>6598.2171872214931</v>
      </c>
      <c r="M84" s="859"/>
      <c r="N84" s="57"/>
    </row>
    <row r="85" spans="1:14" ht="15.75" thickBot="1">
      <c r="B85" s="97" t="s">
        <v>974</v>
      </c>
      <c r="C85" s="98"/>
      <c r="D85" s="98"/>
      <c r="E85" s="98"/>
      <c r="F85" s="98"/>
      <c r="G85" s="98"/>
      <c r="H85" s="98"/>
      <c r="I85" s="99"/>
      <c r="J85" s="100"/>
      <c r="K85" s="312">
        <v>0.05</v>
      </c>
      <c r="L85" s="860">
        <f>N78*K85</f>
        <v>6598.2171872214931</v>
      </c>
      <c r="M85" s="861"/>
      <c r="N85" s="57"/>
    </row>
    <row r="86" spans="1:14" ht="15.75" thickBot="1">
      <c r="B86" s="823" t="s">
        <v>953</v>
      </c>
      <c r="C86" s="824"/>
      <c r="D86" s="824"/>
      <c r="E86" s="824"/>
      <c r="F86" s="824"/>
      <c r="G86" s="824"/>
      <c r="H86" s="824"/>
      <c r="I86" s="824"/>
      <c r="J86" s="824"/>
      <c r="K86" s="824"/>
      <c r="L86" s="824"/>
      <c r="M86" s="825"/>
      <c r="N86" s="58">
        <f>L83+L84+L85</f>
        <v>39589.303123328966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171553.64686775883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1514</v>
      </c>
      <c r="C31" s="87" t="s">
        <v>1515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70034.810507845526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80875.663784739416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16175.132756947884</v>
      </c>
      <c r="M83" s="859"/>
      <c r="N83" s="57"/>
    </row>
    <row r="84" spans="1:14">
      <c r="B84" s="95" t="s">
        <v>973</v>
      </c>
      <c r="C84" s="96"/>
      <c r="D84" s="96"/>
      <c r="E84" s="96"/>
      <c r="F84" s="96"/>
      <c r="G84" s="96"/>
      <c r="H84" s="96"/>
      <c r="I84" s="93"/>
      <c r="J84" s="94"/>
      <c r="K84" s="311">
        <v>0.05</v>
      </c>
      <c r="L84" s="858">
        <f>N78*K84</f>
        <v>4043.7831892369709</v>
      </c>
      <c r="M84" s="859"/>
      <c r="N84" s="57"/>
    </row>
    <row r="85" spans="1:14" ht="15.75" thickBot="1">
      <c r="B85" s="97" t="s">
        <v>974</v>
      </c>
      <c r="C85" s="98"/>
      <c r="D85" s="98"/>
      <c r="E85" s="98"/>
      <c r="F85" s="98"/>
      <c r="G85" s="98"/>
      <c r="H85" s="98"/>
      <c r="I85" s="99"/>
      <c r="J85" s="100"/>
      <c r="K85" s="312">
        <v>0.05</v>
      </c>
      <c r="L85" s="860">
        <f>N78*K85</f>
        <v>4043.7831892369709</v>
      </c>
      <c r="M85" s="861"/>
      <c r="N85" s="57"/>
    </row>
    <row r="86" spans="1:14" ht="15.75" thickBot="1">
      <c r="B86" s="823" t="s">
        <v>953</v>
      </c>
      <c r="C86" s="824"/>
      <c r="D86" s="824"/>
      <c r="E86" s="824"/>
      <c r="F86" s="824"/>
      <c r="G86" s="824"/>
      <c r="H86" s="824"/>
      <c r="I86" s="824"/>
      <c r="J86" s="824"/>
      <c r="K86" s="824"/>
      <c r="L86" s="824"/>
      <c r="M86" s="825"/>
      <c r="N86" s="58">
        <f>L83+L84+L85</f>
        <v>24262.699135421826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105138.36292016125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1516</v>
      </c>
      <c r="C31" s="87" t="s">
        <v>1517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45</v>
      </c>
      <c r="N36" s="279">
        <f>K36/M36</f>
        <v>2669.8022583004972</v>
      </c>
    </row>
    <row r="37" spans="1:14">
      <c r="A37" s="119" t="s">
        <v>271</v>
      </c>
      <c r="B37" s="872" t="str">
        <f>VLOOKUP(A37,EQUIPOS!A7:D154,3,FALSE)</f>
        <v>Motoniveladora, potencia 140 HP, ancho de cuchilla 3,66 m, peso 11 ton.</v>
      </c>
      <c r="C37" s="873"/>
      <c r="D37" s="873"/>
      <c r="E37" s="873"/>
      <c r="F37" s="873"/>
      <c r="G37" s="873"/>
      <c r="H37" s="874"/>
      <c r="I37" s="274"/>
      <c r="J37" s="275"/>
      <c r="K37" s="276">
        <f>VLOOKUP(A37,EQUIPOS!A7:D164,4,FALSE)</f>
        <v>150946.51229622043</v>
      </c>
      <c r="L37" s="277"/>
      <c r="M37" s="278">
        <v>45</v>
      </c>
      <c r="N37" s="279">
        <f>K37/M37</f>
        <v>3354.3669399160094</v>
      </c>
    </row>
    <row r="38" spans="1:14">
      <c r="A38" t="s">
        <v>365</v>
      </c>
      <c r="B38" s="872" t="str">
        <f>VLOOKUP(A38,EQUIPOS!A8:D154,3,FALSE)</f>
        <v xml:space="preserve">Vibrocompatador, potencia 153 HP, peso 10 Ton. </v>
      </c>
      <c r="C38" s="873"/>
      <c r="D38" s="873"/>
      <c r="E38" s="873"/>
      <c r="F38" s="873"/>
      <c r="G38" s="873"/>
      <c r="H38" s="874"/>
      <c r="I38" s="274"/>
      <c r="J38" s="275"/>
      <c r="K38" s="276">
        <f>VLOOKUP(A38,EQUIPOS!A8:D165,4,FALSE)</f>
        <v>111465.64942426274</v>
      </c>
      <c r="L38" s="277"/>
      <c r="M38" s="278">
        <v>45</v>
      </c>
      <c r="N38" s="279">
        <f>K38/M38</f>
        <v>2477.0144316502829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5.9707845448446664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8507.1544144116342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527</v>
      </c>
      <c r="B48" s="49" t="str">
        <f>VLOOKUP(A48,MATERIALES!A4:D373,3,FALSE)</f>
        <v>Material de base (gradación 2)</v>
      </c>
      <c r="C48" s="288"/>
      <c r="D48" s="288"/>
      <c r="E48" s="288"/>
      <c r="F48" s="288"/>
      <c r="G48" s="288"/>
      <c r="H48" s="288"/>
      <c r="I48" s="275"/>
      <c r="J48" s="231" t="str">
        <f>VLOOKUP(A48,MATERIALES!A4:D373,2,FALSE)</f>
        <v>m3</v>
      </c>
      <c r="K48" s="289">
        <v>1.3</v>
      </c>
      <c r="L48" s="274"/>
      <c r="M48" s="409">
        <f>VLOOKUP(A48,MATERIALES!A4:D395,4,FALSE)</f>
        <v>53872.931159881169</v>
      </c>
      <c r="N48" s="279">
        <f>K48*M48</f>
        <v>70034.810507845526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70034.810507845526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1254</v>
      </c>
      <c r="B59" s="52" t="str">
        <f>VLOOKUP(A59,TRANSPORTE!A5:D104,3,FALSE)</f>
        <v>Transporte de Material de Base</v>
      </c>
      <c r="C59" s="324"/>
      <c r="D59" s="324"/>
      <c r="E59" s="324"/>
      <c r="F59" s="324"/>
      <c r="G59" s="324"/>
      <c r="H59" s="318" t="s">
        <v>339</v>
      </c>
      <c r="I59" s="286">
        <v>1.3</v>
      </c>
      <c r="J59" s="293">
        <v>1</v>
      </c>
      <c r="K59" s="286">
        <f>I59*J59</f>
        <v>1.3</v>
      </c>
      <c r="L59" s="910">
        <f>VLOOKUP(A59,TRANSPORTE!A5:D121,4,FALSE)</f>
        <v>1335.8618523059949</v>
      </c>
      <c r="M59" s="911"/>
      <c r="N59" s="294">
        <f>K59*L59</f>
        <v>1736.6204079977936</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1736.6204079977936</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30</v>
      </c>
      <c r="B70" s="55" t="str">
        <f>VLOOKUP(A70,'MANO DE OBRA'!A8:D68,3,FALSE)</f>
        <v>Oficial</v>
      </c>
      <c r="C70" s="53"/>
      <c r="D70" s="53"/>
      <c r="E70" s="53"/>
      <c r="F70" s="53"/>
      <c r="G70" s="53"/>
      <c r="H70" s="53"/>
      <c r="I70" s="299">
        <f>K70/J70*100</f>
        <v>57668.23979157189</v>
      </c>
      <c r="J70" s="300">
        <v>185</v>
      </c>
      <c r="K70" s="301">
        <f>VLOOKUP(A70,'MANO DE OBRA'!A8:D99,4,FALSE)</f>
        <v>106686.24361440798</v>
      </c>
      <c r="L70" s="56"/>
      <c r="M70" s="302">
        <v>360</v>
      </c>
      <c r="N70" s="402">
        <f>K70/M70</f>
        <v>296.35067670668883</v>
      </c>
      <c r="O70" s="112"/>
    </row>
    <row r="71" spans="1:15">
      <c r="A71" t="s">
        <v>7</v>
      </c>
      <c r="B71" s="55" t="str">
        <f>VLOOKUP(A71,'MANO DE OBRA'!A8:D69,3,FALSE)</f>
        <v>Obrero (2)</v>
      </c>
      <c r="C71" s="53"/>
      <c r="D71" s="53"/>
      <c r="E71" s="53"/>
      <c r="F71" s="53"/>
      <c r="G71" s="53"/>
      <c r="H71" s="53"/>
      <c r="I71" s="299">
        <f>K71/J71*100</f>
        <v>58520.000000000007</v>
      </c>
      <c r="J71" s="300">
        <v>185</v>
      </c>
      <c r="K71" s="301">
        <f>VLOOKUP(A71,'MANO DE OBRA'!A8:D100,4,FALSE)</f>
        <v>108262</v>
      </c>
      <c r="L71" s="56"/>
      <c r="M71" s="306">
        <v>360</v>
      </c>
      <c r="N71" s="402">
        <f>K71/M71</f>
        <v>300.72777777777776</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823" t="s">
        <v>953</v>
      </c>
      <c r="C76" s="824"/>
      <c r="D76" s="824"/>
      <c r="E76" s="824"/>
      <c r="F76" s="824"/>
      <c r="G76" s="824"/>
      <c r="H76" s="824"/>
      <c r="I76" s="866"/>
      <c r="J76" s="866"/>
      <c r="K76" s="866"/>
      <c r="L76" s="866"/>
      <c r="M76" s="867"/>
      <c r="N76" s="467">
        <f>SUM(N70:N75)</f>
        <v>597.07845448446665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80875.663784739416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16175.132756947884</v>
      </c>
      <c r="M83" s="859"/>
      <c r="N83" s="57"/>
    </row>
    <row r="84" spans="1:14">
      <c r="B84" s="95" t="s">
        <v>973</v>
      </c>
      <c r="C84" s="96"/>
      <c r="D84" s="96"/>
      <c r="E84" s="96"/>
      <c r="F84" s="96"/>
      <c r="G84" s="96"/>
      <c r="H84" s="96"/>
      <c r="I84" s="93"/>
      <c r="J84" s="94"/>
      <c r="K84" s="311">
        <v>0.05</v>
      </c>
      <c r="L84" s="858">
        <f>N78*K84</f>
        <v>4043.7831892369709</v>
      </c>
      <c r="M84" s="859"/>
      <c r="N84" s="57"/>
    </row>
    <row r="85" spans="1:14" ht="15.75" thickBot="1">
      <c r="B85" s="97" t="s">
        <v>974</v>
      </c>
      <c r="C85" s="98"/>
      <c r="D85" s="98"/>
      <c r="E85" s="98"/>
      <c r="F85" s="98"/>
      <c r="G85" s="98"/>
      <c r="H85" s="98"/>
      <c r="I85" s="99"/>
      <c r="J85" s="100"/>
      <c r="K85" s="312">
        <v>0.05</v>
      </c>
      <c r="L85" s="860">
        <f>N78*K85</f>
        <v>4043.7831892369709</v>
      </c>
      <c r="M85" s="861"/>
      <c r="N85" s="57"/>
    </row>
    <row r="86" spans="1:14" ht="15.75" thickBot="1">
      <c r="B86" s="823" t="s">
        <v>953</v>
      </c>
      <c r="C86" s="824"/>
      <c r="D86" s="824"/>
      <c r="E86" s="824"/>
      <c r="F86" s="824"/>
      <c r="G86" s="824"/>
      <c r="H86" s="824"/>
      <c r="I86" s="824"/>
      <c r="J86" s="824"/>
      <c r="K86" s="824"/>
      <c r="L86" s="824"/>
      <c r="M86" s="825"/>
      <c r="N86" s="58">
        <f>L83+L84+L85</f>
        <v>24262.699135421826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105138.36292016125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1518</v>
      </c>
      <c r="C31" s="87" t="s">
        <v>1519</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804</v>
      </c>
      <c r="B48" s="49" t="str">
        <f>VLOOKUP(A48,MATERIALES!A4:D373,3,FALSE)</f>
        <v>Cemento gris</v>
      </c>
      <c r="C48" s="288"/>
      <c r="D48" s="288"/>
      <c r="E48" s="288"/>
      <c r="F48" s="288"/>
      <c r="G48" s="288"/>
      <c r="H48" s="288"/>
      <c r="I48" s="275"/>
      <c r="J48" s="231" t="str">
        <f>VLOOKUP(A48,MATERIALES!A4:D373,2,FALSE)</f>
        <v>kg</v>
      </c>
      <c r="K48" s="289">
        <v>1</v>
      </c>
      <c r="L48" s="274"/>
      <c r="M48" s="409">
        <f>VLOOKUP(A48,MATERIALES!A4:D395,4,FALSE)</f>
        <v>567.65199955211585</v>
      </c>
      <c r="N48" s="279">
        <f>K48*M48</f>
        <v>567.65199955211585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567.65199955211585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567.65199955211585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113.53039991042317</v>
      </c>
      <c r="M83" s="859"/>
      <c r="N83" s="57"/>
    </row>
    <row r="84" spans="1:14">
      <c r="B84" s="95" t="s">
        <v>973</v>
      </c>
      <c r="C84" s="96"/>
      <c r="D84" s="96"/>
      <c r="E84" s="96"/>
      <c r="F84" s="96"/>
      <c r="G84" s="96"/>
      <c r="H84" s="96"/>
      <c r="I84" s="93"/>
      <c r="J84" s="94"/>
      <c r="K84" s="311">
        <v>0.05</v>
      </c>
      <c r="L84" s="858">
        <f>N78*K84</f>
        <v>28.382599977605793</v>
      </c>
      <c r="M84" s="859"/>
      <c r="N84" s="57"/>
    </row>
    <row r="85" spans="1:14" ht="15.75" thickBot="1">
      <c r="B85" s="97" t="s">
        <v>974</v>
      </c>
      <c r="C85" s="98"/>
      <c r="D85" s="98"/>
      <c r="E85" s="98"/>
      <c r="F85" s="98"/>
      <c r="G85" s="98"/>
      <c r="H85" s="98"/>
      <c r="I85" s="99"/>
      <c r="J85" s="100"/>
      <c r="K85" s="312">
        <v>0.05</v>
      </c>
      <c r="L85" s="860">
        <f>N78*K85</f>
        <v>28.382599977605793</v>
      </c>
      <c r="M85" s="861"/>
      <c r="N85" s="57"/>
    </row>
    <row r="86" spans="1:14" ht="15.75" thickBot="1">
      <c r="B86" s="823" t="s">
        <v>953</v>
      </c>
      <c r="C86" s="824"/>
      <c r="D86" s="824"/>
      <c r="E86" s="824"/>
      <c r="F86" s="824"/>
      <c r="G86" s="824"/>
      <c r="H86" s="824"/>
      <c r="I86" s="824"/>
      <c r="J86" s="824"/>
      <c r="K86" s="824"/>
      <c r="L86" s="824"/>
      <c r="M86" s="825"/>
      <c r="N86" s="58">
        <f>L83+L84+L85</f>
        <v>170.29559986563476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737.94759941775055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459"/>
      <c r="L30" s="799" t="s">
        <v>945</v>
      </c>
      <c r="M30" s="800"/>
      <c r="N30" s="77" t="s">
        <v>946</v>
      </c>
    </row>
    <row r="31" spans="1:14" ht="15.75" thickBot="1">
      <c r="A31" t="s">
        <v>1845</v>
      </c>
      <c r="B31" s="86" t="s">
        <v>1522</v>
      </c>
      <c r="C31" s="87" t="s">
        <v>1520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810</v>
      </c>
      <c r="B48" s="49" t="str">
        <f>VLOOKUP(A48,MATERIALES!A4:D373,3,FALSE)</f>
        <v>Cemento Asfaltico 40-50</v>
      </c>
      <c r="C48" s="288"/>
      <c r="D48" s="288"/>
      <c r="E48" s="288"/>
      <c r="F48" s="288"/>
      <c r="G48" s="288"/>
      <c r="H48" s="288"/>
      <c r="I48" s="275"/>
      <c r="J48" s="231" t="str">
        <f>VLOOKUP(A48,MATERIALES!A4:D373,2,FALSE)</f>
        <v>kg</v>
      </c>
      <c r="K48" s="289">
        <v>1</v>
      </c>
      <c r="L48" s="274"/>
      <c r="M48" s="409">
        <f>VLOOKUP(A48,MATERIALES!A4:D395,4,FALSE)</f>
        <v>2124.4371759485239</v>
      </c>
      <c r="N48" s="279">
        <f>K48*M48</f>
        <v>2124.4371759485239</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2124.4371759485239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2124.4371759485239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424.88743518970477</v>
      </c>
      <c r="M83" s="859"/>
      <c r="N83" s="57"/>
    </row>
    <row r="84" spans="1:14">
      <c r="B84" s="95" t="s">
        <v>973</v>
      </c>
      <c r="C84" s="96"/>
      <c r="D84" s="96"/>
      <c r="E84" s="96"/>
      <c r="F84" s="96"/>
      <c r="G84" s="96"/>
      <c r="H84" s="96"/>
      <c r="I84" s="93"/>
      <c r="J84" s="94"/>
      <c r="K84" s="311">
        <v>0.05</v>
      </c>
      <c r="L84" s="858">
        <f>N78*K84</f>
        <v>106.22185879742619</v>
      </c>
      <c r="M84" s="859"/>
      <c r="N84" s="57"/>
    </row>
    <row r="85" spans="1:14" ht="15.75" thickBot="1">
      <c r="B85" s="97" t="s">
        <v>974</v>
      </c>
      <c r="C85" s="98"/>
      <c r="D85" s="98"/>
      <c r="E85" s="98"/>
      <c r="F85" s="98"/>
      <c r="G85" s="98"/>
      <c r="H85" s="98"/>
      <c r="I85" s="99"/>
      <c r="J85" s="100"/>
      <c r="K85" s="312">
        <v>0.05</v>
      </c>
      <c r="L85" s="860">
        <f>N78*K85</f>
        <v>106.22185879742619</v>
      </c>
      <c r="M85" s="861"/>
      <c r="N85" s="57"/>
    </row>
    <row r="86" spans="1:14" ht="15.75" thickBot="1">
      <c r="B86" s="823" t="s">
        <v>953</v>
      </c>
      <c r="C86" s="824"/>
      <c r="D86" s="824"/>
      <c r="E86" s="824"/>
      <c r="F86" s="824"/>
      <c r="G86" s="824"/>
      <c r="H86" s="824"/>
      <c r="I86" s="824"/>
      <c r="J86" s="824"/>
      <c r="K86" s="824"/>
      <c r="L86" s="824"/>
      <c r="M86" s="825"/>
      <c r="N86" s="58">
        <f>L83+L84+L85</f>
        <v>637.33115278455716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2761.768328733081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1523</v>
      </c>
      <c r="C31" s="87" t="s">
        <v>1530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805</v>
      </c>
      <c r="B48" s="49" t="str">
        <f>VLOOKUP(A48,MATERIALES!A4:D373,3,FALSE)</f>
        <v>Cemento Asfaltico 60-70</v>
      </c>
      <c r="C48" s="288"/>
      <c r="D48" s="288"/>
      <c r="E48" s="288"/>
      <c r="F48" s="288"/>
      <c r="G48" s="288"/>
      <c r="H48" s="288"/>
      <c r="I48" s="275"/>
      <c r="J48" s="231" t="str">
        <f>VLOOKUP(A48,MATERIALES!A4:D373,2,FALSE)</f>
        <v>kg</v>
      </c>
      <c r="K48" s="289">
        <v>1</v>
      </c>
      <c r="L48" s="274"/>
      <c r="M48" s="409">
        <f>VLOOKUP(A48,MATERIALES!A4:D395,4,FALSE)</f>
        <v>2203.9213681551241</v>
      </c>
      <c r="N48" s="279">
        <f>K48*M48</f>
        <v>2203.9213681551241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2203.9213681551241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2203.9213681551241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440.78427363102486</v>
      </c>
      <c r="M83" s="859"/>
      <c r="N83" s="57"/>
    </row>
    <row r="84" spans="1:14">
      <c r="B84" s="95" t="s">
        <v>973</v>
      </c>
      <c r="C84" s="96"/>
      <c r="D84" s="96"/>
      <c r="E84" s="96"/>
      <c r="F84" s="96"/>
      <c r="G84" s="96"/>
      <c r="H84" s="96"/>
      <c r="I84" s="93"/>
      <c r="J84" s="94"/>
      <c r="K84" s="311">
        <v>0.05</v>
      </c>
      <c r="L84" s="858">
        <f>N78*K84</f>
        <v>110.19606840775621</v>
      </c>
      <c r="M84" s="859"/>
      <c r="N84" s="57"/>
    </row>
    <row r="85" spans="1:14" ht="15.75" thickBot="1">
      <c r="B85" s="97" t="s">
        <v>974</v>
      </c>
      <c r="C85" s="98"/>
      <c r="D85" s="98"/>
      <c r="E85" s="98"/>
      <c r="F85" s="98"/>
      <c r="G85" s="98"/>
      <c r="H85" s="98"/>
      <c r="I85" s="99"/>
      <c r="J85" s="100"/>
      <c r="K85" s="312">
        <v>0.05</v>
      </c>
      <c r="L85" s="860">
        <f>N78*K85</f>
        <v>110.19606840775621</v>
      </c>
      <c r="M85" s="861"/>
      <c r="N85" s="57"/>
    </row>
    <row r="86" spans="1:14" ht="15.75" thickBot="1">
      <c r="B86" s="823" t="s">
        <v>953</v>
      </c>
      <c r="C86" s="824"/>
      <c r="D86" s="824"/>
      <c r="E86" s="824"/>
      <c r="F86" s="824"/>
      <c r="G86" s="824"/>
      <c r="H86" s="824"/>
      <c r="I86" s="824"/>
      <c r="J86" s="824"/>
      <c r="K86" s="824"/>
      <c r="L86" s="824"/>
      <c r="M86" s="825"/>
      <c r="N86" s="58">
        <f>L83+L84+L85</f>
        <v>661.17641044653726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2865.0977786016615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1525</v>
      </c>
      <c r="C31" s="87" t="s">
        <v>1524</v>
      </c>
      <c r="D31" s="88"/>
      <c r="E31" s="88"/>
      <c r="F31" s="88"/>
      <c r="G31" s="88"/>
      <c r="H31" s="88"/>
      <c r="I31" s="88"/>
      <c r="J31" s="89"/>
      <c r="K31" s="315"/>
      <c r="L31" s="313" t="s">
        <v>998</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808</v>
      </c>
      <c r="B48" s="49" t="str">
        <f>VLOOKUP(A48,MATERIALES!A4:D373,3,FALSE)</f>
        <v>Cemento Asfaltico 80-100</v>
      </c>
      <c r="C48" s="288"/>
      <c r="D48" s="288"/>
      <c r="E48" s="288"/>
      <c r="F48" s="288"/>
      <c r="G48" s="288"/>
      <c r="H48" s="288"/>
      <c r="I48" s="275"/>
      <c r="J48" s="231" t="str">
        <f>VLOOKUP(A48,MATERIALES!A4:D373,2,FALSE)</f>
        <v>kg</v>
      </c>
      <c r="K48" s="289">
        <v>1</v>
      </c>
      <c r="L48" s="274"/>
      <c r="M48" s="409">
        <f>VLOOKUP(A48,MATERIALES!A4:D395,4,FALSE)</f>
        <v>2605.7929884201885</v>
      </c>
      <c r="N48" s="279">
        <f>K48*M48</f>
        <v>2605.7929884201885</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2605.7929884201885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2605.7929884201885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521.15859768403777</v>
      </c>
      <c r="M83" s="859"/>
      <c r="N83" s="57"/>
    </row>
    <row r="84" spans="1:14">
      <c r="B84" s="95" t="s">
        <v>973</v>
      </c>
      <c r="C84" s="96"/>
      <c r="D84" s="96"/>
      <c r="E84" s="96"/>
      <c r="F84" s="96"/>
      <c r="G84" s="96"/>
      <c r="H84" s="96"/>
      <c r="I84" s="93"/>
      <c r="J84" s="94"/>
      <c r="K84" s="311">
        <v>0.05</v>
      </c>
      <c r="L84" s="858">
        <f>N78*K84</f>
        <v>130.28964942100944</v>
      </c>
      <c r="M84" s="859"/>
      <c r="N84" s="57"/>
    </row>
    <row r="85" spans="1:14" ht="15.75" thickBot="1">
      <c r="B85" s="97" t="s">
        <v>974</v>
      </c>
      <c r="C85" s="98"/>
      <c r="D85" s="98"/>
      <c r="E85" s="98"/>
      <c r="F85" s="98"/>
      <c r="G85" s="98"/>
      <c r="H85" s="98"/>
      <c r="I85" s="99"/>
      <c r="J85" s="100"/>
      <c r="K85" s="312">
        <v>0.05</v>
      </c>
      <c r="L85" s="860">
        <f>N78*K85</f>
        <v>130.28964942100944</v>
      </c>
      <c r="M85" s="861"/>
      <c r="N85" s="57"/>
    </row>
    <row r="86" spans="1:14" ht="15.75" thickBot="1">
      <c r="B86" s="823" t="s">
        <v>953</v>
      </c>
      <c r="C86" s="824"/>
      <c r="D86" s="824"/>
      <c r="E86" s="824"/>
      <c r="F86" s="824"/>
      <c r="G86" s="824"/>
      <c r="H86" s="824"/>
      <c r="I86" s="824"/>
      <c r="J86" s="824"/>
      <c r="K86" s="824"/>
      <c r="L86" s="824"/>
      <c r="M86" s="825"/>
      <c r="N86" s="58">
        <f>L83+L84+L85</f>
        <v>781.73789652605672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3387.5308849462454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1527</v>
      </c>
      <c r="C31" s="87" t="s">
        <v>1531</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854</v>
      </c>
      <c r="B48" s="49" t="str">
        <f>VLOOKUP(A48,MATERIALES!A4:D373,3,FALSE)</f>
        <v>Emulsión CRM</v>
      </c>
      <c r="C48" s="288"/>
      <c r="D48" s="288"/>
      <c r="E48" s="288"/>
      <c r="F48" s="288"/>
      <c r="G48" s="288"/>
      <c r="H48" s="288"/>
      <c r="I48" s="275"/>
      <c r="J48" s="231" t="str">
        <f>VLOOKUP(A48,MATERIALES!A4:D373,2,FALSE)</f>
        <v>lt</v>
      </c>
      <c r="K48" s="289">
        <v>1</v>
      </c>
      <c r="L48" s="274"/>
      <c r="M48" s="409">
        <f>VLOOKUP(A48,MATERIALES!A4:D395,4,FALSE)</f>
        <v>2311.8699207184941</v>
      </c>
      <c r="N48" s="279">
        <f>K48*M48</f>
        <v>2311.8699207184941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2311.8699207184941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2311.8699207184941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462.37398414369886</v>
      </c>
      <c r="M83" s="859"/>
      <c r="N83" s="57"/>
    </row>
    <row r="84" spans="1:14">
      <c r="B84" s="95" t="s">
        <v>973</v>
      </c>
      <c r="C84" s="96"/>
      <c r="D84" s="96"/>
      <c r="E84" s="96"/>
      <c r="F84" s="96"/>
      <c r="G84" s="96"/>
      <c r="H84" s="96"/>
      <c r="I84" s="93"/>
      <c r="J84" s="94"/>
      <c r="K84" s="311">
        <v>0.05</v>
      </c>
      <c r="L84" s="858">
        <f>N78*K84</f>
        <v>115.59349603592472</v>
      </c>
      <c r="M84" s="859"/>
      <c r="N84" s="57"/>
    </row>
    <row r="85" spans="1:14" ht="15.75" thickBot="1">
      <c r="B85" s="97" t="s">
        <v>974</v>
      </c>
      <c r="C85" s="98"/>
      <c r="D85" s="98"/>
      <c r="E85" s="98"/>
      <c r="F85" s="98"/>
      <c r="G85" s="98"/>
      <c r="H85" s="98"/>
      <c r="I85" s="99"/>
      <c r="J85" s="100"/>
      <c r="K85" s="312">
        <v>0.05</v>
      </c>
      <c r="L85" s="860">
        <f>N78*K85</f>
        <v>115.59349603592472</v>
      </c>
      <c r="M85" s="861"/>
      <c r="N85" s="57"/>
    </row>
    <row r="86" spans="1:14" ht="15.75" thickBot="1">
      <c r="B86" s="823" t="s">
        <v>953</v>
      </c>
      <c r="C86" s="824"/>
      <c r="D86" s="824"/>
      <c r="E86" s="824"/>
      <c r="F86" s="824"/>
      <c r="G86" s="824"/>
      <c r="H86" s="824"/>
      <c r="I86" s="824"/>
      <c r="J86" s="824"/>
      <c r="K86" s="824"/>
      <c r="L86" s="824"/>
      <c r="M86" s="825"/>
      <c r="N86" s="58">
        <f>L83+L84+L85</f>
        <v>693.56097621554841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3005.4308969340427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1036</v>
      </c>
      <c r="C31" s="87" t="s">
        <v>1532</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865</v>
      </c>
      <c r="B48" s="49" t="str">
        <f>VLOOKUP(A48,MATERIALES!A4:D373,3,FALSE)</f>
        <v>Emulsión Asfáltica de Rotura Lenta CRL</v>
      </c>
      <c r="C48" s="288"/>
      <c r="D48" s="288"/>
      <c r="E48" s="288"/>
      <c r="F48" s="288"/>
      <c r="G48" s="288"/>
      <c r="H48" s="288"/>
      <c r="I48" s="275"/>
      <c r="J48" s="231" t="str">
        <f>VLOOKUP(A48,MATERIALES!A4:D373,2,FALSE)</f>
        <v>lt</v>
      </c>
      <c r="K48" s="289">
        <v>1</v>
      </c>
      <c r="L48" s="274"/>
      <c r="M48" s="409">
        <f>VLOOKUP(A48,MATERIALES!A4:D395,4,FALSE)</f>
        <v>2509.5624589723066</v>
      </c>
      <c r="N48" s="279">
        <f>K48*M48</f>
        <v>2509.5624589723066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2509.5624589723066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2509.5624589723066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501.91249179446135</v>
      </c>
      <c r="M83" s="859"/>
      <c r="N83" s="57"/>
    </row>
    <row r="84" spans="1:14">
      <c r="B84" s="95" t="s">
        <v>973</v>
      </c>
      <c r="C84" s="96"/>
      <c r="D84" s="96"/>
      <c r="E84" s="96"/>
      <c r="F84" s="96"/>
      <c r="G84" s="96"/>
      <c r="H84" s="96"/>
      <c r="I84" s="93"/>
      <c r="J84" s="94"/>
      <c r="K84" s="311">
        <v>0.05</v>
      </c>
      <c r="L84" s="858">
        <f>N78*K84</f>
        <v>125.47812294861534</v>
      </c>
      <c r="M84" s="859"/>
      <c r="N84" s="57"/>
    </row>
    <row r="85" spans="1:14" ht="15.75" thickBot="1">
      <c r="B85" s="97" t="s">
        <v>974</v>
      </c>
      <c r="C85" s="98"/>
      <c r="D85" s="98"/>
      <c r="E85" s="98"/>
      <c r="F85" s="98"/>
      <c r="G85" s="98"/>
      <c r="H85" s="98"/>
      <c r="I85" s="99"/>
      <c r="J85" s="100"/>
      <c r="K85" s="312">
        <v>0.05</v>
      </c>
      <c r="L85" s="860">
        <f>N78*K85</f>
        <v>125.47812294861534</v>
      </c>
      <c r="M85" s="861"/>
      <c r="N85" s="57"/>
    </row>
    <row r="86" spans="1:14" ht="15.75" thickBot="1">
      <c r="B86" s="823" t="s">
        <v>953</v>
      </c>
      <c r="C86" s="824"/>
      <c r="D86" s="824"/>
      <c r="E86" s="824"/>
      <c r="F86" s="824"/>
      <c r="G86" s="824"/>
      <c r="H86" s="824"/>
      <c r="I86" s="824"/>
      <c r="J86" s="824"/>
      <c r="K86" s="824"/>
      <c r="L86" s="824"/>
      <c r="M86" s="825"/>
      <c r="N86" s="58">
        <f>L83+L84+L85</f>
        <v>752.86873769169199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3262.4311966639984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1037</v>
      </c>
      <c r="C31" s="87" t="s">
        <v>1533</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852</v>
      </c>
      <c r="B48" s="49" t="str">
        <f>VLOOKUP(A48,MATERIALES!A4:D373,3,FALSE)</f>
        <v>Emulsión CRL-1hm</v>
      </c>
      <c r="C48" s="288"/>
      <c r="D48" s="288"/>
      <c r="E48" s="288"/>
      <c r="F48" s="288"/>
      <c r="G48" s="288"/>
      <c r="H48" s="288"/>
      <c r="I48" s="275"/>
      <c r="J48" s="231" t="str">
        <f>VLOOKUP(A48,MATERIALES!A4:D373,2,FALSE)</f>
        <v>lt</v>
      </c>
      <c r="K48" s="289">
        <v>1</v>
      </c>
      <c r="L48" s="274"/>
      <c r="M48" s="409">
        <f>VLOOKUP(A48,MATERIALES!A4:D395,4,FALSE)</f>
        <v>2509.5624589723066</v>
      </c>
      <c r="N48" s="279">
        <f>K48*M48</f>
        <v>2509.5624589723066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2509.5624589723066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2509.5624589723066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501.91249179446135</v>
      </c>
      <c r="M83" s="859"/>
      <c r="N83" s="57"/>
    </row>
    <row r="84" spans="1:14">
      <c r="B84" s="95" t="s">
        <v>973</v>
      </c>
      <c r="C84" s="96"/>
      <c r="D84" s="96"/>
      <c r="E84" s="96"/>
      <c r="F84" s="96"/>
      <c r="G84" s="96"/>
      <c r="H84" s="96"/>
      <c r="I84" s="93"/>
      <c r="J84" s="94"/>
      <c r="K84" s="311">
        <v>0.05</v>
      </c>
      <c r="L84" s="858">
        <f>N78*K84</f>
        <v>125.47812294861534</v>
      </c>
      <c r="M84" s="859"/>
      <c r="N84" s="57"/>
    </row>
    <row r="85" spans="1:14" ht="15.75" thickBot="1">
      <c r="B85" s="97" t="s">
        <v>974</v>
      </c>
      <c r="C85" s="98"/>
      <c r="D85" s="98"/>
      <c r="E85" s="98"/>
      <c r="F85" s="98"/>
      <c r="G85" s="98"/>
      <c r="H85" s="98"/>
      <c r="I85" s="99"/>
      <c r="J85" s="100"/>
      <c r="K85" s="312">
        <v>0.05</v>
      </c>
      <c r="L85" s="860">
        <f>N78*K85</f>
        <v>125.47812294861534</v>
      </c>
      <c r="M85" s="861"/>
      <c r="N85" s="57"/>
    </row>
    <row r="86" spans="1:14" ht="15.75" thickBot="1">
      <c r="B86" s="823" t="s">
        <v>953</v>
      </c>
      <c r="C86" s="824"/>
      <c r="D86" s="824"/>
      <c r="E86" s="824"/>
      <c r="F86" s="824"/>
      <c r="G86" s="824"/>
      <c r="H86" s="824"/>
      <c r="I86" s="824"/>
      <c r="J86" s="824"/>
      <c r="K86" s="824"/>
      <c r="L86" s="824"/>
      <c r="M86" s="825"/>
      <c r="N86" s="58">
        <f>L83+L84+L85</f>
        <v>752.86873769169199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3262.4311966639984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1528</v>
      </c>
      <c r="C31" s="87" t="s">
        <v>1534</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850</v>
      </c>
      <c r="B48" s="49" t="str">
        <f>VLOOKUP(A48,MATERIALES!A4:D373,3,FALSE)</f>
        <v>Emulsión CRL-1h</v>
      </c>
      <c r="C48" s="288"/>
      <c r="D48" s="288"/>
      <c r="E48" s="288"/>
      <c r="F48" s="288"/>
      <c r="G48" s="288"/>
      <c r="H48" s="288"/>
      <c r="I48" s="275"/>
      <c r="J48" s="231" t="str">
        <f>VLOOKUP(A48,MATERIALES!A4:D373,2,FALSE)</f>
        <v>lt</v>
      </c>
      <c r="K48" s="289">
        <v>1</v>
      </c>
      <c r="L48" s="274"/>
      <c r="M48" s="409">
        <f>VLOOKUP(A48,MATERIALES!A4:D395,4,FALSE)</f>
        <v>2263.2769647843284</v>
      </c>
      <c r="N48" s="279">
        <f>K48*M48</f>
        <v>2263.2769647843284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2263.2769647843284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2263.2769647843284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452.65539295686568</v>
      </c>
      <c r="M83" s="859"/>
      <c r="N83" s="57"/>
    </row>
    <row r="84" spans="1:14">
      <c r="B84" s="95" t="s">
        <v>973</v>
      </c>
      <c r="C84" s="96"/>
      <c r="D84" s="96"/>
      <c r="E84" s="96"/>
      <c r="F84" s="96"/>
      <c r="G84" s="96"/>
      <c r="H84" s="96"/>
      <c r="I84" s="93"/>
      <c r="J84" s="94"/>
      <c r="K84" s="311">
        <v>0.05</v>
      </c>
      <c r="L84" s="858">
        <f>N78*K84</f>
        <v>113.16384823921642</v>
      </c>
      <c r="M84" s="859"/>
      <c r="N84" s="57"/>
    </row>
    <row r="85" spans="1:14" ht="15.75" thickBot="1">
      <c r="B85" s="97" t="s">
        <v>974</v>
      </c>
      <c r="C85" s="98"/>
      <c r="D85" s="98"/>
      <c r="E85" s="98"/>
      <c r="F85" s="98"/>
      <c r="G85" s="98"/>
      <c r="H85" s="98"/>
      <c r="I85" s="99"/>
      <c r="J85" s="100"/>
      <c r="K85" s="312">
        <v>0.05</v>
      </c>
      <c r="L85" s="860">
        <f>N78*K85</f>
        <v>113.16384823921642</v>
      </c>
      <c r="M85" s="861"/>
      <c r="N85" s="57"/>
    </row>
    <row r="86" spans="1:14" ht="15.75" thickBot="1">
      <c r="B86" s="823" t="s">
        <v>953</v>
      </c>
      <c r="C86" s="824"/>
      <c r="D86" s="824"/>
      <c r="E86" s="824"/>
      <c r="F86" s="824"/>
      <c r="G86" s="824"/>
      <c r="H86" s="824"/>
      <c r="I86" s="824"/>
      <c r="J86" s="824"/>
      <c r="K86" s="824"/>
      <c r="L86" s="824"/>
      <c r="M86" s="825"/>
      <c r="N86" s="58">
        <f>L83+L84+L85</f>
        <v>678.98308943529855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2942.2600542196269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1535</v>
      </c>
      <c r="C31" s="87" t="s">
        <v>1536</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817</v>
      </c>
      <c r="B48" s="49" t="str">
        <f>VLOOKUP(A48,MATERIALES!A4:D373,3,FALSE)</f>
        <v>Cemento Asfáltico Modificado Con Grano De Caucho Reciclado Tipo I</v>
      </c>
      <c r="C48" s="288"/>
      <c r="D48" s="288"/>
      <c r="E48" s="288"/>
      <c r="F48" s="288"/>
      <c r="G48" s="288"/>
      <c r="H48" s="288"/>
      <c r="I48" s="275"/>
      <c r="J48" s="231" t="str">
        <f>VLOOKUP(A48,MATERIALES!A4:D373,2,FALSE)</f>
        <v>kg</v>
      </c>
      <c r="K48" s="289">
        <v>1</v>
      </c>
      <c r="L48" s="274"/>
      <c r="M48" s="409">
        <f>VLOOKUP(A48,MATERIALES!A4:D395,4,FALSE)</f>
        <v>3053.4303656470661</v>
      </c>
      <c r="N48" s="279">
        <f>K48*M48</f>
        <v>3053.4303656470661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3053.4303656470661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3053.4303656470661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610.68607312941322</v>
      </c>
      <c r="M83" s="859"/>
      <c r="N83" s="57"/>
    </row>
    <row r="84" spans="1:14">
      <c r="B84" s="95" t="s">
        <v>973</v>
      </c>
      <c r="C84" s="96"/>
      <c r="D84" s="96"/>
      <c r="E84" s="96"/>
      <c r="F84" s="96"/>
      <c r="G84" s="96"/>
      <c r="H84" s="96"/>
      <c r="I84" s="93"/>
      <c r="J84" s="94"/>
      <c r="K84" s="311">
        <v>0.05</v>
      </c>
      <c r="L84" s="858">
        <f>N78*K84</f>
        <v>152.6715182823533</v>
      </c>
      <c r="M84" s="859"/>
      <c r="N84" s="57"/>
    </row>
    <row r="85" spans="1:14" ht="15.75" thickBot="1">
      <c r="B85" s="97" t="s">
        <v>974</v>
      </c>
      <c r="C85" s="98"/>
      <c r="D85" s="98"/>
      <c r="E85" s="98"/>
      <c r="F85" s="98"/>
      <c r="G85" s="98"/>
      <c r="H85" s="98"/>
      <c r="I85" s="99"/>
      <c r="J85" s="100"/>
      <c r="K85" s="312">
        <v>0.05</v>
      </c>
      <c r="L85" s="860">
        <f>N78*K85</f>
        <v>152.6715182823533</v>
      </c>
      <c r="M85" s="861"/>
      <c r="N85" s="57"/>
    </row>
    <row r="86" spans="1:14" ht="15.75" thickBot="1">
      <c r="B86" s="823" t="s">
        <v>953</v>
      </c>
      <c r="C86" s="824"/>
      <c r="D86" s="824"/>
      <c r="E86" s="824"/>
      <c r="F86" s="824"/>
      <c r="G86" s="824"/>
      <c r="H86" s="824"/>
      <c r="I86" s="824"/>
      <c r="J86" s="824"/>
      <c r="K86" s="824"/>
      <c r="L86" s="824"/>
      <c r="M86" s="825"/>
      <c r="N86" s="58">
        <f>L83+L84+L85</f>
        <v>916.02910969411982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3969.4594753411857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1537</v>
      </c>
      <c r="C31" s="87" t="s">
        <v>1538</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819</v>
      </c>
      <c r="B48" s="49" t="str">
        <f>VLOOKUP(A48,MATERIALES!A4:D373,3,FALSE)</f>
        <v>Cemento Asfáltico Modificado Con Grano De Caucho Reciclado Tipo Il</v>
      </c>
      <c r="C48" s="288"/>
      <c r="D48" s="288"/>
      <c r="E48" s="288"/>
      <c r="F48" s="288"/>
      <c r="G48" s="288"/>
      <c r="H48" s="288"/>
      <c r="I48" s="275"/>
      <c r="J48" s="231" t="str">
        <f>VLOOKUP(A48,MATERIALES!A4:D373,2,FALSE)</f>
        <v>kg</v>
      </c>
      <c r="K48" s="289">
        <v>1</v>
      </c>
      <c r="L48" s="274"/>
      <c r="M48" s="409">
        <f>VLOOKUP(A48,MATERIALES!A4:D395,4,FALSE)</f>
        <v>3091.6105453096252</v>
      </c>
      <c r="N48" s="279">
        <f>K48*M48</f>
        <v>3091.6105453096252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3091.6105453096252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823" t="s">
        <v>953</v>
      </c>
      <c r="C76" s="824"/>
      <c r="D76" s="824"/>
      <c r="E76" s="824"/>
      <c r="F76" s="824"/>
      <c r="G76" s="824"/>
      <c r="H76" s="824"/>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3091.6105453096252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618.32210906192506</v>
      </c>
      <c r="M83" s="859"/>
      <c r="N83" s="57"/>
    </row>
    <row r="84" spans="1:14">
      <c r="B84" s="95" t="s">
        <v>973</v>
      </c>
      <c r="C84" s="96"/>
      <c r="D84" s="96"/>
      <c r="E84" s="96"/>
      <c r="F84" s="96"/>
      <c r="G84" s="96"/>
      <c r="H84" s="96"/>
      <c r="I84" s="93"/>
      <c r="J84" s="94"/>
      <c r="K84" s="311">
        <v>0.05</v>
      </c>
      <c r="L84" s="858">
        <f>N78*K84</f>
        <v>154.58052726548127</v>
      </c>
      <c r="M84" s="859"/>
      <c r="N84" s="57"/>
    </row>
    <row r="85" spans="1:14" ht="15.75" thickBot="1">
      <c r="B85" s="97" t="s">
        <v>974</v>
      </c>
      <c r="C85" s="98"/>
      <c r="D85" s="98"/>
      <c r="E85" s="98"/>
      <c r="F85" s="98"/>
      <c r="G85" s="98"/>
      <c r="H85" s="98"/>
      <c r="I85" s="99"/>
      <c r="J85" s="100"/>
      <c r="K85" s="312">
        <v>0.05</v>
      </c>
      <c r="L85" s="860">
        <f>N78*K85</f>
        <v>154.58052726548127</v>
      </c>
      <c r="M85" s="861"/>
      <c r="N85" s="57"/>
    </row>
    <row r="86" spans="1:14" ht="15.75" thickBot="1">
      <c r="B86" s="823" t="s">
        <v>953</v>
      </c>
      <c r="C86" s="824"/>
      <c r="D86" s="824"/>
      <c r="E86" s="824"/>
      <c r="F86" s="824"/>
      <c r="G86" s="824"/>
      <c r="H86" s="824"/>
      <c r="I86" s="824"/>
      <c r="J86" s="824"/>
      <c r="K86" s="824"/>
      <c r="L86" s="824"/>
      <c r="M86" s="825"/>
      <c r="N86" s="58">
        <f>L83+L84+L85</f>
        <v>927.48316359288754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4019.0937089025128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1539</v>
      </c>
      <c r="C31" s="87" t="s">
        <v>1540</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820</v>
      </c>
      <c r="B48" s="49" t="str">
        <f>VLOOKUP(A48,MATERIALES!A4:D373,3,FALSE)</f>
        <v>Cemento Asfáltico Modificado Con Grano De Caucho Reciclado Tipo lll</v>
      </c>
      <c r="C48" s="288"/>
      <c r="D48" s="288"/>
      <c r="E48" s="288"/>
      <c r="F48" s="288"/>
      <c r="G48" s="288"/>
      <c r="H48" s="288"/>
      <c r="I48" s="275"/>
      <c r="J48" s="231" t="str">
        <f>VLOOKUP(A48,MATERIALES!A4:D373,2,FALSE)</f>
        <v>kg</v>
      </c>
      <c r="K48" s="289">
        <v>1</v>
      </c>
      <c r="L48" s="274"/>
      <c r="M48" s="409">
        <f>VLOOKUP(A48,MATERIALES!A4:D395,4,FALSE)</f>
        <v>2994.4246334412924</v>
      </c>
      <c r="N48" s="279">
        <f>K48*M48</f>
        <v>2994.4246334412924</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2994.4246334412924</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2994.4246334412924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598.88492668825847</v>
      </c>
      <c r="M83" s="859"/>
      <c r="N83" s="57"/>
    </row>
    <row r="84" spans="1:14">
      <c r="B84" s="95" t="s">
        <v>973</v>
      </c>
      <c r="C84" s="96"/>
      <c r="D84" s="96"/>
      <c r="E84" s="96"/>
      <c r="F84" s="96"/>
      <c r="G84" s="96"/>
      <c r="H84" s="96"/>
      <c r="I84" s="93"/>
      <c r="J84" s="94"/>
      <c r="K84" s="311">
        <v>0.05</v>
      </c>
      <c r="L84" s="858">
        <f>N78*K84</f>
        <v>149.72123167206462</v>
      </c>
      <c r="M84" s="859"/>
      <c r="N84" s="57"/>
    </row>
    <row r="85" spans="1:14" ht="15.75" thickBot="1">
      <c r="B85" s="97" t="s">
        <v>974</v>
      </c>
      <c r="C85" s="98"/>
      <c r="D85" s="98"/>
      <c r="E85" s="98"/>
      <c r="F85" s="98"/>
      <c r="G85" s="98"/>
      <c r="H85" s="98"/>
      <c r="I85" s="99"/>
      <c r="J85" s="100"/>
      <c r="K85" s="312">
        <v>0.05</v>
      </c>
      <c r="L85" s="860">
        <f>N78*K85</f>
        <v>149.72123167206462</v>
      </c>
      <c r="M85" s="861"/>
      <c r="N85" s="57"/>
    </row>
    <row r="86" spans="1:14" ht="15.75" thickBot="1">
      <c r="B86" s="823" t="s">
        <v>953</v>
      </c>
      <c r="C86" s="824"/>
      <c r="D86" s="824"/>
      <c r="E86" s="824"/>
      <c r="F86" s="824"/>
      <c r="G86" s="824"/>
      <c r="H86" s="824"/>
      <c r="I86" s="824"/>
      <c r="J86" s="824"/>
      <c r="K86" s="824"/>
      <c r="L86" s="824"/>
      <c r="M86" s="825"/>
      <c r="N86" s="58">
        <f>L83+L84+L85</f>
        <v>898.32739003238771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3892.7520234736803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1038</v>
      </c>
      <c r="C31" s="87" t="s">
        <v>1541</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812</v>
      </c>
      <c r="B48" s="49" t="str">
        <f>VLOOKUP(A48,MATERIALES!A4:D373,3,FALSE)</f>
        <v>Cemento asfaltico modificado con polímeros tipo I</v>
      </c>
      <c r="C48" s="288"/>
      <c r="D48" s="288"/>
      <c r="E48" s="288"/>
      <c r="F48" s="288"/>
      <c r="G48" s="288"/>
      <c r="H48" s="288"/>
      <c r="I48" s="275"/>
      <c r="J48" s="231" t="str">
        <f>VLOOKUP(A48,MATERIALES!A4:D373,2,FALSE)</f>
        <v>kg</v>
      </c>
      <c r="K48" s="289">
        <v>1</v>
      </c>
      <c r="L48" s="274"/>
      <c r="M48" s="409">
        <f>VLOOKUP(A48,MATERIALES!A4:D395,4,FALSE)</f>
        <v>3319.8828976612181</v>
      </c>
      <c r="N48" s="279">
        <f>K48*M48</f>
        <v>3319.8828976612181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3319.8828976612181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3319.8828976612181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663.9765795322437</v>
      </c>
      <c r="M83" s="859"/>
      <c r="N83" s="57"/>
    </row>
    <row r="84" spans="1:14">
      <c r="B84" s="95" t="s">
        <v>973</v>
      </c>
      <c r="C84" s="96"/>
      <c r="D84" s="96"/>
      <c r="E84" s="96"/>
      <c r="F84" s="96"/>
      <c r="G84" s="96"/>
      <c r="H84" s="96"/>
      <c r="I84" s="93"/>
      <c r="J84" s="94"/>
      <c r="K84" s="311">
        <v>0.05</v>
      </c>
      <c r="L84" s="858">
        <f>N78*K84</f>
        <v>165.99414488306093</v>
      </c>
      <c r="M84" s="859"/>
      <c r="N84" s="57"/>
    </row>
    <row r="85" spans="1:14" ht="15.75" thickBot="1">
      <c r="B85" s="97" t="s">
        <v>974</v>
      </c>
      <c r="C85" s="98"/>
      <c r="D85" s="98"/>
      <c r="E85" s="98"/>
      <c r="F85" s="98"/>
      <c r="G85" s="98"/>
      <c r="H85" s="98"/>
      <c r="I85" s="99"/>
      <c r="J85" s="100"/>
      <c r="K85" s="312">
        <v>0.05</v>
      </c>
      <c r="L85" s="860">
        <f>N78*K85</f>
        <v>165.99414488306093</v>
      </c>
      <c r="M85" s="861"/>
      <c r="N85" s="57"/>
    </row>
    <row r="86" spans="1:14" ht="15.75" thickBot="1">
      <c r="B86" s="823" t="s">
        <v>953</v>
      </c>
      <c r="C86" s="824"/>
      <c r="D86" s="824"/>
      <c r="E86" s="824"/>
      <c r="F86" s="824"/>
      <c r="G86" s="824"/>
      <c r="H86" s="824"/>
      <c r="I86" s="824"/>
      <c r="J86" s="824"/>
      <c r="K86" s="824"/>
      <c r="L86" s="824"/>
      <c r="M86" s="825"/>
      <c r="N86" s="58">
        <f>L83+L84+L85</f>
        <v>995.96486929836556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4315.8477669595832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5"/>
  <cols>
    <col min="1" max="1" width="8.85546875"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1039</v>
      </c>
      <c r="C31" s="87" t="s">
        <v>1542</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3341.9093904010911</v>
      </c>
      <c r="N48" s="279">
        <f>K48*M48</f>
        <v>3341.9093904010911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3341.9093904010911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3341.9093904010911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668.38187808021826</v>
      </c>
      <c r="M83" s="859"/>
      <c r="N83" s="57"/>
    </row>
    <row r="84" spans="1:14">
      <c r="B84" s="95" t="s">
        <v>973</v>
      </c>
      <c r="C84" s="96"/>
      <c r="D84" s="96"/>
      <c r="E84" s="96"/>
      <c r="F84" s="96"/>
      <c r="G84" s="96"/>
      <c r="H84" s="96"/>
      <c r="I84" s="93"/>
      <c r="J84" s="94"/>
      <c r="K84" s="311">
        <v>0.05</v>
      </c>
      <c r="L84" s="858">
        <f>N78*K84</f>
        <v>167.09546952005456</v>
      </c>
      <c r="M84" s="859"/>
      <c r="N84" s="57"/>
    </row>
    <row r="85" spans="1:14" ht="15.75" thickBot="1">
      <c r="B85" s="97" t="s">
        <v>974</v>
      </c>
      <c r="C85" s="98"/>
      <c r="D85" s="98"/>
      <c r="E85" s="98"/>
      <c r="F85" s="98"/>
      <c r="G85" s="98"/>
      <c r="H85" s="98"/>
      <c r="I85" s="99"/>
      <c r="J85" s="100"/>
      <c r="K85" s="312">
        <v>0.05</v>
      </c>
      <c r="L85" s="860">
        <f>N78*K85</f>
        <v>167.09546952005456</v>
      </c>
      <c r="M85" s="861"/>
      <c r="N85" s="57"/>
    </row>
    <row r="86" spans="1:14" ht="15.75" thickBot="1">
      <c r="B86" s="823" t="s">
        <v>953</v>
      </c>
      <c r="C86" s="824"/>
      <c r="D86" s="824"/>
      <c r="E86" s="824"/>
      <c r="F86" s="824"/>
      <c r="G86" s="824"/>
      <c r="H86" s="824"/>
      <c r="I86" s="824"/>
      <c r="J86" s="824"/>
      <c r="K86" s="824"/>
      <c r="L86" s="824"/>
      <c r="M86" s="825"/>
      <c r="N86" s="58">
        <f>L83+L84+L85</f>
        <v>1002.5728171203275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4344.4822075214188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1040</v>
      </c>
      <c r="C31" s="87" t="s">
        <v>1543</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813</v>
      </c>
      <c r="B48" s="49" t="str">
        <f>VLOOKUP(A48,MATERIALES!A4:D373,3,FALSE)</f>
        <v>Cemento asfaltico modificado con polímeros tipo II</v>
      </c>
      <c r="C48" s="288"/>
      <c r="D48" s="288"/>
      <c r="E48" s="288"/>
      <c r="F48" s="288"/>
      <c r="G48" s="288"/>
      <c r="H48" s="288"/>
      <c r="I48" s="275"/>
      <c r="J48" s="231" t="str">
        <f>VLOOKUP(A48,MATERIALES!A4:D373,2,FALSE)</f>
        <v>kg</v>
      </c>
      <c r="K48" s="289">
        <v>1</v>
      </c>
      <c r="L48" s="274"/>
      <c r="M48" s="409">
        <f>VLOOKUP(A48,MATERIALES!A4:D395,4,FALSE)</f>
        <v>3341.9093904010911</v>
      </c>
      <c r="N48" s="279">
        <f>K48*M48</f>
        <v>3341.9093904010911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3341.9093904010911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3341.9093904010911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668.38187808021826</v>
      </c>
      <c r="M83" s="859"/>
      <c r="N83" s="57"/>
    </row>
    <row r="84" spans="1:14">
      <c r="B84" s="95" t="s">
        <v>973</v>
      </c>
      <c r="C84" s="96"/>
      <c r="D84" s="96"/>
      <c r="E84" s="96"/>
      <c r="F84" s="96"/>
      <c r="G84" s="96"/>
      <c r="H84" s="96"/>
      <c r="I84" s="93"/>
      <c r="J84" s="94"/>
      <c r="K84" s="311">
        <v>0.05</v>
      </c>
      <c r="L84" s="858">
        <f>N78*K84</f>
        <v>167.09546952005456</v>
      </c>
      <c r="M84" s="859"/>
      <c r="N84" s="57"/>
    </row>
    <row r="85" spans="1:14" ht="15.75" thickBot="1">
      <c r="B85" s="97" t="s">
        <v>974</v>
      </c>
      <c r="C85" s="98"/>
      <c r="D85" s="98"/>
      <c r="E85" s="98"/>
      <c r="F85" s="98"/>
      <c r="G85" s="98"/>
      <c r="H85" s="98"/>
      <c r="I85" s="99"/>
      <c r="J85" s="100"/>
      <c r="K85" s="312">
        <v>0.05</v>
      </c>
      <c r="L85" s="860">
        <f>N78*K85</f>
        <v>167.09546952005456</v>
      </c>
      <c r="M85" s="861"/>
      <c r="N85" s="57"/>
    </row>
    <row r="86" spans="1:14" ht="15.75" thickBot="1">
      <c r="B86" s="823" t="s">
        <v>953</v>
      </c>
      <c r="C86" s="824"/>
      <c r="D86" s="824"/>
      <c r="E86" s="824"/>
      <c r="F86" s="824"/>
      <c r="G86" s="824"/>
      <c r="H86" s="824"/>
      <c r="I86" s="824"/>
      <c r="J86" s="824"/>
      <c r="K86" s="824"/>
      <c r="L86" s="824"/>
      <c r="M86" s="825"/>
      <c r="N86" s="58">
        <f>L83+L84+L85</f>
        <v>1002.5728171203275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4344.4822075214188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1041</v>
      </c>
      <c r="C31" s="87" t="s">
        <v>1544</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814</v>
      </c>
      <c r="B48" s="49" t="str">
        <f>VLOOKUP(A48,MATERIALES!A4:D373,3,FALSE)</f>
        <v>Cemento asfaltico modificado con polímeros tipo III</v>
      </c>
      <c r="C48" s="288"/>
      <c r="D48" s="288"/>
      <c r="E48" s="288"/>
      <c r="F48" s="288"/>
      <c r="G48" s="288"/>
      <c r="H48" s="288"/>
      <c r="I48" s="275"/>
      <c r="J48" s="231" t="str">
        <f>VLOOKUP(A48,MATERIALES!A4:D373,2,FALSE)</f>
        <v>kg</v>
      </c>
      <c r="K48" s="289">
        <v>1</v>
      </c>
      <c r="L48" s="274"/>
      <c r="M48" s="409">
        <f>VLOOKUP(A48,MATERIALES!A4:D395,4,FALSE)</f>
        <v>3589.4314951534616</v>
      </c>
      <c r="N48" s="279">
        <f>K48*M48</f>
        <v>3589.4314951534616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3589.4314951534616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3589.4314951534616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717.88629903069238</v>
      </c>
      <c r="M83" s="859"/>
      <c r="N83" s="57"/>
    </row>
    <row r="84" spans="1:14">
      <c r="B84" s="95" t="s">
        <v>973</v>
      </c>
      <c r="C84" s="96"/>
      <c r="D84" s="96"/>
      <c r="E84" s="96"/>
      <c r="F84" s="96"/>
      <c r="G84" s="96"/>
      <c r="H84" s="96"/>
      <c r="I84" s="93"/>
      <c r="J84" s="94"/>
      <c r="K84" s="311">
        <v>0.05</v>
      </c>
      <c r="L84" s="858">
        <f>N78*K84</f>
        <v>179.4715747576731</v>
      </c>
      <c r="M84" s="859"/>
      <c r="N84" s="57"/>
    </row>
    <row r="85" spans="1:14" ht="15.75" thickBot="1">
      <c r="B85" s="97" t="s">
        <v>974</v>
      </c>
      <c r="C85" s="98"/>
      <c r="D85" s="98"/>
      <c r="E85" s="98"/>
      <c r="F85" s="98"/>
      <c r="G85" s="98"/>
      <c r="H85" s="98"/>
      <c r="I85" s="99"/>
      <c r="J85" s="100"/>
      <c r="K85" s="312">
        <v>0.05</v>
      </c>
      <c r="L85" s="860">
        <f>N78*K85</f>
        <v>179.4715747576731</v>
      </c>
      <c r="M85" s="861"/>
      <c r="N85" s="57"/>
    </row>
    <row r="86" spans="1:14" ht="15.75" thickBot="1">
      <c r="B86" s="823" t="s">
        <v>953</v>
      </c>
      <c r="C86" s="824"/>
      <c r="D86" s="824"/>
      <c r="E86" s="824"/>
      <c r="F86" s="824"/>
      <c r="G86" s="824"/>
      <c r="H86" s="824"/>
      <c r="I86" s="824"/>
      <c r="J86" s="824"/>
      <c r="K86" s="824"/>
      <c r="L86" s="824"/>
      <c r="M86" s="825"/>
      <c r="N86" s="58">
        <f>L83+L84+L85</f>
        <v>1076.8294485460385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4666.2609436994999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1042</v>
      </c>
      <c r="C31" s="87" t="s">
        <v>1545</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815</v>
      </c>
      <c r="B48" s="49" t="str">
        <f>VLOOKUP(A48,MATERIALES!A4:D373,3,FALSE)</f>
        <v>Cemento asfaltico modificado con polímeros tipo IV</v>
      </c>
      <c r="C48" s="288"/>
      <c r="D48" s="288"/>
      <c r="E48" s="288"/>
      <c r="F48" s="288"/>
      <c r="G48" s="288"/>
      <c r="H48" s="288"/>
      <c r="I48" s="275"/>
      <c r="J48" s="231" t="str">
        <f>VLOOKUP(A48,MATERIALES!A4:D373,2,FALSE)</f>
        <v>kg</v>
      </c>
      <c r="K48" s="289">
        <v>1</v>
      </c>
      <c r="L48" s="274"/>
      <c r="M48" s="409">
        <f>VLOOKUP(A48,MATERIALES!A4:D395,4,FALSE)</f>
        <v>3740.4740213612581</v>
      </c>
      <c r="N48" s="279">
        <f>K48*M48</f>
        <v>3740.4740213612581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3740.4740213612581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3740.4740213612581</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748.09480427225162</v>
      </c>
      <c r="M83" s="859"/>
      <c r="N83" s="57"/>
    </row>
    <row r="84" spans="1:14">
      <c r="B84" s="95" t="s">
        <v>973</v>
      </c>
      <c r="C84" s="96"/>
      <c r="D84" s="96"/>
      <c r="E84" s="96"/>
      <c r="F84" s="96"/>
      <c r="G84" s="96"/>
      <c r="H84" s="96"/>
      <c r="I84" s="93"/>
      <c r="J84" s="94"/>
      <c r="K84" s="311">
        <v>0.05</v>
      </c>
      <c r="L84" s="858">
        <f>N78*K84</f>
        <v>187.02370106806291</v>
      </c>
      <c r="M84" s="859"/>
      <c r="N84" s="57"/>
    </row>
    <row r="85" spans="1:14" ht="15.75" thickBot="1">
      <c r="B85" s="97" t="s">
        <v>974</v>
      </c>
      <c r="C85" s="98"/>
      <c r="D85" s="98"/>
      <c r="E85" s="98"/>
      <c r="F85" s="98"/>
      <c r="G85" s="98"/>
      <c r="H85" s="98"/>
      <c r="I85" s="99"/>
      <c r="J85" s="100"/>
      <c r="K85" s="312">
        <v>0.05</v>
      </c>
      <c r="L85" s="860">
        <f>N78*K85</f>
        <v>187.02370106806291</v>
      </c>
      <c r="M85" s="861"/>
      <c r="N85" s="57"/>
    </row>
    <row r="86" spans="1:14" ht="15.75" thickBot="1">
      <c r="B86" s="823" t="s">
        <v>953</v>
      </c>
      <c r="C86" s="824"/>
      <c r="D86" s="824"/>
      <c r="E86" s="824"/>
      <c r="F86" s="824"/>
      <c r="G86" s="824"/>
      <c r="H86" s="824"/>
      <c r="I86" s="824"/>
      <c r="J86" s="824"/>
      <c r="K86" s="824"/>
      <c r="L86" s="824"/>
      <c r="M86" s="825"/>
      <c r="N86" s="58">
        <f>L83+L84+L85</f>
        <v>1122.1422064083774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4862.6162277696358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1546</v>
      </c>
      <c r="C31" s="87" t="s">
        <v>1547</v>
      </c>
      <c r="D31" s="88"/>
      <c r="E31" s="88"/>
      <c r="F31" s="88"/>
      <c r="G31" s="88"/>
      <c r="H31" s="88"/>
      <c r="I31" s="88"/>
      <c r="J31" s="89"/>
      <c r="K31" s="31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816</v>
      </c>
      <c r="B48" s="49" t="str">
        <f>VLOOKUP(A48,MATERIALES!A4:D373,3,FALSE)</f>
        <v>Cemento asfaltico modificado con polímeros tipo V</v>
      </c>
      <c r="C48" s="288"/>
      <c r="D48" s="288"/>
      <c r="E48" s="288"/>
      <c r="F48" s="288"/>
      <c r="G48" s="288"/>
      <c r="H48" s="288"/>
      <c r="I48" s="275"/>
      <c r="J48" s="231" t="str">
        <f>VLOOKUP(A48,MATERIALES!A4:D373,2,FALSE)</f>
        <v>kg</v>
      </c>
      <c r="K48" s="289">
        <v>1</v>
      </c>
      <c r="L48" s="274"/>
      <c r="M48" s="409">
        <f>VLOOKUP(A48,MATERIALES!A4:D395,4,FALSE)</f>
        <v>3486.1714637933587</v>
      </c>
      <c r="N48" s="279">
        <f>K48*M48</f>
        <v>3486.1714637933587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3486.1714637933587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3486.1714637933587</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697.23429275867181</v>
      </c>
      <c r="M83" s="859"/>
      <c r="N83" s="57"/>
    </row>
    <row r="84" spans="1:14">
      <c r="B84" s="95" t="s">
        <v>973</v>
      </c>
      <c r="C84" s="96"/>
      <c r="D84" s="96"/>
      <c r="E84" s="96"/>
      <c r="F84" s="96"/>
      <c r="G84" s="96"/>
      <c r="H84" s="96"/>
      <c r="I84" s="93"/>
      <c r="J84" s="94"/>
      <c r="K84" s="311">
        <v>0.05</v>
      </c>
      <c r="L84" s="858">
        <f>N78*K84</f>
        <v>174.30857318966795</v>
      </c>
      <c r="M84" s="859"/>
      <c r="N84" s="57"/>
    </row>
    <row r="85" spans="1:14" ht="15.75" thickBot="1">
      <c r="B85" s="97" t="s">
        <v>974</v>
      </c>
      <c r="C85" s="98"/>
      <c r="D85" s="98"/>
      <c r="E85" s="98"/>
      <c r="F85" s="98"/>
      <c r="G85" s="98"/>
      <c r="H85" s="98"/>
      <c r="I85" s="99"/>
      <c r="J85" s="100"/>
      <c r="K85" s="312">
        <v>0.05</v>
      </c>
      <c r="L85" s="860">
        <f>N78*K85</f>
        <v>174.30857318966795</v>
      </c>
      <c r="M85" s="861"/>
      <c r="N85" s="57"/>
    </row>
    <row r="86" spans="1:14" ht="15.75" thickBot="1">
      <c r="B86" s="823" t="s">
        <v>953</v>
      </c>
      <c r="C86" s="824"/>
      <c r="D86" s="824"/>
      <c r="E86" s="824"/>
      <c r="F86" s="824"/>
      <c r="G86" s="824"/>
      <c r="H86" s="824"/>
      <c r="I86" s="824"/>
      <c r="J86" s="824"/>
      <c r="K86" s="824"/>
      <c r="L86" s="824"/>
      <c r="M86" s="825"/>
      <c r="N86" s="58">
        <f>L83+L84+L85</f>
        <v>1045.8514391380077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4532.0229029313668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1043</v>
      </c>
      <c r="C31" s="87" t="s">
        <v>1548</v>
      </c>
      <c r="D31" s="88"/>
      <c r="E31" s="88"/>
      <c r="F31" s="88"/>
      <c r="G31" s="88"/>
      <c r="H31" s="88"/>
      <c r="I31" s="88"/>
      <c r="J31" s="89"/>
      <c r="K31" s="315"/>
      <c r="L31" s="313" t="s">
        <v>1464</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866</v>
      </c>
      <c r="B48" s="49" t="str">
        <f>VLOOKUP(A48,MATERIALES!A4:D373,3,FALSE)</f>
        <v>Emulsión Asfáltica de Rotura Media Modificada Con Polímeros CRM-m</v>
      </c>
      <c r="C48" s="288"/>
      <c r="D48" s="288"/>
      <c r="E48" s="288"/>
      <c r="F48" s="288"/>
      <c r="G48" s="288"/>
      <c r="H48" s="288"/>
      <c r="I48" s="275"/>
      <c r="J48" s="231" t="str">
        <f>VLOOKUP(A48,MATERIALES!A4:D373,2,FALSE)</f>
        <v>lt</v>
      </c>
      <c r="K48" s="289">
        <v>1</v>
      </c>
      <c r="L48" s="274"/>
      <c r="M48" s="409">
        <f>VLOOKUP(A48,MATERIALES!A4:D395,4,FALSE)</f>
        <v>2315.9829860887762</v>
      </c>
      <c r="N48" s="279">
        <f>K48*M48</f>
        <v>2315.9829860887762</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2315.9829860887762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2315.9829860887762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463.19659721775525</v>
      </c>
      <c r="M83" s="859"/>
      <c r="N83" s="57"/>
    </row>
    <row r="84" spans="1:14">
      <c r="B84" s="95" t="s">
        <v>973</v>
      </c>
      <c r="C84" s="96"/>
      <c r="D84" s="96"/>
      <c r="E84" s="96"/>
      <c r="F84" s="96"/>
      <c r="G84" s="96"/>
      <c r="H84" s="96"/>
      <c r="I84" s="93"/>
      <c r="J84" s="94"/>
      <c r="K84" s="311">
        <v>0.05</v>
      </c>
      <c r="L84" s="858">
        <f>N78*K84</f>
        <v>115.79914930443881</v>
      </c>
      <c r="M84" s="859"/>
      <c r="N84" s="57"/>
    </row>
    <row r="85" spans="1:14" ht="15.75" thickBot="1">
      <c r="B85" s="97" t="s">
        <v>974</v>
      </c>
      <c r="C85" s="98"/>
      <c r="D85" s="98"/>
      <c r="E85" s="98"/>
      <c r="F85" s="98"/>
      <c r="G85" s="98"/>
      <c r="H85" s="98"/>
      <c r="I85" s="99"/>
      <c r="J85" s="100"/>
      <c r="K85" s="312">
        <v>0.05</v>
      </c>
      <c r="L85" s="860">
        <f>N78*K85</f>
        <v>115.79914930443881</v>
      </c>
      <c r="M85" s="861"/>
      <c r="N85" s="57"/>
    </row>
    <row r="86" spans="1:14" ht="15.75" thickBot="1">
      <c r="B86" s="823" t="s">
        <v>953</v>
      </c>
      <c r="C86" s="824"/>
      <c r="D86" s="824"/>
      <c r="E86" s="824"/>
      <c r="F86" s="824"/>
      <c r="G86" s="824"/>
      <c r="H86" s="824"/>
      <c r="I86" s="824"/>
      <c r="J86" s="824"/>
      <c r="K86" s="824"/>
      <c r="L86" s="824"/>
      <c r="M86" s="825"/>
      <c r="N86" s="58">
        <f>L83+L84+L85</f>
        <v>694.79489582663291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3010.7778819154091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1044</v>
      </c>
      <c r="C31" s="87" t="s">
        <v>1549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846</v>
      </c>
      <c r="B48" s="49" t="str">
        <f>VLOOKUP(A48,MATERIALES!A4:D373,3,FALSE)</f>
        <v>Emulsión CRL-0</v>
      </c>
      <c r="C48" s="288"/>
      <c r="D48" s="288"/>
      <c r="E48" s="288"/>
      <c r="F48" s="288"/>
      <c r="G48" s="288"/>
      <c r="H48" s="288"/>
      <c r="I48" s="275"/>
      <c r="J48" s="231" t="str">
        <f>VLOOKUP(A48,MATERIALES!A4:D373,2,FALSE)</f>
        <v>lt</v>
      </c>
      <c r="K48" s="289">
        <v>1</v>
      </c>
      <c r="L48" s="274"/>
      <c r="M48" s="409">
        <f>VLOOKUP(A48,MATERIALES!A4:D395,4,FALSE)</f>
        <v>2311.8699207184941</v>
      </c>
      <c r="N48" s="279">
        <f>K48*M48</f>
        <v>2311.8699207184941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2311.8699207184941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317"/>
      <c r="H64" s="54"/>
      <c r="I64" s="132"/>
      <c r="J64" s="132"/>
      <c r="K64" s="132"/>
      <c r="L64" s="901"/>
      <c r="M64" s="902"/>
      <c r="N64" s="133"/>
    </row>
    <row r="65" spans="1:14" ht="15.75" thickBot="1">
      <c r="B65" s="912" t="s">
        <v>953</v>
      </c>
      <c r="C65" s="866"/>
      <c r="D65" s="866"/>
      <c r="E65" s="866"/>
      <c r="F65" s="866"/>
      <c r="G65" s="866"/>
      <c r="H65" s="866"/>
      <c r="I65" s="866"/>
      <c r="J65" s="866"/>
      <c r="K65" s="866"/>
      <c r="L65" s="866"/>
      <c r="M65" s="867"/>
      <c r="N65" s="110"/>
    </row>
    <row r="66" spans="1:14">
      <c r="B66" s="39"/>
      <c r="C66" s="40"/>
      <c r="D66" s="40"/>
      <c r="E66" s="40"/>
      <c r="F66" s="40"/>
      <c r="G66" s="40"/>
      <c r="H66" s="40"/>
      <c r="I66" s="40"/>
      <c r="J66" s="40"/>
      <c r="K66" s="40"/>
      <c r="L66" s="40"/>
      <c r="M66" s="40"/>
      <c r="N66" s="41"/>
    </row>
    <row r="67" spans="1:14">
      <c r="B67" s="70" t="s">
        <v>962</v>
      </c>
      <c r="C67" s="71"/>
      <c r="D67" s="71"/>
      <c r="E67" s="71"/>
      <c r="F67" s="71"/>
      <c r="G67" s="71"/>
      <c r="H67" s="71"/>
      <c r="I67" s="71"/>
      <c r="J67" s="71"/>
      <c r="K67" s="71"/>
      <c r="L67" s="71"/>
      <c r="M67" s="71"/>
      <c r="N67" s="72"/>
    </row>
    <row r="68" spans="1:14" ht="15.75" thickBot="1">
      <c r="B68" s="74"/>
      <c r="C68" s="67"/>
      <c r="D68" s="67"/>
      <c r="E68" s="67"/>
      <c r="F68" s="67"/>
      <c r="G68" s="67"/>
      <c r="H68" s="67"/>
      <c r="I68" s="67"/>
      <c r="J68" s="67"/>
      <c r="K68" s="67"/>
      <c r="L68" s="67"/>
      <c r="M68" s="67"/>
      <c r="N68" s="69"/>
    </row>
    <row r="69" spans="1:14" ht="25.5">
      <c r="B69" s="862" t="s">
        <v>963</v>
      </c>
      <c r="C69" s="863"/>
      <c r="D69" s="863"/>
      <c r="E69" s="863"/>
      <c r="F69" s="863"/>
      <c r="G69" s="863"/>
      <c r="H69" s="863"/>
      <c r="I69" s="79" t="s">
        <v>964</v>
      </c>
      <c r="J69" s="81" t="s">
        <v>1410</v>
      </c>
      <c r="K69" s="80" t="s">
        <v>966</v>
      </c>
      <c r="L69" s="864" t="s">
        <v>950</v>
      </c>
      <c r="M69" s="865"/>
      <c r="N69" s="104" t="s">
        <v>951</v>
      </c>
    </row>
    <row r="70" spans="1:14">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4000</v>
      </c>
      <c r="N70" s="402">
        <f>K70/M70</f>
        <v>54.131</v>
      </c>
    </row>
    <row r="71" spans="1:14">
      <c r="B71" s="55"/>
      <c r="C71" s="53"/>
      <c r="D71" s="53"/>
      <c r="E71" s="53"/>
      <c r="F71" s="53"/>
      <c r="G71" s="53"/>
      <c r="H71" s="53"/>
      <c r="I71" s="286"/>
      <c r="J71" s="304"/>
      <c r="K71" s="305"/>
      <c r="L71" s="56"/>
      <c r="M71" s="307"/>
      <c r="N71" s="303"/>
    </row>
    <row r="72" spans="1:14">
      <c r="B72" s="55"/>
      <c r="C72" s="53"/>
      <c r="D72" s="53"/>
      <c r="E72" s="53"/>
      <c r="F72" s="53"/>
      <c r="G72" s="53"/>
      <c r="H72" s="53"/>
      <c r="I72" s="286"/>
      <c r="J72" s="304"/>
      <c r="K72" s="305"/>
      <c r="L72" s="325"/>
      <c r="M72" s="307"/>
      <c r="N72" s="303"/>
    </row>
    <row r="73" spans="1:14">
      <c r="B73" s="55"/>
      <c r="C73" s="53"/>
      <c r="D73" s="53"/>
      <c r="E73" s="53"/>
      <c r="F73" s="53"/>
      <c r="G73" s="53"/>
      <c r="H73" s="53"/>
      <c r="I73" s="286"/>
      <c r="J73" s="304"/>
      <c r="K73" s="305"/>
      <c r="L73" s="325"/>
      <c r="M73" s="307"/>
      <c r="N73" s="303"/>
    </row>
    <row r="74" spans="1:14" ht="15.75" thickBot="1">
      <c r="B74" s="899"/>
      <c r="C74" s="900"/>
      <c r="D74" s="900"/>
      <c r="E74" s="900"/>
      <c r="F74" s="900"/>
      <c r="G74" s="900"/>
      <c r="H74" s="900"/>
      <c r="I74" s="132"/>
      <c r="J74" s="132"/>
      <c r="K74" s="132"/>
      <c r="L74" s="913"/>
      <c r="M74" s="913"/>
      <c r="N74" s="51"/>
    </row>
    <row r="75" spans="1:14" ht="15.75" thickBot="1">
      <c r="B75" s="912" t="s">
        <v>953</v>
      </c>
      <c r="C75" s="866"/>
      <c r="D75" s="866"/>
      <c r="E75" s="866"/>
      <c r="F75" s="866"/>
      <c r="G75" s="866"/>
      <c r="H75" s="866"/>
      <c r="I75" s="866"/>
      <c r="J75" s="866"/>
      <c r="K75" s="866"/>
      <c r="L75" s="866"/>
      <c r="M75" s="867"/>
      <c r="N75" s="308">
        <f>SUM(N70:N74)</f>
        <v>54.131</v>
      </c>
    </row>
    <row r="76" spans="1:14" ht="15.75" thickBot="1">
      <c r="B76" s="39"/>
      <c r="C76" s="40"/>
      <c r="D76" s="40"/>
      <c r="E76" s="40"/>
      <c r="F76" s="40"/>
      <c r="G76" s="40"/>
      <c r="H76" s="40"/>
      <c r="I76" s="40"/>
      <c r="J76" s="40"/>
      <c r="K76" s="40"/>
      <c r="L76" s="40"/>
      <c r="M76" s="40"/>
      <c r="N76" s="41"/>
    </row>
    <row r="77" spans="1:14" ht="15.75" thickBot="1">
      <c r="B77" s="823" t="s">
        <v>967</v>
      </c>
      <c r="C77" s="824"/>
      <c r="D77" s="824"/>
      <c r="E77" s="824"/>
      <c r="F77" s="824"/>
      <c r="G77" s="824"/>
      <c r="H77" s="824"/>
      <c r="I77" s="824"/>
      <c r="J77" s="824"/>
      <c r="K77" s="824"/>
      <c r="L77" s="824"/>
      <c r="M77" s="825"/>
      <c r="N77" s="105">
        <f>N43+N54+N65+N75</f>
        <v>2589.9910964368569</v>
      </c>
    </row>
    <row r="78" spans="1:14">
      <c r="B78" s="39"/>
      <c r="C78" s="40"/>
      <c r="D78" s="40"/>
      <c r="E78" s="40"/>
      <c r="F78" s="40"/>
      <c r="G78" s="40"/>
      <c r="H78" s="40"/>
      <c r="I78" s="40"/>
      <c r="J78" s="40"/>
      <c r="K78" s="40"/>
      <c r="L78" s="40"/>
      <c r="M78" s="40"/>
      <c r="N78" s="41"/>
    </row>
    <row r="79" spans="1:14">
      <c r="B79" s="70" t="s">
        <v>968</v>
      </c>
      <c r="C79" s="71"/>
      <c r="D79" s="71"/>
      <c r="E79" s="71"/>
      <c r="F79" s="71"/>
      <c r="G79" s="71"/>
      <c r="H79" s="71"/>
      <c r="I79" s="71"/>
      <c r="J79" s="71"/>
      <c r="K79" s="71"/>
      <c r="L79" s="71"/>
      <c r="M79" s="71"/>
      <c r="N79" s="72"/>
    </row>
    <row r="80" spans="1:14"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517.9982192873714</v>
      </c>
      <c r="M82" s="859"/>
      <c r="N82" s="57"/>
    </row>
    <row r="83" spans="1:14">
      <c r="B83" s="95" t="s">
        <v>973</v>
      </c>
      <c r="C83" s="96"/>
      <c r="D83" s="96"/>
      <c r="E83" s="96"/>
      <c r="F83" s="96"/>
      <c r="G83" s="96"/>
      <c r="H83" s="96"/>
      <c r="I83" s="93"/>
      <c r="J83" s="94"/>
      <c r="K83" s="311">
        <v>0.05</v>
      </c>
      <c r="L83" s="858">
        <f>N77*K83</f>
        <v>129.49955482184285</v>
      </c>
      <c r="M83" s="859"/>
      <c r="N83" s="57"/>
    </row>
    <row r="84" spans="1:14" ht="15.75" thickBot="1">
      <c r="B84" s="97" t="s">
        <v>974</v>
      </c>
      <c r="C84" s="98"/>
      <c r="D84" s="98"/>
      <c r="E84" s="98"/>
      <c r="F84" s="98"/>
      <c r="G84" s="98"/>
      <c r="H84" s="98"/>
      <c r="I84" s="99"/>
      <c r="J84" s="100"/>
      <c r="K84" s="312">
        <v>0.05</v>
      </c>
      <c r="L84" s="860">
        <f>N77*K84</f>
        <v>129.49955482184285</v>
      </c>
      <c r="M84" s="861"/>
      <c r="N84" s="57"/>
    </row>
    <row r="85" spans="1:14" ht="15.75" thickBot="1">
      <c r="B85" s="823" t="s">
        <v>953</v>
      </c>
      <c r="C85" s="824"/>
      <c r="D85" s="824"/>
      <c r="E85" s="824"/>
      <c r="F85" s="824"/>
      <c r="G85" s="824"/>
      <c r="H85" s="824"/>
      <c r="I85" s="824"/>
      <c r="J85" s="824"/>
      <c r="K85" s="824"/>
      <c r="L85" s="824"/>
      <c r="M85" s="825"/>
      <c r="N85" s="58">
        <f>L82+L83+L84</f>
        <v>776.99732893105704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3366.9884253679138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1045</v>
      </c>
      <c r="C31" s="87" t="s">
        <v>1550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848</v>
      </c>
      <c r="B48" s="49" t="str">
        <f>VLOOKUP(A48,MATERIALES!A4:D373,3,FALSE)</f>
        <v>Emulsión CRL-1</v>
      </c>
      <c r="C48" s="288"/>
      <c r="D48" s="288"/>
      <c r="E48" s="288"/>
      <c r="F48" s="288"/>
      <c r="G48" s="288"/>
      <c r="H48" s="288"/>
      <c r="I48" s="275"/>
      <c r="J48" s="231" t="str">
        <f>VLOOKUP(A48,MATERIALES!A4:D373,2,FALSE)</f>
        <v>lt</v>
      </c>
      <c r="K48" s="289">
        <v>1</v>
      </c>
      <c r="L48" s="274"/>
      <c r="M48" s="409">
        <f>VLOOKUP(A48,MATERIALES!A4:D395,4,FALSE)</f>
        <v>1792.8370501853296</v>
      </c>
      <c r="N48" s="279">
        <f>K48*M48</f>
        <v>1792.8370501853296</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1792.8370501853296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2070.9582259036924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414.19164518073853</v>
      </c>
      <c r="M83" s="859"/>
      <c r="N83" s="57"/>
    </row>
    <row r="84" spans="1:14">
      <c r="B84" s="95" t="s">
        <v>973</v>
      </c>
      <c r="C84" s="96"/>
      <c r="D84" s="96"/>
      <c r="E84" s="96"/>
      <c r="F84" s="96"/>
      <c r="G84" s="96"/>
      <c r="H84" s="96"/>
      <c r="I84" s="93"/>
      <c r="J84" s="94"/>
      <c r="K84" s="311">
        <v>0.05</v>
      </c>
      <c r="L84" s="858">
        <f>N78*K84</f>
        <v>103.54791129518463</v>
      </c>
      <c r="M84" s="859"/>
      <c r="N84" s="57"/>
    </row>
    <row r="85" spans="1:14" ht="15.75" thickBot="1">
      <c r="B85" s="97" t="s">
        <v>974</v>
      </c>
      <c r="C85" s="98"/>
      <c r="D85" s="98"/>
      <c r="E85" s="98"/>
      <c r="F85" s="98"/>
      <c r="G85" s="98"/>
      <c r="H85" s="98"/>
      <c r="I85" s="99"/>
      <c r="J85" s="100"/>
      <c r="K85" s="312">
        <v>0.05</v>
      </c>
      <c r="L85" s="860">
        <f>N78*K85</f>
        <v>103.54791129518463</v>
      </c>
      <c r="M85" s="861"/>
      <c r="N85" s="57"/>
    </row>
    <row r="86" spans="1:14" ht="15.75" thickBot="1">
      <c r="B86" s="823" t="s">
        <v>953</v>
      </c>
      <c r="C86" s="824"/>
      <c r="D86" s="824"/>
      <c r="E86" s="824"/>
      <c r="F86" s="824"/>
      <c r="G86" s="824"/>
      <c r="H86" s="824"/>
      <c r="I86" s="824"/>
      <c r="J86" s="824"/>
      <c r="K86" s="824"/>
      <c r="L86" s="824"/>
      <c r="M86" s="825"/>
      <c r="N86" s="58">
        <f>L83+L84+L85</f>
        <v>621.28746777110769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2692.2456936748003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1551</v>
      </c>
      <c r="C31" s="87" t="s">
        <v>1552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792</v>
      </c>
      <c r="B48" s="49" t="str">
        <f>VLOOKUP(A48,MATERIALES!A4:D373,3,FALSE)</f>
        <v>Asfalto liquido RC 250</v>
      </c>
      <c r="C48" s="288"/>
      <c r="D48" s="288"/>
      <c r="E48" s="288"/>
      <c r="F48" s="288"/>
      <c r="G48" s="288"/>
      <c r="H48" s="288"/>
      <c r="I48" s="275"/>
      <c r="J48" s="231" t="str">
        <f>VLOOKUP(A48,MATERIALES!A4:D373,2,FALSE)</f>
        <v>gal</v>
      </c>
      <c r="K48" s="289">
        <v>0.3</v>
      </c>
      <c r="L48" s="274"/>
      <c r="M48" s="409">
        <f>VLOOKUP(A48,MATERIALES!A4:D395,4,FALSE)</f>
        <v>9165.1521279973258</v>
      </c>
      <c r="N48" s="279">
        <f>K48*M48</f>
        <v>2749.5456383991977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2749.5456383991977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3027.6668141175605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605.53336282351211</v>
      </c>
      <c r="M83" s="859"/>
      <c r="N83" s="57"/>
    </row>
    <row r="84" spans="1:14">
      <c r="B84" s="95" t="s">
        <v>973</v>
      </c>
      <c r="C84" s="96"/>
      <c r="D84" s="96"/>
      <c r="E84" s="96"/>
      <c r="F84" s="96"/>
      <c r="G84" s="96"/>
      <c r="H84" s="96"/>
      <c r="I84" s="93"/>
      <c r="J84" s="94"/>
      <c r="K84" s="311">
        <v>0.05</v>
      </c>
      <c r="L84" s="858">
        <f>N78*K84</f>
        <v>151.38334070587803</v>
      </c>
      <c r="M84" s="859"/>
      <c r="N84" s="57"/>
    </row>
    <row r="85" spans="1:14" ht="15.75" thickBot="1">
      <c r="B85" s="97" t="s">
        <v>974</v>
      </c>
      <c r="C85" s="98"/>
      <c r="D85" s="98"/>
      <c r="E85" s="98"/>
      <c r="F85" s="98"/>
      <c r="G85" s="98"/>
      <c r="H85" s="98"/>
      <c r="I85" s="99"/>
      <c r="J85" s="100"/>
      <c r="K85" s="312">
        <v>0.05</v>
      </c>
      <c r="L85" s="860">
        <f>N78*K85</f>
        <v>151.38334070587803</v>
      </c>
      <c r="M85" s="861"/>
      <c r="N85" s="57"/>
    </row>
    <row r="86" spans="1:14" ht="15.75" thickBot="1">
      <c r="B86" s="823" t="s">
        <v>953</v>
      </c>
      <c r="C86" s="824"/>
      <c r="D86" s="824"/>
      <c r="E86" s="824"/>
      <c r="F86" s="824"/>
      <c r="G86" s="824"/>
      <c r="H86" s="824"/>
      <c r="I86" s="824"/>
      <c r="J86" s="824"/>
      <c r="K86" s="824"/>
      <c r="L86" s="824"/>
      <c r="M86" s="825"/>
      <c r="N86" s="58">
        <f>L83+L84+L85</f>
        <v>908.30004423526816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3935.9668583528287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1046</v>
      </c>
      <c r="C31" s="87" t="s">
        <v>1208</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955" t="str">
        <f>VLOOKUP(A36,EQUIPOS!A6:D154,3,FALSE)</f>
        <v>Carrotanque Irrigador de asfalto, 1000 GALONES DE CAPACIDAD</v>
      </c>
      <c r="C36" s="956"/>
      <c r="D36" s="956"/>
      <c r="E36" s="956"/>
      <c r="F36" s="956"/>
      <c r="G36" s="956"/>
      <c r="H36" s="957"/>
      <c r="I36" s="274"/>
      <c r="J36" s="275"/>
      <c r="K36" s="276">
        <f>VLOOKUP(A36,EQUIPOS!A6:D163,4,FALSE)</f>
        <v>66865.348074576716</v>
      </c>
      <c r="L36" s="277"/>
      <c r="M36" s="278">
        <v>500</v>
      </c>
      <c r="N36" s="279">
        <f>K36/M36</f>
        <v>133.73069614915343</v>
      </c>
    </row>
    <row r="37" spans="1:14">
      <c r="A37" s="119" t="s">
        <v>176</v>
      </c>
      <c r="B37" s="955" t="str">
        <f>VLOOKUP(A37,EQUIPOS!A7:D154,3,FALSE)</f>
        <v xml:space="preserve">Compresor (barrido y soplado)
</v>
      </c>
      <c r="C37" s="956"/>
      <c r="D37" s="956"/>
      <c r="E37" s="956"/>
      <c r="F37" s="956"/>
      <c r="G37" s="956"/>
      <c r="H37" s="957"/>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858</v>
      </c>
      <c r="B48" s="49" t="str">
        <f>VLOOKUP(A48,MATERIALES!A4:D373,3,FALSE)</f>
        <v>Emulsión CRR-1</v>
      </c>
      <c r="C48" s="288"/>
      <c r="D48" s="288"/>
      <c r="E48" s="288"/>
      <c r="F48" s="288"/>
      <c r="G48" s="288"/>
      <c r="H48" s="288"/>
      <c r="I48" s="275"/>
      <c r="J48" s="231" t="str">
        <f>VLOOKUP(A48,MATERIALES!A4:D373,2,FALSE)</f>
        <v>lt</v>
      </c>
      <c r="K48" s="289">
        <v>0.45</v>
      </c>
      <c r="L48" s="274"/>
      <c r="M48" s="409">
        <f>VLOOKUP(A48,MATERIALES!A4:D395,4,FALSE)</f>
        <v>2282.3670546156081</v>
      </c>
      <c r="N48" s="279">
        <f>K48*M48</f>
        <v>1027.0651745770238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1027.0651745770238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1305.1863502953868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261.03727005907734</v>
      </c>
      <c r="M83" s="859"/>
      <c r="N83" s="57"/>
    </row>
    <row r="84" spans="1:14">
      <c r="B84" s="95" t="s">
        <v>973</v>
      </c>
      <c r="C84" s="96"/>
      <c r="D84" s="96"/>
      <c r="E84" s="96"/>
      <c r="F84" s="96"/>
      <c r="G84" s="96"/>
      <c r="H84" s="96"/>
      <c r="I84" s="93"/>
      <c r="J84" s="94"/>
      <c r="K84" s="311">
        <v>0.05</v>
      </c>
      <c r="L84" s="858">
        <f>N78*K84</f>
        <v>65.259317514769336</v>
      </c>
      <c r="M84" s="859"/>
      <c r="N84" s="57"/>
    </row>
    <row r="85" spans="1:14" ht="15.75" thickBot="1">
      <c r="B85" s="97" t="s">
        <v>974</v>
      </c>
      <c r="C85" s="98"/>
      <c r="D85" s="98"/>
      <c r="E85" s="98"/>
      <c r="F85" s="98"/>
      <c r="G85" s="98"/>
      <c r="H85" s="98"/>
      <c r="I85" s="99"/>
      <c r="J85" s="100"/>
      <c r="K85" s="312">
        <v>0.05</v>
      </c>
      <c r="L85" s="860">
        <f>N78*K85</f>
        <v>65.259317514769336</v>
      </c>
      <c r="M85" s="861"/>
      <c r="N85" s="57"/>
    </row>
    <row r="86" spans="1:14" ht="15.75" thickBot="1">
      <c r="B86" s="823" t="s">
        <v>953</v>
      </c>
      <c r="C86" s="824"/>
      <c r="D86" s="824"/>
      <c r="E86" s="824"/>
      <c r="F86" s="824"/>
      <c r="G86" s="824"/>
      <c r="H86" s="824"/>
      <c r="I86" s="824"/>
      <c r="J86" s="824"/>
      <c r="K86" s="824"/>
      <c r="L86" s="824"/>
      <c r="M86" s="825"/>
      <c r="N86" s="58">
        <f>L83+L84+L85</f>
        <v>391.55590508861604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1696.7422553840029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1047</v>
      </c>
      <c r="C31" s="87" t="s">
        <v>1553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213"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VLOOKUP(A48,MATERIALES!A4:D373,3,FALSE)</f>
        <v>Emulsión CRR-2</v>
      </c>
      <c r="C48" s="288"/>
      <c r="D48" s="288"/>
      <c r="E48" s="288"/>
      <c r="F48" s="288"/>
      <c r="G48" s="288"/>
      <c r="H48" s="288"/>
      <c r="I48" s="275"/>
      <c r="J48" s="231" t="str">
        <f>VLOOKUP(A48,MATERIALES!A4:D373,2,FALSE)</f>
        <v>lt</v>
      </c>
      <c r="K48" s="289">
        <v>0.45</v>
      </c>
      <c r="L48" s="274"/>
      <c r="M48" s="409">
        <f>VLOOKUP(A48,MATERIALES!A4:D395,4,FALSE)</f>
        <v>2509.5624589723066</v>
      </c>
      <c r="N48" s="279">
        <f>K48*M48</f>
        <v>1129.303106537538</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1129.303106537538</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1407.4242822559011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281.48485645118024</v>
      </c>
      <c r="M83" s="859"/>
      <c r="N83" s="57"/>
    </row>
    <row r="84" spans="1:14">
      <c r="B84" s="95" t="s">
        <v>973</v>
      </c>
      <c r="C84" s="96"/>
      <c r="D84" s="96"/>
      <c r="E84" s="96"/>
      <c r="F84" s="96"/>
      <c r="G84" s="96"/>
      <c r="H84" s="96"/>
      <c r="I84" s="93"/>
      <c r="J84" s="94"/>
      <c r="K84" s="311">
        <v>0.05</v>
      </c>
      <c r="L84" s="858">
        <f>N78*K84</f>
        <v>70.371214112795059</v>
      </c>
      <c r="M84" s="859"/>
      <c r="N84" s="57"/>
    </row>
    <row r="85" spans="1:14" ht="15.75" thickBot="1">
      <c r="B85" s="97" t="s">
        <v>974</v>
      </c>
      <c r="C85" s="98"/>
      <c r="D85" s="98"/>
      <c r="E85" s="98"/>
      <c r="F85" s="98"/>
      <c r="G85" s="98"/>
      <c r="H85" s="98"/>
      <c r="I85" s="99"/>
      <c r="J85" s="100"/>
      <c r="K85" s="312">
        <v>0.05</v>
      </c>
      <c r="L85" s="860">
        <f>N78*K85</f>
        <v>70.371214112795059</v>
      </c>
      <c r="M85" s="861"/>
      <c r="N85" s="57"/>
    </row>
    <row r="86" spans="1:14" ht="15.75" thickBot="1">
      <c r="B86" s="823" t="s">
        <v>953</v>
      </c>
      <c r="C86" s="824"/>
      <c r="D86" s="824"/>
      <c r="E86" s="824"/>
      <c r="F86" s="824"/>
      <c r="G86" s="824"/>
      <c r="H86" s="824"/>
      <c r="I86" s="824"/>
      <c r="J86" s="824"/>
      <c r="K86" s="824"/>
      <c r="L86" s="824"/>
      <c r="M86" s="825"/>
      <c r="N86" s="58">
        <f>L83+L84+L85</f>
        <v>422.22728467677041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1829.6515669326714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1048</v>
      </c>
      <c r="C31" s="87" t="s">
        <v>1554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856</v>
      </c>
      <c r="B48" s="49" t="str">
        <f>VLOOKUP(A48,MATERIALES!A4:D373,3,FALSE)</f>
        <v>Emulsión CRR-1m</v>
      </c>
      <c r="C48" s="288"/>
      <c r="D48" s="288"/>
      <c r="E48" s="288"/>
      <c r="F48" s="288"/>
      <c r="G48" s="288"/>
      <c r="H48" s="288"/>
      <c r="I48" s="275"/>
      <c r="J48" s="231" t="str">
        <f>VLOOKUP(A48,MATERIALES!A4:D373,2,FALSE)</f>
        <v>lt</v>
      </c>
      <c r="K48" s="289">
        <v>0.45</v>
      </c>
      <c r="L48" s="274"/>
      <c r="M48" s="409">
        <f>VLOOKUP(A48,MATERIALES!A4:D395,4,FALSE)</f>
        <v>2381.2884291958749</v>
      </c>
      <c r="N48" s="279">
        <f>K48*M48</f>
        <v>1071.5797931381437</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1071.5797931381437</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1349.7009688565067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269.94019377130138</v>
      </c>
      <c r="M83" s="859"/>
      <c r="N83" s="57"/>
    </row>
    <row r="84" spans="1:14">
      <c r="B84" s="95" t="s">
        <v>973</v>
      </c>
      <c r="C84" s="96"/>
      <c r="D84" s="96"/>
      <c r="E84" s="96"/>
      <c r="F84" s="96"/>
      <c r="G84" s="96"/>
      <c r="H84" s="96"/>
      <c r="I84" s="93"/>
      <c r="J84" s="94"/>
      <c r="K84" s="311">
        <v>0.05</v>
      </c>
      <c r="L84" s="858">
        <f>N78*K84</f>
        <v>67.485048442825345</v>
      </c>
      <c r="M84" s="859"/>
      <c r="N84" s="57"/>
    </row>
    <row r="85" spans="1:14" ht="15.75" thickBot="1">
      <c r="B85" s="97" t="s">
        <v>974</v>
      </c>
      <c r="C85" s="98"/>
      <c r="D85" s="98"/>
      <c r="E85" s="98"/>
      <c r="F85" s="98"/>
      <c r="G85" s="98"/>
      <c r="H85" s="98"/>
      <c r="I85" s="99"/>
      <c r="J85" s="100"/>
      <c r="K85" s="312">
        <v>0.05</v>
      </c>
      <c r="L85" s="860">
        <f>N78*K85</f>
        <v>67.485048442825345</v>
      </c>
      <c r="M85" s="861"/>
      <c r="N85" s="57"/>
    </row>
    <row r="86" spans="1:14" ht="15.75" thickBot="1">
      <c r="B86" s="823" t="s">
        <v>953</v>
      </c>
      <c r="C86" s="824"/>
      <c r="D86" s="824"/>
      <c r="E86" s="824"/>
      <c r="F86" s="824"/>
      <c r="G86" s="824"/>
      <c r="H86" s="824"/>
      <c r="I86" s="824"/>
      <c r="J86" s="824"/>
      <c r="K86" s="824"/>
      <c r="L86" s="824"/>
      <c r="M86" s="825"/>
      <c r="N86" s="58">
        <f>L83+L84+L85</f>
        <v>404.9102906569521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1754.6112595134589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1049</v>
      </c>
      <c r="C31" s="87" t="s">
        <v>1555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500</v>
      </c>
      <c r="N36" s="279">
        <f>K36/M36</f>
        <v>133.73069614915343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500</v>
      </c>
      <c r="N37" s="279">
        <f>K37/M37</f>
        <v>89.718169569209408</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0.54131000000000007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223.99017571836285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862</v>
      </c>
      <c r="B48" s="49" t="str">
        <f>VLOOKUP(A48,MATERIALES!A4:D373,3,FALSE)</f>
        <v>Emulsión CRR-2m</v>
      </c>
      <c r="C48" s="288"/>
      <c r="D48" s="288"/>
      <c r="E48" s="288"/>
      <c r="F48" s="288"/>
      <c r="G48" s="288"/>
      <c r="H48" s="288"/>
      <c r="I48" s="275"/>
      <c r="J48" s="231" t="str">
        <f>VLOOKUP(A48,MATERIALES!A4:D373,2,FALSE)</f>
        <v>lt</v>
      </c>
      <c r="K48" s="289">
        <v>0.45</v>
      </c>
      <c r="L48" s="274"/>
      <c r="M48" s="409">
        <f>VLOOKUP(A48,MATERIALES!A4:D395,4,FALSE)</f>
        <v>2415.9976834345648</v>
      </c>
      <c r="N48" s="279">
        <f>K48*M48</f>
        <v>1087.1989575455541</v>
      </c>
    </row>
    <row r="49" spans="1:14">
      <c r="B49" s="49"/>
      <c r="C49" s="288"/>
      <c r="D49" s="288"/>
      <c r="E49" s="288"/>
      <c r="F49" s="288"/>
      <c r="G49" s="288"/>
      <c r="H49" s="288"/>
      <c r="I49" s="275"/>
      <c r="J49" s="231"/>
      <c r="K49" s="289"/>
      <c r="L49" s="274"/>
      <c r="M49" s="409"/>
      <c r="N49" s="279"/>
    </row>
    <row r="50" spans="1:14">
      <c r="A50" s="114"/>
      <c r="B50" s="49"/>
      <c r="C50" s="288"/>
      <c r="D50" s="288"/>
      <c r="E50" s="288"/>
      <c r="F50" s="288"/>
      <c r="G50" s="288"/>
      <c r="H50" s="288"/>
      <c r="I50" s="275"/>
      <c r="J50" s="231"/>
      <c r="K50" s="289"/>
      <c r="L50" s="274"/>
      <c r="M50" s="290"/>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1087.1989575455541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316"/>
      <c r="C64" s="317"/>
      <c r="D64" s="317"/>
      <c r="E64" s="317"/>
      <c r="F64" s="317"/>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4000</v>
      </c>
      <c r="N70" s="402">
        <f>K70/M70</f>
        <v>54.131</v>
      </c>
      <c r="O70" s="112"/>
    </row>
    <row r="71" spans="1:15">
      <c r="B71" s="55"/>
      <c r="C71" s="53"/>
      <c r="D71" s="53"/>
      <c r="E71" s="53"/>
      <c r="F71" s="53"/>
      <c r="G71" s="53"/>
      <c r="H71" s="53"/>
      <c r="I71" s="299"/>
      <c r="J71" s="300"/>
      <c r="K71" s="301"/>
      <c r="L71" s="56"/>
      <c r="M71" s="306"/>
      <c r="N71" s="402"/>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54.131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1365.3201332639171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273.06402665278341</v>
      </c>
      <c r="M83" s="859"/>
      <c r="N83" s="57"/>
    </row>
    <row r="84" spans="1:14">
      <c r="B84" s="95" t="s">
        <v>973</v>
      </c>
      <c r="C84" s="96"/>
      <c r="D84" s="96"/>
      <c r="E84" s="96"/>
      <c r="F84" s="96"/>
      <c r="G84" s="96"/>
      <c r="H84" s="96"/>
      <c r="I84" s="93"/>
      <c r="J84" s="94"/>
      <c r="K84" s="311">
        <v>0.05</v>
      </c>
      <c r="L84" s="858">
        <f>N78*K84</f>
        <v>68.266006663195853</v>
      </c>
      <c r="M84" s="859"/>
      <c r="N84" s="57"/>
    </row>
    <row r="85" spans="1:14" ht="15.75" thickBot="1">
      <c r="B85" s="97" t="s">
        <v>974</v>
      </c>
      <c r="C85" s="98"/>
      <c r="D85" s="98"/>
      <c r="E85" s="98"/>
      <c r="F85" s="98"/>
      <c r="G85" s="98"/>
      <c r="H85" s="98"/>
      <c r="I85" s="99"/>
      <c r="J85" s="100"/>
      <c r="K85" s="312">
        <v>0.05</v>
      </c>
      <c r="L85" s="860">
        <f>N78*K85</f>
        <v>68.266006663195853</v>
      </c>
      <c r="M85" s="861"/>
      <c r="N85" s="57"/>
    </row>
    <row r="86" spans="1:14" ht="15.75" thickBot="1">
      <c r="B86" s="823" t="s">
        <v>953</v>
      </c>
      <c r="C86" s="824"/>
      <c r="D86" s="824"/>
      <c r="E86" s="824"/>
      <c r="F86" s="824"/>
      <c r="G86" s="824"/>
      <c r="H86" s="824"/>
      <c r="I86" s="824"/>
      <c r="J86" s="824"/>
      <c r="K86" s="824"/>
      <c r="L86" s="824"/>
      <c r="M86" s="825"/>
      <c r="N86" s="58">
        <f>L83+L84+L85</f>
        <v>409.59603997917515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1774.9161732430923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1556</v>
      </c>
      <c r="C31" s="87" t="s">
        <v>1557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400</v>
      </c>
      <c r="N36" s="279">
        <f>K36/M36</f>
        <v>167.1633701864418</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400</v>
      </c>
      <c r="N37" s="279">
        <f>K37/M37</f>
        <v>283.19081944181539</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400</v>
      </c>
      <c r="N38" s="279">
        <f>K38/M38</f>
        <v>112.14771196151176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400</v>
      </c>
      <c r="M39" s="878"/>
      <c r="N39" s="279">
        <f>K39/L39</f>
        <v>195.5256698247116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759.03760342577561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2509.5624589723066</v>
      </c>
      <c r="N48" s="279">
        <f>K48*M48</f>
        <v>4592.4992999193209</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88686.130937702619</v>
      </c>
      <c r="N49" s="279">
        <f>K49*M49</f>
        <v>1685.0364878163498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6277.535787735671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10">
        <f>VLOOKUP(A58,TRANSPORTE!A5:D117,4,FALSE)</f>
        <v>1335.8618523059949</v>
      </c>
      <c r="M58" s="911"/>
      <c r="N58" s="294">
        <f>K58*L58</f>
        <v>25.381375193813902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25.381375193813902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7162.9579674847628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1432.5915934969526</v>
      </c>
      <c r="M82" s="859"/>
      <c r="N82" s="57"/>
    </row>
    <row r="83" spans="1:14">
      <c r="B83" s="95" t="s">
        <v>973</v>
      </c>
      <c r="C83" s="96"/>
      <c r="D83" s="96"/>
      <c r="E83" s="96"/>
      <c r="F83" s="96"/>
      <c r="G83" s="96"/>
      <c r="H83" s="96"/>
      <c r="I83" s="93"/>
      <c r="J83" s="94"/>
      <c r="K83" s="311">
        <v>0.05</v>
      </c>
      <c r="L83" s="858">
        <f>N77*K83</f>
        <v>358.14789837423814</v>
      </c>
      <c r="M83" s="859"/>
      <c r="N83" s="57"/>
    </row>
    <row r="84" spans="1:14" ht="15.75" thickBot="1">
      <c r="B84" s="97" t="s">
        <v>974</v>
      </c>
      <c r="C84" s="98"/>
      <c r="D84" s="98"/>
      <c r="E84" s="98"/>
      <c r="F84" s="98"/>
      <c r="G84" s="98"/>
      <c r="H84" s="98"/>
      <c r="I84" s="99"/>
      <c r="J84" s="100"/>
      <c r="K84" s="312">
        <v>0.05</v>
      </c>
      <c r="L84" s="860">
        <f>N77*K84</f>
        <v>358.14789837423814</v>
      </c>
      <c r="M84" s="861"/>
      <c r="N84" s="57"/>
    </row>
    <row r="85" spans="1:14" ht="15.75" thickBot="1">
      <c r="B85" s="823" t="s">
        <v>953</v>
      </c>
      <c r="C85" s="824"/>
      <c r="D85" s="824"/>
      <c r="E85" s="824"/>
      <c r="F85" s="824"/>
      <c r="G85" s="824"/>
      <c r="H85" s="824"/>
      <c r="I85" s="824"/>
      <c r="J85" s="824"/>
      <c r="K85" s="824"/>
      <c r="L85" s="824"/>
      <c r="M85" s="825"/>
      <c r="N85" s="58">
        <f>L82+L83+L84</f>
        <v>2148.8873902454288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9311.8453577301916</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1558</v>
      </c>
      <c r="C31" s="87" t="s">
        <v>1559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400</v>
      </c>
      <c r="N36" s="279">
        <f>K36/M36</f>
        <v>167.1633701864418</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400</v>
      </c>
      <c r="N37" s="279">
        <f>K37/M37</f>
        <v>283.19081944181539</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400</v>
      </c>
      <c r="N38" s="279">
        <f>K38/M38</f>
        <v>112.14771196151176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400</v>
      </c>
      <c r="M39" s="878"/>
      <c r="N39" s="279">
        <f>K39/L39</f>
        <v>195.5256698247116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759.03760342577561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1.5</v>
      </c>
      <c r="L48" s="274"/>
      <c r="M48" s="409">
        <f>VLOOKUP(A48,MATERIALES!A5:D396,4,FALSE)</f>
        <v>2509.5624589723066</v>
      </c>
      <c r="N48" s="279">
        <f>K48*M48</f>
        <v>3764.3436884584598</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1.2999999999999999E-2</v>
      </c>
      <c r="L49" s="274"/>
      <c r="M49" s="409">
        <f>VLOOKUP(A49,MATERIALES!A6:D397,4,FALSE)</f>
        <v>88686.130937702619</v>
      </c>
      <c r="N49" s="279">
        <f>K49*M49</f>
        <v>1152.9197021901341</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4917.2633906485935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10">
        <f>VLOOKUP(A58,TRANSPORTE!A5:D117,4,FALSE)</f>
        <v>1335.8618523059949</v>
      </c>
      <c r="M58" s="911"/>
      <c r="N58" s="294">
        <f>K58*L58</f>
        <v>17.366204079977933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17.366204079977933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6">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5794.6703992838493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1158.9340798567698</v>
      </c>
      <c r="M83" s="859"/>
      <c r="N83" s="57"/>
    </row>
    <row r="84" spans="1:14">
      <c r="B84" s="95" t="s">
        <v>973</v>
      </c>
      <c r="C84" s="96"/>
      <c r="D84" s="96"/>
      <c r="E84" s="96"/>
      <c r="F84" s="96"/>
      <c r="G84" s="96"/>
      <c r="H84" s="96"/>
      <c r="I84" s="93"/>
      <c r="J84" s="94"/>
      <c r="K84" s="311">
        <v>0.05</v>
      </c>
      <c r="L84" s="858">
        <f>N78*K84</f>
        <v>289.73351996419245</v>
      </c>
      <c r="M84" s="859"/>
      <c r="N84" s="57"/>
    </row>
    <row r="85" spans="1:14" ht="15.75" thickBot="1">
      <c r="B85" s="97" t="s">
        <v>974</v>
      </c>
      <c r="C85" s="98"/>
      <c r="D85" s="98"/>
      <c r="E85" s="98"/>
      <c r="F85" s="98"/>
      <c r="G85" s="98"/>
      <c r="H85" s="98"/>
      <c r="I85" s="99"/>
      <c r="J85" s="100"/>
      <c r="K85" s="312">
        <v>0.05</v>
      </c>
      <c r="L85" s="860">
        <f>N78*K85</f>
        <v>289.73351996419245</v>
      </c>
      <c r="M85" s="861"/>
      <c r="N85" s="57"/>
    </row>
    <row r="86" spans="1:14" ht="15.75" thickBot="1">
      <c r="B86" s="823" t="s">
        <v>953</v>
      </c>
      <c r="C86" s="824"/>
      <c r="D86" s="824"/>
      <c r="E86" s="824"/>
      <c r="F86" s="824"/>
      <c r="G86" s="824"/>
      <c r="H86" s="824"/>
      <c r="I86" s="824"/>
      <c r="J86" s="824"/>
      <c r="K86" s="824"/>
      <c r="L86" s="824"/>
      <c r="M86" s="825"/>
      <c r="N86" s="58">
        <f>L83+L84+L85</f>
        <v>1738.4011197851548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7533.0715190690044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1560</v>
      </c>
      <c r="C31" s="87" t="s">
        <v>1561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400</v>
      </c>
      <c r="N36" s="279">
        <f>K36/M36</f>
        <v>167.1633701864418</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400</v>
      </c>
      <c r="N37" s="279">
        <f>K37/M37</f>
        <v>283.19081944181539</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400</v>
      </c>
      <c r="N38" s="279">
        <f>K38/M38</f>
        <v>112.14771196151176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400</v>
      </c>
      <c r="M39" s="878"/>
      <c r="N39" s="279">
        <f>K39/L39</f>
        <v>195.5256698247116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759.03760342577561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860</v>
      </c>
      <c r="B48" s="49" t="str">
        <f>VLOOKUP(A48,MATERIALES!A5:D373,3,FALSE)</f>
        <v>Emulsión CRR-2</v>
      </c>
      <c r="C48" s="288"/>
      <c r="D48" s="288"/>
      <c r="E48" s="288"/>
      <c r="F48" s="288"/>
      <c r="G48" s="288"/>
      <c r="H48" s="288"/>
      <c r="I48" s="275"/>
      <c r="J48" s="231" t="str">
        <f>VLOOKUP(A48,MATERIALES!A4:D373,2,FALSE)</f>
        <v>lt</v>
      </c>
      <c r="K48" s="289">
        <v>1.83</v>
      </c>
      <c r="L48" s="274"/>
      <c r="M48" s="409">
        <f>VLOOKUP(A48,MATERIALES!A5:D396,4,FALSE)</f>
        <v>2509.5624589723066</v>
      </c>
      <c r="N48" s="279">
        <f>K48*M48</f>
        <v>4592.4992999193209</v>
      </c>
    </row>
    <row r="49" spans="1:14">
      <c r="A49" s="114" t="s">
        <v>761</v>
      </c>
      <c r="B49" s="49" t="str">
        <f>VLOOKUP(A49,MATERIALES!A6:D373,3,FALSE)</f>
        <v>Agregado para tratamiento superf. Simple</v>
      </c>
      <c r="C49" s="288"/>
      <c r="D49" s="288"/>
      <c r="E49" s="288"/>
      <c r="F49" s="288"/>
      <c r="G49" s="288"/>
      <c r="H49" s="288"/>
      <c r="I49" s="275"/>
      <c r="J49" s="231" t="str">
        <f>VLOOKUP(A49,MATERIALES!A5:D373,2,FALSE)</f>
        <v>m3</v>
      </c>
      <c r="K49" s="289">
        <v>1.9E-2</v>
      </c>
      <c r="L49" s="274"/>
      <c r="M49" s="409">
        <f>VLOOKUP(A49,MATERIALES!A6:D397,4,FALSE)</f>
        <v>88686.130937702619</v>
      </c>
      <c r="N49" s="279">
        <f>K49*M49</f>
        <v>1685.0364878163498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6277.535787735671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1.9E-2</v>
      </c>
      <c r="J58" s="293">
        <v>1</v>
      </c>
      <c r="K58" s="286">
        <f>I58*J58</f>
        <v>1.9E-2</v>
      </c>
      <c r="L58" s="910">
        <f>VLOOKUP(A58,TRANSPORTE!A5:D117,4,FALSE)</f>
        <v>1335.8618523059949</v>
      </c>
      <c r="M58" s="911"/>
      <c r="N58" s="294">
        <f>K58*L58</f>
        <v>25.381375193813902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25.381375193813902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73">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74">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7162.9579674847628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1432.5915934969526</v>
      </c>
      <c r="M83" s="859"/>
      <c r="N83" s="57"/>
    </row>
    <row r="84" spans="1:14">
      <c r="B84" s="95" t="s">
        <v>973</v>
      </c>
      <c r="C84" s="96"/>
      <c r="D84" s="96"/>
      <c r="E84" s="96"/>
      <c r="F84" s="96"/>
      <c r="G84" s="96"/>
      <c r="H84" s="96"/>
      <c r="I84" s="93"/>
      <c r="J84" s="94"/>
      <c r="K84" s="311">
        <v>0.05</v>
      </c>
      <c r="L84" s="858">
        <f>N78*K84</f>
        <v>358.14789837423814</v>
      </c>
      <c r="M84" s="859"/>
      <c r="N84" s="57"/>
    </row>
    <row r="85" spans="1:14" ht="15.75" thickBot="1">
      <c r="B85" s="97" t="s">
        <v>974</v>
      </c>
      <c r="C85" s="98"/>
      <c r="D85" s="98"/>
      <c r="E85" s="98"/>
      <c r="F85" s="98"/>
      <c r="G85" s="98"/>
      <c r="H85" s="98"/>
      <c r="I85" s="99"/>
      <c r="J85" s="100"/>
      <c r="K85" s="312">
        <v>0.05</v>
      </c>
      <c r="L85" s="860">
        <f>N78*K85</f>
        <v>358.14789837423814</v>
      </c>
      <c r="M85" s="861"/>
      <c r="N85" s="57"/>
    </row>
    <row r="86" spans="1:14" ht="15.75" thickBot="1">
      <c r="B86" s="823" t="s">
        <v>953</v>
      </c>
      <c r="C86" s="824"/>
      <c r="D86" s="824"/>
      <c r="E86" s="824"/>
      <c r="F86" s="824"/>
      <c r="G86" s="824"/>
      <c r="H86" s="824"/>
      <c r="I86" s="824"/>
      <c r="J86" s="824"/>
      <c r="K86" s="824"/>
      <c r="L86" s="824"/>
      <c r="M86" s="825"/>
      <c r="N86" s="58">
        <f>L83+L84+L85</f>
        <v>2148.8873902454288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9311.8453577301916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1562</v>
      </c>
      <c r="C31" s="87" t="s">
        <v>2059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400</v>
      </c>
      <c r="N36" s="279">
        <f>K36/M36</f>
        <v>167.1633701864418</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400</v>
      </c>
      <c r="N37" s="279">
        <f>K37/M37</f>
        <v>283.19081944181539</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400</v>
      </c>
      <c r="N38" s="279">
        <f>K38/M38</f>
        <v>112.14771196151176</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400</v>
      </c>
      <c r="M39" s="878"/>
      <c r="N39" s="279">
        <f>K39/L39</f>
        <v>195.5256698247116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1.010032011295025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759.03760342577561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761</v>
      </c>
      <c r="B48" s="49" t="str">
        <f>VLOOKUP(A48,MATERIALES!A5:D373,3,FALSE)</f>
        <v>Agregado para tratamiento superf. Simple</v>
      </c>
      <c r="C48" s="288"/>
      <c r="D48" s="288"/>
      <c r="E48" s="288"/>
      <c r="F48" s="288"/>
      <c r="G48" s="288"/>
      <c r="H48" s="288"/>
      <c r="I48" s="275"/>
      <c r="J48" s="231" t="str">
        <f>VLOOKUP(A48,MATERIALES!A4:D373,2,FALSE)</f>
        <v>m3</v>
      </c>
      <c r="K48" s="289">
        <v>1.2999999999999999E-2</v>
      </c>
      <c r="L48" s="274"/>
      <c r="M48" s="409">
        <f>VLOOKUP(A48,MATERIALES!A5:D396,4,FALSE)</f>
        <v>88686.130937702619</v>
      </c>
      <c r="N48" s="279">
        <f>K48*M48</f>
        <v>1152.9197021901341</v>
      </c>
    </row>
    <row r="49" spans="1:14">
      <c r="A49" s="114" t="s">
        <v>860</v>
      </c>
      <c r="B49" s="49" t="str">
        <f>VLOOKUP(A49,MATERIALES!A6:D373,3,FALSE)</f>
        <v>Emulsión CRR-2</v>
      </c>
      <c r="C49" s="288"/>
      <c r="D49" s="288"/>
      <c r="E49" s="288"/>
      <c r="F49" s="288"/>
      <c r="G49" s="288"/>
      <c r="H49" s="288"/>
      <c r="I49" s="275"/>
      <c r="J49" s="231" t="str">
        <f>VLOOKUP(A49,MATERIALES!A5:D373,2,FALSE)</f>
        <v>lt</v>
      </c>
      <c r="K49" s="289">
        <v>1.5</v>
      </c>
      <c r="L49" s="274"/>
      <c r="M49" s="409">
        <f>VLOOKUP(A49,MATERIALES!A6:D397,4,FALSE)</f>
        <v>2509.5624589723066</v>
      </c>
      <c r="N49" s="279">
        <f>K49*M49</f>
        <v>3764.3436884584598</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4917.2633906485935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1.2999999999999999E-2</v>
      </c>
      <c r="J58" s="293">
        <v>1</v>
      </c>
      <c r="K58" s="286">
        <f>I58*J58</f>
        <v>1.2999999999999999E-2</v>
      </c>
      <c r="L58" s="910">
        <f>VLOOKUP(A58,TRANSPORTE!A5:D117,4,FALSE)</f>
        <v>1335.8618523059949</v>
      </c>
      <c r="M58" s="911"/>
      <c r="N58" s="294">
        <f>K58*L58</f>
        <v>17.366204079977933</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17.366204079977933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302">
        <v>3200</v>
      </c>
      <c r="N69" s="402">
        <f>K69/M69</f>
        <v>33.339451129502493</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302">
        <v>3200</v>
      </c>
      <c r="N70" s="402">
        <f>K70/M70</f>
        <v>67.663749999999993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101.00320112950249</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5794.6703992838493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1158.9340798567698</v>
      </c>
      <c r="M83" s="859"/>
      <c r="N83" s="57"/>
    </row>
    <row r="84" spans="1:14">
      <c r="B84" s="95" t="s">
        <v>973</v>
      </c>
      <c r="C84" s="96"/>
      <c r="D84" s="96"/>
      <c r="E84" s="96"/>
      <c r="F84" s="96"/>
      <c r="G84" s="96"/>
      <c r="H84" s="96"/>
      <c r="I84" s="93"/>
      <c r="J84" s="94"/>
      <c r="K84" s="311">
        <v>0.05</v>
      </c>
      <c r="L84" s="858">
        <f>N78*K84</f>
        <v>289.73351996419245</v>
      </c>
      <c r="M84" s="859"/>
      <c r="N84" s="57"/>
    </row>
    <row r="85" spans="1:14" ht="15.75" thickBot="1">
      <c r="B85" s="97" t="s">
        <v>974</v>
      </c>
      <c r="C85" s="98"/>
      <c r="D85" s="98"/>
      <c r="E85" s="98"/>
      <c r="F85" s="98"/>
      <c r="G85" s="98"/>
      <c r="H85" s="98"/>
      <c r="I85" s="99"/>
      <c r="J85" s="100"/>
      <c r="K85" s="312">
        <v>0.05</v>
      </c>
      <c r="L85" s="860">
        <f>N78*K85</f>
        <v>289.73351996419245</v>
      </c>
      <c r="M85" s="861"/>
      <c r="N85" s="57"/>
    </row>
    <row r="86" spans="1:14" ht="15.75" thickBot="1">
      <c r="B86" s="823" t="s">
        <v>953</v>
      </c>
      <c r="C86" s="824"/>
      <c r="D86" s="824"/>
      <c r="E86" s="824"/>
      <c r="F86" s="824"/>
      <c r="G86" s="824"/>
      <c r="H86" s="824"/>
      <c r="I86" s="824"/>
      <c r="J86" s="824"/>
      <c r="K86" s="824"/>
      <c r="L86" s="824"/>
      <c r="M86" s="825"/>
      <c r="N86" s="58">
        <f>L83+L84+L85</f>
        <v>1738.4011197851548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7533.0715190690044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1563</v>
      </c>
      <c r="C31" s="87" t="s">
        <v>1564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90">
        <v>275</v>
      </c>
      <c r="N36" s="279">
        <f>K36/M36</f>
        <v>243.14672027118806</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90">
        <f>M36</f>
        <v>275</v>
      </c>
      <c r="N37" s="279">
        <f>K37/M37</f>
        <v>411.91391918809506</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90">
        <v>275</v>
      </c>
      <c r="N38" s="279">
        <f>K38/M38</f>
        <v>163.12394467128982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953">
        <v>275</v>
      </c>
      <c r="M39" s="954"/>
      <c r="N39" s="279">
        <f>K39/L39</f>
        <v>284.40097429048956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1104.0546958920372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2.5000000000000001E-2</v>
      </c>
      <c r="L48" s="274"/>
      <c r="M48" s="409">
        <f>VLOOKUP(A48,MATERIALES!A5:D396,4,FALSE)</f>
        <v>88686.130937702619</v>
      </c>
      <c r="N48" s="279">
        <f>K48*M48</f>
        <v>2217.1532734425655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1.2999999999999999E-2</v>
      </c>
      <c r="L49" s="274"/>
      <c r="M49" s="409">
        <f>VLOOKUP(A49,MATERIALES!A6:D397,4,FALSE)</f>
        <v>84829.932791784158</v>
      </c>
      <c r="N49" s="279">
        <f>K49*M49</f>
        <v>1102.7891262931939</v>
      </c>
    </row>
    <row r="50" spans="1:14">
      <c r="A50" t="s">
        <v>860</v>
      </c>
      <c r="B50" s="49" t="str">
        <f>VLOOKUP(A50,MATERIALES!A6:D373,3,FALSE)</f>
        <v>Emulsión CRR-2</v>
      </c>
      <c r="C50" s="288"/>
      <c r="D50" s="288"/>
      <c r="E50" s="288"/>
      <c r="F50" s="288"/>
      <c r="G50" s="288"/>
      <c r="H50" s="288"/>
      <c r="I50" s="275"/>
      <c r="J50" s="231" t="str">
        <f>VLOOKUP(A50,MATERIALES!A6:D373,2,FALSE)</f>
        <v>lt</v>
      </c>
      <c r="K50" s="289">
        <v>4.24</v>
      </c>
      <c r="L50" s="274"/>
      <c r="M50" s="409">
        <f>VLOOKUP(A50,MATERIALES!A6:D398,4,FALSE)</f>
        <v>2509.5624589723066</v>
      </c>
      <c r="N50" s="279">
        <f>K50*M50</f>
        <v>10640.54482604258</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13960.487225778339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10">
        <f>VLOOKUP(A58,TRANSPORTE!A5:D117,4,FALSE)</f>
        <v>1335.8618523059949</v>
      </c>
      <c r="M58" s="911"/>
      <c r="N58" s="294">
        <f>K58*L58</f>
        <v>50.762750387627804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50.762750387627804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30</v>
      </c>
      <c r="B69" s="55" t="str">
        <f>VLOOKUP(A69,'MANO DE OBRA'!A8:D68,3,FALSE)</f>
        <v>Oficial</v>
      </c>
      <c r="C69" s="53"/>
      <c r="D69" s="53"/>
      <c r="E69" s="53"/>
      <c r="F69" s="53"/>
      <c r="G69" s="53"/>
      <c r="H69" s="53"/>
      <c r="I69" s="299">
        <f>K69/J69*100</f>
        <v>57668.23979157189</v>
      </c>
      <c r="J69" s="300">
        <v>185</v>
      </c>
      <c r="K69" s="301">
        <f>VLOOKUP(A69,'MANO DE OBRA'!A8:D99,4,FALSE)</f>
        <v>106686.24361440798</v>
      </c>
      <c r="L69" s="56"/>
      <c r="M69" s="411">
        <v>2200</v>
      </c>
      <c r="N69" s="402">
        <f>K69/M69</f>
        <v>48.493747097458176</v>
      </c>
      <c r="O69" s="112"/>
    </row>
    <row r="70" spans="1:15">
      <c r="A70" t="s">
        <v>11</v>
      </c>
      <c r="B70" s="55" t="str">
        <f>VLOOKUP(A70,'MANO DE OBRA'!A8:D69,3,FALSE)</f>
        <v>Obrero (4)</v>
      </c>
      <c r="C70" s="53"/>
      <c r="D70" s="53"/>
      <c r="E70" s="53"/>
      <c r="F70" s="53"/>
      <c r="G70" s="53"/>
      <c r="H70" s="53"/>
      <c r="I70" s="299">
        <f>K70/J70*100</f>
        <v>117040.00000000001</v>
      </c>
      <c r="J70" s="300">
        <v>185</v>
      </c>
      <c r="K70" s="301">
        <f>VLOOKUP(A70,'MANO DE OBRA'!A8:D100,4,FALSE)</f>
        <v>216524</v>
      </c>
      <c r="L70" s="56"/>
      <c r="M70" s="412">
        <v>2200</v>
      </c>
      <c r="N70" s="402">
        <f>K70/M70</f>
        <v>98.42</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15262.218419155462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3052.4436838310926</v>
      </c>
      <c r="M83" s="859"/>
      <c r="N83" s="57"/>
    </row>
    <row r="84" spans="1:14">
      <c r="B84" s="95" t="s">
        <v>973</v>
      </c>
      <c r="C84" s="96"/>
      <c r="D84" s="96"/>
      <c r="E84" s="96"/>
      <c r="F84" s="96"/>
      <c r="G84" s="96"/>
      <c r="H84" s="96"/>
      <c r="I84" s="93"/>
      <c r="J84" s="94"/>
      <c r="K84" s="311">
        <v>0.05</v>
      </c>
      <c r="L84" s="858">
        <f>N78*K84</f>
        <v>763.11092095777315</v>
      </c>
      <c r="M84" s="859"/>
      <c r="N84" s="57"/>
    </row>
    <row r="85" spans="1:14" ht="15.75" thickBot="1">
      <c r="B85" s="97" t="s">
        <v>974</v>
      </c>
      <c r="C85" s="98"/>
      <c r="D85" s="98"/>
      <c r="E85" s="98"/>
      <c r="F85" s="98"/>
      <c r="G85" s="98"/>
      <c r="H85" s="98"/>
      <c r="I85" s="99"/>
      <c r="J85" s="100"/>
      <c r="K85" s="312">
        <v>0.05</v>
      </c>
      <c r="L85" s="860">
        <f>N78*K85</f>
        <v>763.11092095777315</v>
      </c>
      <c r="M85" s="861"/>
      <c r="N85" s="57"/>
    </row>
    <row r="86" spans="1:14" ht="15.75" thickBot="1">
      <c r="B86" s="823" t="s">
        <v>953</v>
      </c>
      <c r="C86" s="824"/>
      <c r="D86" s="824"/>
      <c r="E86" s="824"/>
      <c r="F86" s="824"/>
      <c r="G86" s="824"/>
      <c r="H86" s="824"/>
      <c r="I86" s="824"/>
      <c r="J86" s="824"/>
      <c r="K86" s="824"/>
      <c r="L86" s="824"/>
      <c r="M86" s="825"/>
      <c r="N86" s="58">
        <f>L83+L84+L85</f>
        <v>4578.6655257466391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19840.883944902103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1565</v>
      </c>
      <c r="C31" s="87" t="s">
        <v>1566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90">
        <v>275</v>
      </c>
      <c r="N36" s="279">
        <f>K36/M36</f>
        <v>243.14672027118806</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90">
        <v>275</v>
      </c>
      <c r="N37" s="279">
        <f>K37/M37</f>
        <v>411.91391918809506</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90">
        <v>275</v>
      </c>
      <c r="N38" s="279">
        <f>K38/M38</f>
        <v>163.12394467128982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953">
        <v>275</v>
      </c>
      <c r="M39" s="954"/>
      <c r="N39" s="279">
        <f>K39/L39</f>
        <v>284.40097429048956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1104.0546958920372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VLOOKUP(A48,MATERIALES!A4:D373,2,FALSE)</f>
        <v>m3</v>
      </c>
      <c r="K48" s="289">
        <v>1.9E-2</v>
      </c>
      <c r="L48" s="274"/>
      <c r="M48" s="409">
        <f>VLOOKUP(A48,MATERIALES!A5:D396,4,FALSE)</f>
        <v>88686.130937702619</v>
      </c>
      <c r="N48" s="279">
        <f>K48*M48</f>
        <v>1685.0364878163498</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VLOOKUP(A49,MATERIALES!A5:D373,2,FALSE)</f>
        <v>m3</v>
      </c>
      <c r="K49" s="289">
        <v>0.01</v>
      </c>
      <c r="L49" s="274"/>
      <c r="M49" s="409">
        <f>VLOOKUP(A49,MATERIALES!A6:D397,4,FALSE)</f>
        <v>84829.932791784158</v>
      </c>
      <c r="N49" s="279">
        <f>K49*M49</f>
        <v>848.29932791784165</v>
      </c>
    </row>
    <row r="50" spans="1:14">
      <c r="A50" t="s">
        <v>860</v>
      </c>
      <c r="B50" s="49" t="str">
        <f>VLOOKUP(A50,MATERIALES!A6:D373,3,FALSE)</f>
        <v>Emulsión CRR-2</v>
      </c>
      <c r="C50" s="288"/>
      <c r="D50" s="288"/>
      <c r="E50" s="288"/>
      <c r="F50" s="288"/>
      <c r="G50" s="288"/>
      <c r="H50" s="288"/>
      <c r="I50" s="275"/>
      <c r="J50" s="231" t="str">
        <f>VLOOKUP(A50,MATERIALES!A6:D373,2,FALSE)</f>
        <v>lt</v>
      </c>
      <c r="K50" s="289">
        <v>3.24</v>
      </c>
      <c r="L50" s="274"/>
      <c r="M50" s="409">
        <f>VLOOKUP(A50,MATERIALES!A6:D398,4,FALSE)</f>
        <v>2509.5624589723066</v>
      </c>
      <c r="N50" s="279">
        <f>K50*M50</f>
        <v>8130.9823670702735</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10664.318182804465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10">
        <f>VLOOKUP(A58,TRANSPORTE!A5:D117,4,FALSE)</f>
        <v>1335.8618523059949</v>
      </c>
      <c r="M58" s="911"/>
      <c r="N58" s="294">
        <f>K58*L58</f>
        <v>38.739993716873855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38.739993716873855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13">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11954.026619510834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2390.8053239021669</v>
      </c>
      <c r="M83" s="859"/>
      <c r="N83" s="57"/>
    </row>
    <row r="84" spans="1:14">
      <c r="B84" s="95" t="s">
        <v>973</v>
      </c>
      <c r="C84" s="96"/>
      <c r="D84" s="96"/>
      <c r="E84" s="96"/>
      <c r="F84" s="96"/>
      <c r="G84" s="96"/>
      <c r="H84" s="96"/>
      <c r="I84" s="93"/>
      <c r="J84" s="94"/>
      <c r="K84" s="311">
        <v>0.05</v>
      </c>
      <c r="L84" s="858">
        <f>N78*K84</f>
        <v>597.70133097554174</v>
      </c>
      <c r="M84" s="859"/>
      <c r="N84" s="57"/>
    </row>
    <row r="85" spans="1:14" ht="15.75" thickBot="1">
      <c r="B85" s="97" t="s">
        <v>974</v>
      </c>
      <c r="C85" s="98"/>
      <c r="D85" s="98"/>
      <c r="E85" s="98"/>
      <c r="F85" s="98"/>
      <c r="G85" s="98"/>
      <c r="H85" s="98"/>
      <c r="I85" s="99"/>
      <c r="J85" s="100"/>
      <c r="K85" s="312">
        <v>0.05</v>
      </c>
      <c r="L85" s="860">
        <f>N78*K85</f>
        <v>597.70133097554174</v>
      </c>
      <c r="M85" s="861"/>
      <c r="N85" s="57"/>
    </row>
    <row r="86" spans="1:14" ht="15.75" thickBot="1">
      <c r="B86" s="823" t="s">
        <v>953</v>
      </c>
      <c r="C86" s="824"/>
      <c r="D86" s="824"/>
      <c r="E86" s="824"/>
      <c r="F86" s="824"/>
      <c r="G86" s="824"/>
      <c r="H86" s="824"/>
      <c r="I86" s="824"/>
      <c r="J86" s="824"/>
      <c r="K86" s="824"/>
      <c r="L86" s="824"/>
      <c r="M86" s="825"/>
      <c r="N86" s="58">
        <f>L83+L84+L85</f>
        <v>3586.2079858532502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15540.234605364085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1568</v>
      </c>
      <c r="C31" s="87" t="s">
        <v>1567</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275</v>
      </c>
      <c r="N36" s="279">
        <f>K36/M36</f>
        <v>243.14672027118806</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275</v>
      </c>
      <c r="N37" s="279">
        <f>K37/M37</f>
        <v>411.91391918809506</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275</v>
      </c>
      <c r="N38" s="279">
        <f>K38/M38</f>
        <v>163.12394467128982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275</v>
      </c>
      <c r="M39" s="878"/>
      <c r="N39" s="279">
        <f>K39/L39</f>
        <v>284.40097429048956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1104.0546958920372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2.5000000000000001E-2</v>
      </c>
      <c r="L48" s="274"/>
      <c r="M48" s="409">
        <f>VLOOKUP(A48,MATERIALES!A5:D396,4,FALSE)</f>
        <v>88686.130937702619</v>
      </c>
      <c r="N48" s="279">
        <f>K48*M48</f>
        <v>2217.1532734425655</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1.2999999999999999E-2</v>
      </c>
      <c r="L49" s="274"/>
      <c r="M49" s="409">
        <f>VLOOKUP(A49,MATERIALES!A6:D397,4,FALSE)</f>
        <v>84829.932791784158</v>
      </c>
      <c r="N49" s="279">
        <f>K49*M49</f>
        <v>1102.7891262931939</v>
      </c>
    </row>
    <row r="50" spans="1:14">
      <c r="A50" t="s">
        <v>862</v>
      </c>
      <c r="B50" s="49" t="str">
        <f>VLOOKUP(A50,MATERIALES!A6:D373,3,FALSE)</f>
        <v>Emulsión CRR-2m</v>
      </c>
      <c r="C50" s="288"/>
      <c r="D50" s="288"/>
      <c r="E50" s="288"/>
      <c r="F50" s="288"/>
      <c r="G50" s="288"/>
      <c r="H50" s="288"/>
      <c r="I50" s="275"/>
      <c r="J50" s="231" t="str">
        <f>VLOOKUP(A50,MATERIALES!A6:D642,2,FALSE)</f>
        <v>lt</v>
      </c>
      <c r="K50" s="289">
        <v>4.24</v>
      </c>
      <c r="L50" s="274"/>
      <c r="M50" s="409">
        <f>VLOOKUP(A50,MATERIALES!A6:D398,4,FALSE)</f>
        <v>2415.9976834345648</v>
      </c>
      <c r="N50" s="279">
        <f>K50*M50</f>
        <v>10243.830177762555</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13563.772577498314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3.7999999999999999E-2</v>
      </c>
      <c r="J58" s="293">
        <v>1</v>
      </c>
      <c r="K58" s="286">
        <f>I58*J58</f>
        <v>3.7999999999999999E-2</v>
      </c>
      <c r="L58" s="910">
        <f>VLOOKUP(A58,TRANSPORTE!A5:D117,4,FALSE)</f>
        <v>1335.8618523059949</v>
      </c>
      <c r="M58" s="911"/>
      <c r="N58" s="294">
        <f>K58*L58</f>
        <v>50.762750387627804</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50.762750387627804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14865.503770875437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2973.1007541750878</v>
      </c>
      <c r="M83" s="859"/>
      <c r="N83" s="57"/>
    </row>
    <row r="84" spans="1:14">
      <c r="B84" s="95" t="s">
        <v>973</v>
      </c>
      <c r="C84" s="96"/>
      <c r="D84" s="96"/>
      <c r="E84" s="96"/>
      <c r="F84" s="96"/>
      <c r="G84" s="96"/>
      <c r="H84" s="96"/>
      <c r="I84" s="93"/>
      <c r="J84" s="94"/>
      <c r="K84" s="311">
        <v>0.05</v>
      </c>
      <c r="L84" s="858">
        <f>N78*K84</f>
        <v>743.27518854377195</v>
      </c>
      <c r="M84" s="859"/>
      <c r="N84" s="57"/>
    </row>
    <row r="85" spans="1:14" ht="15.75" thickBot="1">
      <c r="B85" s="97" t="s">
        <v>974</v>
      </c>
      <c r="C85" s="98"/>
      <c r="D85" s="98"/>
      <c r="E85" s="98"/>
      <c r="F85" s="98"/>
      <c r="G85" s="98"/>
      <c r="H85" s="98"/>
      <c r="I85" s="99"/>
      <c r="J85" s="100"/>
      <c r="K85" s="312">
        <v>0.05</v>
      </c>
      <c r="L85" s="860">
        <f>N78*K85</f>
        <v>743.27518854377195</v>
      </c>
      <c r="M85" s="861"/>
      <c r="N85" s="57"/>
    </row>
    <row r="86" spans="1:14" ht="15.75" thickBot="1">
      <c r="B86" s="823" t="s">
        <v>953</v>
      </c>
      <c r="C86" s="824"/>
      <c r="D86" s="824"/>
      <c r="E86" s="824"/>
      <c r="F86" s="824"/>
      <c r="G86" s="824"/>
      <c r="H86" s="824"/>
      <c r="I86" s="824"/>
      <c r="J86" s="824"/>
      <c r="K86" s="824"/>
      <c r="L86" s="824"/>
      <c r="M86" s="825"/>
      <c r="N86" s="58">
        <f>L83+L84+L85</f>
        <v>4459.6511312626317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19325.154902138071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1569</v>
      </c>
      <c r="C31" s="87" t="s">
        <v>1570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275</v>
      </c>
      <c r="N36" s="279">
        <f>K36/M36</f>
        <v>243.14672027118806</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275</v>
      </c>
      <c r="N37" s="279">
        <f>K37/M37</f>
        <v>411.91391918809506</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275</v>
      </c>
      <c r="N38" s="279">
        <f>K38/M38</f>
        <v>163.12394467128982</v>
      </c>
    </row>
    <row r="39" spans="1:14">
      <c r="A39" t="s">
        <v>225</v>
      </c>
      <c r="B39" s="872" t="str">
        <f>VLOOKUP(A39,EQUIPOS!A9:D154,3,FALSE)</f>
        <v>Esparcidor de gravilla, Ancho de esparcimiento 3100mm, Velocidad de trabajo 10—20km2/h</v>
      </c>
      <c r="C39" s="873"/>
      <c r="D39" s="873"/>
      <c r="E39" s="873"/>
      <c r="F39" s="873"/>
      <c r="G39" s="873"/>
      <c r="H39" s="874"/>
      <c r="I39" s="875"/>
      <c r="J39" s="876"/>
      <c r="K39" s="276">
        <f>VLOOKUP(A39,EQUIPOS!A9:D166,4,FALSE)</f>
        <v>78210.267929884634</v>
      </c>
      <c r="L39" s="877">
        <v>275</v>
      </c>
      <c r="M39" s="878"/>
      <c r="N39" s="279">
        <f>K39/L39</f>
        <v>284.40097429048956</v>
      </c>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1.4691374709745819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1104.0546958920372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759</v>
      </c>
      <c r="B48" s="49" t="str">
        <f>VLOOKUP(A48,MATERIALES!A5:D373,3,FALSE)</f>
        <v>Agregado para tratamiento superficial doble (primer riego)</v>
      </c>
      <c r="C48" s="288"/>
      <c r="D48" s="288"/>
      <c r="E48" s="288"/>
      <c r="F48" s="288"/>
      <c r="G48" s="288"/>
      <c r="H48" s="288"/>
      <c r="I48" s="275"/>
      <c r="J48" s="231" t="str">
        <f>VLOOKUP(A48,MATERIALES!A4:D640,2,FALSE)</f>
        <v>m3</v>
      </c>
      <c r="K48" s="289">
        <v>1.9E-2</v>
      </c>
      <c r="L48" s="274"/>
      <c r="M48" s="409">
        <f>VLOOKUP(A48,MATERIALES!A5:D396,4,FALSE)</f>
        <v>88686.130937702619</v>
      </c>
      <c r="N48" s="279">
        <f>K48*M48</f>
        <v>1685.0364878163498</v>
      </c>
    </row>
    <row r="49" spans="1:14">
      <c r="A49" s="114" t="s">
        <v>760</v>
      </c>
      <c r="B49" s="49" t="str">
        <f>VLOOKUP(A49,MATERIALES!A6:D373,3,FALSE)</f>
        <v>Agregado para tratamiento superficial doble (segundo riego)</v>
      </c>
      <c r="C49" s="288"/>
      <c r="D49" s="288"/>
      <c r="E49" s="288"/>
      <c r="F49" s="288"/>
      <c r="G49" s="288"/>
      <c r="H49" s="288"/>
      <c r="I49" s="275"/>
      <c r="J49" s="231" t="str">
        <f>VLOOKUP(A49,MATERIALES!A5:D641,2,FALSE)</f>
        <v>m3</v>
      </c>
      <c r="K49" s="289">
        <v>0.01</v>
      </c>
      <c r="L49" s="274"/>
      <c r="M49" s="409">
        <f>VLOOKUP(A49,MATERIALES!A6:D397,4,FALSE)</f>
        <v>84829.932791784158</v>
      </c>
      <c r="N49" s="279">
        <f>K49*M49</f>
        <v>848.29932791784165</v>
      </c>
    </row>
    <row r="50" spans="1:14">
      <c r="A50" t="s">
        <v>862</v>
      </c>
      <c r="B50" s="49" t="str">
        <f>VLOOKUP(A50,MATERIALES!A6:D373,3,FALSE)</f>
        <v>Emulsión CRR-2m</v>
      </c>
      <c r="C50" s="288"/>
      <c r="D50" s="288"/>
      <c r="E50" s="288"/>
      <c r="F50" s="288"/>
      <c r="G50" s="288"/>
      <c r="H50" s="288"/>
      <c r="I50" s="275"/>
      <c r="J50" s="231" t="str">
        <f>VLOOKUP(A50,MATERIALES!A6:D642,2,FALSE)</f>
        <v>lt</v>
      </c>
      <c r="K50" s="289">
        <v>3.24</v>
      </c>
      <c r="L50" s="274"/>
      <c r="M50" s="409">
        <f>VLOOKUP(A50,MATERIALES!A6:D398,4,FALSE)</f>
        <v>2415.9976834345648</v>
      </c>
      <c r="N50" s="279">
        <f>K50*M50</f>
        <v>7827.8324943279904</v>
      </c>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10361.168310062181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286">
        <v>2.9000000000000001E-2</v>
      </c>
      <c r="J58" s="293">
        <v>1</v>
      </c>
      <c r="K58" s="286">
        <f>I58*J58</f>
        <v>2.9000000000000001E-2</v>
      </c>
      <c r="L58" s="910">
        <f>VLOOKUP(A58,TRANSPORTE!A5:D117,4,FALSE)</f>
        <v>1335.8618523059949</v>
      </c>
      <c r="M58" s="911"/>
      <c r="N58" s="294">
        <f>K58*L58</f>
        <v>38.739993716873855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38.739993716873855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2200</v>
      </c>
      <c r="N69" s="402">
        <f>K69/M69</f>
        <v>98.42</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2200</v>
      </c>
      <c r="N70" s="402">
        <f>K70/M70</f>
        <v>48.493747097458176</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146.91374709745818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11650.87674676855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2330.1753493537103</v>
      </c>
      <c r="M83" s="859"/>
      <c r="N83" s="57"/>
    </row>
    <row r="84" spans="1:14">
      <c r="B84" s="95" t="s">
        <v>973</v>
      </c>
      <c r="C84" s="96"/>
      <c r="D84" s="96"/>
      <c r="E84" s="96"/>
      <c r="F84" s="96"/>
      <c r="G84" s="96"/>
      <c r="H84" s="96"/>
      <c r="I84" s="93"/>
      <c r="J84" s="94"/>
      <c r="K84" s="311">
        <v>0.05</v>
      </c>
      <c r="L84" s="858">
        <f>N78*K84</f>
        <v>582.54383733842758</v>
      </c>
      <c r="M84" s="859"/>
      <c r="N84" s="57"/>
    </row>
    <row r="85" spans="1:14" ht="15.75" thickBot="1">
      <c r="B85" s="97" t="s">
        <v>974</v>
      </c>
      <c r="C85" s="98"/>
      <c r="D85" s="98"/>
      <c r="E85" s="98"/>
      <c r="F85" s="98"/>
      <c r="G85" s="98"/>
      <c r="H85" s="98"/>
      <c r="I85" s="99"/>
      <c r="J85" s="100"/>
      <c r="K85" s="312">
        <v>0.05</v>
      </c>
      <c r="L85" s="860">
        <f>N78*K85</f>
        <v>582.54383733842758</v>
      </c>
      <c r="M85" s="861"/>
      <c r="N85" s="57"/>
    </row>
    <row r="86" spans="1:14" ht="15.75" thickBot="1">
      <c r="B86" s="823" t="s">
        <v>953</v>
      </c>
      <c r="C86" s="824"/>
      <c r="D86" s="824"/>
      <c r="E86" s="824"/>
      <c r="F86" s="824"/>
      <c r="G86" s="824"/>
      <c r="H86" s="824"/>
      <c r="I86" s="824"/>
      <c r="J86" s="824"/>
      <c r="K86" s="824"/>
      <c r="L86" s="824"/>
      <c r="M86" s="825"/>
      <c r="N86" s="58">
        <f>L83+L84+L85</f>
        <v>3495.2630240305657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15146.139770799116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1050</v>
      </c>
      <c r="C31" s="87" t="s">
        <v>1571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418</v>
      </c>
      <c r="N36" s="279">
        <f>K36/M36</f>
        <v>159.96494754683425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418</v>
      </c>
      <c r="N37" s="279">
        <f>K37/M37</f>
        <v>270.99599946585204</v>
      </c>
    </row>
    <row r="38" spans="1:14">
      <c r="A38" t="s">
        <v>225</v>
      </c>
      <c r="B38" s="872" t="str">
        <f>VLOOKUP(A38,EQUIPOS!A8:D154,3,FALSE)</f>
        <v>Esparcidor de gravilla, Ancho de esparcimiento 3100mm, Velocidad de trabajo 10—20km2/h</v>
      </c>
      <c r="C38" s="873"/>
      <c r="D38" s="873"/>
      <c r="E38" s="873"/>
      <c r="F38" s="873"/>
      <c r="G38" s="873"/>
      <c r="H38" s="874"/>
      <c r="I38" s="274"/>
      <c r="J38" s="275"/>
      <c r="K38" s="276">
        <f>VLOOKUP(A38,EQUIPOS!A8:D165,4,FALSE)</f>
        <v>78210.267929884634</v>
      </c>
      <c r="L38" s="277"/>
      <c r="M38" s="278">
        <v>418</v>
      </c>
      <c r="N38" s="279">
        <f>K38/M38</f>
        <v>187.10590413847999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0.96653780985169846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619.03338896101798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48195.821324480668</v>
      </c>
      <c r="N48" s="279">
        <f>K48*M48</f>
        <v>481.9582132448067</v>
      </c>
    </row>
    <row r="49" spans="1:14">
      <c r="A49" s="114" t="s">
        <v>860</v>
      </c>
      <c r="B49" s="49" t="str">
        <f>VLOOKUP(A49,MATERIALES!A6:D373,3,FALSE)</f>
        <v>Emulsión CRR-2</v>
      </c>
      <c r="C49" s="288"/>
      <c r="D49" s="288"/>
      <c r="E49" s="288"/>
      <c r="F49" s="288"/>
      <c r="G49" s="288"/>
      <c r="H49" s="288"/>
      <c r="I49" s="275"/>
      <c r="J49" s="231" t="str">
        <f>VLOOKUP(A49,MATERIALES!A5:D641,2,FALSE)</f>
        <v>lt</v>
      </c>
      <c r="K49" s="289">
        <v>1.25</v>
      </c>
      <c r="L49" s="274"/>
      <c r="M49" s="409">
        <f>VLOOKUP(A49,MATERIALES!A6:D397,4,FALSE)</f>
        <v>2509.5624589723066</v>
      </c>
      <c r="N49" s="279">
        <f>K49*M49</f>
        <v>3136.9530737153832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3618.91128696019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1227</v>
      </c>
      <c r="B58" s="52" t="str">
        <f>VLOOKUP(A58,TRANSPORTE!A5:D117,3,FALSE)</f>
        <v>Transporte de Arena</v>
      </c>
      <c r="C58" s="324"/>
      <c r="D58" s="324"/>
      <c r="E58" s="324"/>
      <c r="F58" s="324"/>
      <c r="G58" s="324"/>
      <c r="H58" s="318" t="s">
        <v>1468</v>
      </c>
      <c r="I58" s="286">
        <v>0.01</v>
      </c>
      <c r="J58" s="293">
        <v>1</v>
      </c>
      <c r="K58" s="286">
        <f>I58*J58</f>
        <v>0.01</v>
      </c>
      <c r="L58" s="910">
        <f>VLOOKUP(A58,TRANSPORTE!A5:D117,4,FALSE)</f>
        <v>1280.985319669418</v>
      </c>
      <c r="M58" s="911"/>
      <c r="N58" s="294">
        <f>K58*L58</f>
        <v>12.80985319669418</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12.80985319669418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96.653780985169846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4347.4083101030719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869.48166202061441</v>
      </c>
      <c r="M83" s="859"/>
      <c r="N83" s="57"/>
    </row>
    <row r="84" spans="1:14">
      <c r="B84" s="95" t="s">
        <v>973</v>
      </c>
      <c r="C84" s="96"/>
      <c r="D84" s="96"/>
      <c r="E84" s="96"/>
      <c r="F84" s="96"/>
      <c r="G84" s="96"/>
      <c r="H84" s="96"/>
      <c r="I84" s="93"/>
      <c r="J84" s="94"/>
      <c r="K84" s="311">
        <v>0.05</v>
      </c>
      <c r="L84" s="858">
        <f>N78*K84</f>
        <v>217.3704155051536</v>
      </c>
      <c r="M84" s="859"/>
      <c r="N84" s="57"/>
    </row>
    <row r="85" spans="1:14" ht="15.75" thickBot="1">
      <c r="B85" s="97" t="s">
        <v>974</v>
      </c>
      <c r="C85" s="98"/>
      <c r="D85" s="98"/>
      <c r="E85" s="98"/>
      <c r="F85" s="98"/>
      <c r="G85" s="98"/>
      <c r="H85" s="98"/>
      <c r="I85" s="99"/>
      <c r="J85" s="100"/>
      <c r="K85" s="312">
        <v>0.05</v>
      </c>
      <c r="L85" s="860">
        <f>N78*K85</f>
        <v>217.3704155051536</v>
      </c>
      <c r="M85" s="861"/>
      <c r="N85" s="57"/>
    </row>
    <row r="86" spans="1:14" ht="15.75" thickBot="1">
      <c r="B86" s="823" t="s">
        <v>953</v>
      </c>
      <c r="C86" s="824"/>
      <c r="D86" s="824"/>
      <c r="E86" s="824"/>
      <c r="F86" s="824"/>
      <c r="G86" s="824"/>
      <c r="H86" s="824"/>
      <c r="I86" s="824"/>
      <c r="J86" s="824"/>
      <c r="K86" s="824"/>
      <c r="L86" s="824"/>
      <c r="M86" s="825"/>
      <c r="N86" s="58">
        <f>L83+L84+L85</f>
        <v>1304.2224930309217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5651.630803133994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5"/>
  <cols>
    <col min="1" max="1" width="10"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1051</v>
      </c>
      <c r="C31" s="87" t="s">
        <v>1572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154</v>
      </c>
      <c r="B36" s="872" t="str">
        <f>VLOOKUP(A36,EQUIPOS!A6:D154,3,FALSE)</f>
        <v>Carrotanque Irrigador de asfalto, 1000 GALONES DE CAPACIDAD</v>
      </c>
      <c r="C36" s="873"/>
      <c r="D36" s="873"/>
      <c r="E36" s="873"/>
      <c r="F36" s="873"/>
      <c r="G36" s="873"/>
      <c r="H36" s="874"/>
      <c r="I36" s="274"/>
      <c r="J36" s="275"/>
      <c r="K36" s="276">
        <f>VLOOKUP(A36,EQUIPOS!A6:D163,4,FALSE)</f>
        <v>66865.348074576716</v>
      </c>
      <c r="L36" s="277"/>
      <c r="M36" s="278">
        <v>418</v>
      </c>
      <c r="N36" s="279">
        <f>K36/M36</f>
        <v>159.96494754683425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418</v>
      </c>
      <c r="N37" s="279">
        <f>K37/M37</f>
        <v>270.99599946585204</v>
      </c>
    </row>
    <row r="38" spans="1:14">
      <c r="A38" t="s">
        <v>225</v>
      </c>
      <c r="B38" s="872" t="str">
        <f>VLOOKUP(A38,EQUIPOS!A8:D154,3,FALSE)</f>
        <v>Esparcidor de gravilla, Ancho de esparcimiento 3100mm, Velocidad de trabajo 10—20km2/h</v>
      </c>
      <c r="C38" s="873"/>
      <c r="D38" s="873"/>
      <c r="E38" s="873"/>
      <c r="F38" s="873"/>
      <c r="G38" s="873"/>
      <c r="H38" s="874"/>
      <c r="I38" s="274"/>
      <c r="J38" s="275"/>
      <c r="K38" s="276">
        <f>VLOOKUP(A38,EQUIPOS!A8:D165,4,FALSE)</f>
        <v>78210.267929884634</v>
      </c>
      <c r="L38" s="277"/>
      <c r="M38" s="278">
        <v>418</v>
      </c>
      <c r="N38" s="279">
        <f>K38/M38</f>
        <v>187.10590413847999</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0.96653780985169846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619.03338896101798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796</v>
      </c>
      <c r="B48" s="49" t="str">
        <f>VLOOKUP(A48,MATERIALES!A5:D373,3,FALSE)</f>
        <v>Arena de trituración (sellos de arena-afalto)</v>
      </c>
      <c r="C48" s="288"/>
      <c r="D48" s="288"/>
      <c r="E48" s="288"/>
      <c r="F48" s="288"/>
      <c r="G48" s="288"/>
      <c r="H48" s="288"/>
      <c r="I48" s="275"/>
      <c r="J48" s="231" t="str">
        <f>VLOOKUP(A48,MATERIALES!A4:D640,2,FALSE)</f>
        <v>m3</v>
      </c>
      <c r="K48" s="289">
        <v>0.01</v>
      </c>
      <c r="L48" s="274"/>
      <c r="M48" s="409">
        <f>VLOOKUP(A48,MATERIALES!A5:D396,4,FALSE)</f>
        <v>48195.821324480668</v>
      </c>
      <c r="N48" s="279">
        <f>K48*M48</f>
        <v>481.9582132448067</v>
      </c>
    </row>
    <row r="49" spans="1:72">
      <c r="A49" s="114" t="s">
        <v>858</v>
      </c>
      <c r="B49" s="49" t="str">
        <f>VLOOKUP(A49,MATERIALES!A6:D373,3,FALSE)</f>
        <v>Emulsión CRR-1</v>
      </c>
      <c r="C49" s="288"/>
      <c r="D49" s="288"/>
      <c r="E49" s="288"/>
      <c r="F49" s="288"/>
      <c r="G49" s="288"/>
      <c r="H49" s="288"/>
      <c r="I49" s="275"/>
      <c r="J49" s="275" t="s">
        <v>980</v>
      </c>
      <c r="K49" s="289">
        <v>1.25</v>
      </c>
      <c r="L49" s="274"/>
      <c r="M49" s="409">
        <f>VLOOKUP(A49,MATERIALES!A6:D397,4,FALSE)</f>
        <v>2282.3670546156081</v>
      </c>
      <c r="N49" s="279">
        <f>K49*M49</f>
        <v>2852.9588182695102</v>
      </c>
      <c r="BT49">
        <v>1111</v>
      </c>
    </row>
    <row r="50" spans="1:72">
      <c r="B50" s="49"/>
      <c r="C50" s="288"/>
      <c r="D50" s="288"/>
      <c r="E50" s="288"/>
      <c r="F50" s="288"/>
      <c r="G50" s="288"/>
      <c r="H50" s="288"/>
      <c r="I50" s="275"/>
      <c r="J50" s="231"/>
      <c r="K50" s="289"/>
      <c r="L50" s="274"/>
      <c r="M50" s="290"/>
      <c r="N50" s="291"/>
    </row>
    <row r="51" spans="1:72">
      <c r="B51" s="49"/>
      <c r="C51" s="288"/>
      <c r="D51" s="288"/>
      <c r="E51" s="288"/>
      <c r="F51" s="288"/>
      <c r="G51" s="288"/>
      <c r="H51" s="288"/>
      <c r="I51" s="275"/>
      <c r="J51" s="231"/>
      <c r="K51" s="289"/>
      <c r="L51" s="274"/>
      <c r="M51" s="290"/>
      <c r="N51" s="291"/>
    </row>
    <row r="52" spans="1:72" ht="15.75" thickBot="1">
      <c r="B52" s="905"/>
      <c r="C52" s="906"/>
      <c r="D52" s="906"/>
      <c r="E52" s="906"/>
      <c r="F52" s="906"/>
      <c r="G52" s="906"/>
      <c r="H52" s="906"/>
      <c r="I52" s="876"/>
      <c r="J52" s="48"/>
      <c r="K52" s="50"/>
      <c r="L52" s="907"/>
      <c r="M52" s="908"/>
      <c r="N52" s="51"/>
    </row>
    <row r="53" spans="1:72" ht="15.75" thickBot="1">
      <c r="B53" s="823" t="s">
        <v>953</v>
      </c>
      <c r="C53" s="824"/>
      <c r="D53" s="824"/>
      <c r="E53" s="824"/>
      <c r="F53" s="824"/>
      <c r="G53" s="824"/>
      <c r="H53" s="824"/>
      <c r="I53" s="824"/>
      <c r="J53" s="824"/>
      <c r="K53" s="824"/>
      <c r="L53" s="824"/>
      <c r="M53" s="825"/>
      <c r="N53" s="401">
        <f>SUM(N48:N52)</f>
        <v>3334.9170315143169</v>
      </c>
    </row>
    <row r="54" spans="1:72">
      <c r="B54" s="39"/>
      <c r="C54" s="40"/>
      <c r="D54" s="40"/>
      <c r="E54" s="40"/>
      <c r="F54" s="40"/>
      <c r="G54" s="40"/>
      <c r="H54" s="40"/>
      <c r="I54" s="40"/>
      <c r="J54" s="40"/>
      <c r="K54" s="40"/>
      <c r="L54" s="40"/>
      <c r="M54" s="40"/>
      <c r="N54" s="41"/>
    </row>
    <row r="55" spans="1:72">
      <c r="B55" s="70" t="s">
        <v>956</v>
      </c>
      <c r="C55" s="71"/>
      <c r="D55" s="71"/>
      <c r="E55" s="71"/>
      <c r="F55" s="71"/>
      <c r="G55" s="71"/>
      <c r="H55" s="71"/>
      <c r="I55" s="71"/>
      <c r="J55" s="71"/>
      <c r="K55" s="71"/>
      <c r="L55" s="71"/>
      <c r="M55" s="71"/>
      <c r="N55" s="72"/>
    </row>
    <row r="56" spans="1:72" ht="15.75" thickBot="1">
      <c r="B56" s="74"/>
      <c r="C56" s="67"/>
      <c r="D56" s="67"/>
      <c r="E56" s="67"/>
      <c r="F56" s="67"/>
      <c r="G56" s="67"/>
      <c r="H56" s="67"/>
      <c r="I56" s="67"/>
      <c r="J56" s="67"/>
      <c r="K56" s="67"/>
      <c r="L56" s="67"/>
      <c r="M56" s="67"/>
      <c r="N56" s="69"/>
    </row>
    <row r="57" spans="1:72" ht="25.5">
      <c r="B57" s="320" t="s">
        <v>957</v>
      </c>
      <c r="C57" s="321"/>
      <c r="D57" s="321"/>
      <c r="E57" s="321"/>
      <c r="F57" s="321"/>
      <c r="G57" s="321"/>
      <c r="H57" s="79" t="s">
        <v>945</v>
      </c>
      <c r="I57" s="80" t="s">
        <v>958</v>
      </c>
      <c r="J57" s="81" t="s">
        <v>959</v>
      </c>
      <c r="K57" s="79" t="s">
        <v>960</v>
      </c>
      <c r="L57" s="909" t="s">
        <v>961</v>
      </c>
      <c r="M57" s="888"/>
      <c r="N57" s="82" t="s">
        <v>951</v>
      </c>
    </row>
    <row r="58" spans="1:72">
      <c r="A58" t="s">
        <v>1227</v>
      </c>
      <c r="B58" s="52" t="str">
        <f>VLOOKUP(A58,TRANSPORTE!A5:D117,3,FALSE)</f>
        <v>Transporte de Arena</v>
      </c>
      <c r="C58" s="324"/>
      <c r="D58" s="324"/>
      <c r="E58" s="324"/>
      <c r="F58" s="324"/>
      <c r="G58" s="324"/>
      <c r="H58" s="318" t="s">
        <v>1468</v>
      </c>
      <c r="I58" s="286">
        <v>0.01</v>
      </c>
      <c r="J58" s="293">
        <v>1</v>
      </c>
      <c r="K58" s="286">
        <f>I58*J58</f>
        <v>0.01</v>
      </c>
      <c r="L58" s="910">
        <f>VLOOKUP(A58,TRANSPORTE!A5:D117,4,FALSE)</f>
        <v>1280.985319669418</v>
      </c>
      <c r="M58" s="911"/>
      <c r="N58" s="294">
        <f>K58*L58</f>
        <v>12.80985319669418</v>
      </c>
    </row>
    <row r="59" spans="1:72">
      <c r="B59" s="52"/>
      <c r="C59" s="53"/>
      <c r="D59" s="53"/>
      <c r="E59" s="53"/>
      <c r="F59" s="53"/>
      <c r="G59" s="53"/>
      <c r="H59" s="295"/>
      <c r="I59" s="286"/>
      <c r="J59" s="286"/>
      <c r="K59" s="286"/>
      <c r="L59" s="296"/>
      <c r="M59" s="297"/>
      <c r="N59" s="298"/>
    </row>
    <row r="60" spans="1:72">
      <c r="B60" s="52"/>
      <c r="C60" s="53"/>
      <c r="D60" s="53"/>
      <c r="E60" s="53"/>
      <c r="F60" s="53"/>
      <c r="G60" s="53"/>
      <c r="H60" s="295"/>
      <c r="I60" s="286"/>
      <c r="J60" s="286"/>
      <c r="K60" s="286"/>
      <c r="L60" s="296"/>
      <c r="M60" s="297"/>
      <c r="N60" s="298"/>
    </row>
    <row r="61" spans="1:72">
      <c r="B61" s="52"/>
      <c r="C61" s="53"/>
      <c r="D61" s="53"/>
      <c r="E61" s="53"/>
      <c r="F61" s="53"/>
      <c r="G61" s="53"/>
      <c r="H61" s="295"/>
      <c r="I61" s="286"/>
      <c r="J61" s="286"/>
      <c r="K61" s="286"/>
      <c r="L61" s="296"/>
      <c r="M61" s="297"/>
      <c r="N61" s="298"/>
    </row>
    <row r="62" spans="1:72">
      <c r="B62" s="52"/>
      <c r="C62" s="53"/>
      <c r="D62" s="53"/>
      <c r="E62" s="53"/>
      <c r="F62" s="53"/>
      <c r="G62" s="53"/>
      <c r="H62" s="295"/>
      <c r="I62" s="286"/>
      <c r="J62" s="286"/>
      <c r="K62" s="286"/>
      <c r="L62" s="296"/>
      <c r="M62" s="297"/>
      <c r="N62" s="298"/>
    </row>
    <row r="63" spans="1:72" ht="15.75" thickBot="1">
      <c r="B63" s="454"/>
      <c r="C63" s="455"/>
      <c r="D63" s="455"/>
      <c r="E63" s="455"/>
      <c r="F63" s="455"/>
      <c r="G63" s="455"/>
      <c r="H63" s="54"/>
      <c r="I63" s="132"/>
      <c r="J63" s="132"/>
      <c r="K63" s="132"/>
      <c r="L63" s="901"/>
      <c r="M63" s="902"/>
      <c r="N63" s="133"/>
    </row>
    <row r="64" spans="1:72" ht="15.75" thickBot="1">
      <c r="B64" s="912" t="s">
        <v>953</v>
      </c>
      <c r="C64" s="866"/>
      <c r="D64" s="866"/>
      <c r="E64" s="866"/>
      <c r="F64" s="866"/>
      <c r="G64" s="866"/>
      <c r="H64" s="866"/>
      <c r="I64" s="866"/>
      <c r="J64" s="866"/>
      <c r="K64" s="866"/>
      <c r="L64" s="866"/>
      <c r="M64" s="867"/>
      <c r="N64" s="110">
        <f>N58+N59+N60+N61+N62</f>
        <v>12.80985319669418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3344</v>
      </c>
      <c r="N69" s="402">
        <f>K69/M69</f>
        <v>64.75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3344</v>
      </c>
      <c r="N70" s="402">
        <f>K70/M70</f>
        <v>31.903780985169853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96.653780985169846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4063.4140546571989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812.6828109314398</v>
      </c>
      <c r="M83" s="859"/>
      <c r="N83" s="57"/>
    </row>
    <row r="84" spans="1:14">
      <c r="B84" s="95" t="s">
        <v>973</v>
      </c>
      <c r="C84" s="96"/>
      <c r="D84" s="96"/>
      <c r="E84" s="96"/>
      <c r="F84" s="96"/>
      <c r="G84" s="96"/>
      <c r="H84" s="96"/>
      <c r="I84" s="93"/>
      <c r="J84" s="94"/>
      <c r="K84" s="311">
        <v>0.05</v>
      </c>
      <c r="L84" s="858">
        <f>N78*K84</f>
        <v>203.17070273285995</v>
      </c>
      <c r="M84" s="859"/>
      <c r="N84" s="57"/>
    </row>
    <row r="85" spans="1:14" ht="15.75" thickBot="1">
      <c r="B85" s="97" t="s">
        <v>974</v>
      </c>
      <c r="C85" s="98"/>
      <c r="D85" s="98"/>
      <c r="E85" s="98"/>
      <c r="F85" s="98"/>
      <c r="G85" s="98"/>
      <c r="H85" s="98"/>
      <c r="I85" s="99"/>
      <c r="J85" s="100"/>
      <c r="K85" s="312">
        <v>0.05</v>
      </c>
      <c r="L85" s="860">
        <f>N78*K85</f>
        <v>203.17070273285995</v>
      </c>
      <c r="M85" s="861"/>
      <c r="N85" s="57"/>
    </row>
    <row r="86" spans="1:14" ht="15.75" thickBot="1">
      <c r="B86" s="823" t="s">
        <v>953</v>
      </c>
      <c r="C86" s="824"/>
      <c r="D86" s="824"/>
      <c r="E86" s="824"/>
      <c r="F86" s="824"/>
      <c r="G86" s="824"/>
      <c r="H86" s="824"/>
      <c r="I86" s="824"/>
      <c r="J86" s="824"/>
      <c r="K86" s="824"/>
      <c r="L86" s="824"/>
      <c r="M86" s="825"/>
      <c r="N86" s="58">
        <f>L83+L84+L85</f>
        <v>1219.0242163971598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5282.4382710543587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1052</v>
      </c>
      <c r="C31" s="87" t="s">
        <v>1529</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55220.854635464428</v>
      </c>
      <c r="N48" s="279">
        <f>K48*M48</f>
        <v>690.26068294330537</v>
      </c>
    </row>
    <row r="49" spans="1:14">
      <c r="A49" s="114" t="s">
        <v>850</v>
      </c>
      <c r="B49" s="49" t="str">
        <f>VLOOKUP(A49,MATERIALES!A6:D373,3,FALSE)</f>
        <v>Emulsión CRL-1h</v>
      </c>
      <c r="C49" s="288"/>
      <c r="D49" s="288"/>
      <c r="E49" s="288"/>
      <c r="F49" s="288"/>
      <c r="G49" s="288"/>
      <c r="H49" s="288"/>
      <c r="I49" s="275"/>
      <c r="J49" s="231" t="str">
        <f>VLOOKUP(A49,MATERIALES!A5:D641,2,FALSE)</f>
        <v>lt</v>
      </c>
      <c r="K49" s="414">
        <v>1.4625000000000001</v>
      </c>
      <c r="L49" s="274"/>
      <c r="M49" s="409">
        <f>VLOOKUP(A49,MATERIALES!A6:D397,4,FALSE)</f>
        <v>2263.2769647843284</v>
      </c>
      <c r="N49" s="279">
        <f>K49*M49</f>
        <v>3310.0425609970807</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4000.303243940386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10">
        <f>VLOOKUP(A58,TRANSPORTE!A5:D117,4,FALSE)</f>
        <v>1335.8618523059949</v>
      </c>
      <c r="M58" s="911"/>
      <c r="N58" s="294">
        <f>K58*L58</f>
        <v>16.698273153824939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16.698273153824939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4377.7794659343526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875.55589318687055</v>
      </c>
      <c r="M83" s="859"/>
      <c r="N83" s="57"/>
    </row>
    <row r="84" spans="1:14">
      <c r="B84" s="95" t="s">
        <v>973</v>
      </c>
      <c r="C84" s="96"/>
      <c r="D84" s="96"/>
      <c r="E84" s="96"/>
      <c r="F84" s="96"/>
      <c r="G84" s="96"/>
      <c r="H84" s="96"/>
      <c r="I84" s="93"/>
      <c r="J84" s="94"/>
      <c r="K84" s="311">
        <v>0.05</v>
      </c>
      <c r="L84" s="858">
        <f>N78*K84</f>
        <v>218.88897329671764</v>
      </c>
      <c r="M84" s="859"/>
      <c r="N84" s="57"/>
    </row>
    <row r="85" spans="1:14" ht="15.75" thickBot="1">
      <c r="B85" s="97" t="s">
        <v>974</v>
      </c>
      <c r="C85" s="98"/>
      <c r="D85" s="98"/>
      <c r="E85" s="98"/>
      <c r="F85" s="98"/>
      <c r="G85" s="98"/>
      <c r="H85" s="98"/>
      <c r="I85" s="99"/>
      <c r="J85" s="100"/>
      <c r="K85" s="312">
        <v>0.05</v>
      </c>
      <c r="L85" s="860">
        <f>N78*K85</f>
        <v>218.88897329671764</v>
      </c>
      <c r="M85" s="861"/>
      <c r="N85" s="57"/>
    </row>
    <row r="86" spans="1:14" ht="15.75" thickBot="1">
      <c r="B86" s="823" t="s">
        <v>953</v>
      </c>
      <c r="C86" s="824"/>
      <c r="D86" s="824"/>
      <c r="E86" s="824"/>
      <c r="F86" s="824"/>
      <c r="G86" s="824"/>
      <c r="H86" s="824"/>
      <c r="I86" s="824"/>
      <c r="J86" s="824"/>
      <c r="K86" s="824"/>
      <c r="L86" s="824"/>
      <c r="M86" s="825"/>
      <c r="N86" s="58">
        <f>L83+L84+L85</f>
        <v>1313.3338397803059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5691.1133057146581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1053</v>
      </c>
      <c r="C31" s="87" t="s">
        <v>2060</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54784.545425982396</v>
      </c>
      <c r="N48" s="279">
        <f>K48*M48</f>
        <v>520.45318154683275</v>
      </c>
    </row>
    <row r="49" spans="1:14">
      <c r="A49" s="114" t="s">
        <v>850</v>
      </c>
      <c r="B49" s="49" t="str">
        <f>VLOOKUP(A49,MATERIALES!A6:D373,3,FALSE)</f>
        <v>Emulsión CRL-1h</v>
      </c>
      <c r="C49" s="288"/>
      <c r="D49" s="288"/>
      <c r="E49" s="288"/>
      <c r="F49" s="288"/>
      <c r="G49" s="288"/>
      <c r="H49" s="288"/>
      <c r="I49" s="275"/>
      <c r="J49" s="231" t="str">
        <f>VLOOKUP(A49,MATERIALES!A5:D641,2,FALSE)</f>
        <v>lt</v>
      </c>
      <c r="K49" s="416">
        <v>1.4107499999999999</v>
      </c>
      <c r="L49" s="274"/>
      <c r="M49" s="409">
        <f>VLOOKUP(A49,MATERIALES!A6:D397,4,FALSE)</f>
        <v>2263.2769647843284</v>
      </c>
      <c r="N49" s="279">
        <f>K49*M49</f>
        <v>3192.9179780694913</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3713.3711596163239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10">
        <f>VLOOKUP(A58,TRANSPORTE!A5:D117,4,FALSE)</f>
        <v>1335.8618523059949</v>
      </c>
      <c r="M58" s="911"/>
      <c r="N58" s="294">
        <f>K58*L58</f>
        <v>12.690687596906951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12.690687596906951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4086.8397960533734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817.36795921067471</v>
      </c>
      <c r="M83" s="859"/>
      <c r="N83" s="57"/>
    </row>
    <row r="84" spans="1:14">
      <c r="B84" s="95" t="s">
        <v>973</v>
      </c>
      <c r="C84" s="96"/>
      <c r="D84" s="96"/>
      <c r="E84" s="96"/>
      <c r="F84" s="96"/>
      <c r="G84" s="96"/>
      <c r="H84" s="96"/>
      <c r="I84" s="93"/>
      <c r="J84" s="94"/>
      <c r="K84" s="311">
        <v>0.05</v>
      </c>
      <c r="L84" s="858">
        <f>N78*K84</f>
        <v>204.34198980266868</v>
      </c>
      <c r="M84" s="859"/>
      <c r="N84" s="57"/>
    </row>
    <row r="85" spans="1:14" ht="15.75" thickBot="1">
      <c r="B85" s="97" t="s">
        <v>974</v>
      </c>
      <c r="C85" s="98"/>
      <c r="D85" s="98"/>
      <c r="E85" s="98"/>
      <c r="F85" s="98"/>
      <c r="G85" s="98"/>
      <c r="H85" s="98"/>
      <c r="I85" s="99"/>
      <c r="J85" s="100"/>
      <c r="K85" s="312">
        <v>0.05</v>
      </c>
      <c r="L85" s="860">
        <f>N78*K85</f>
        <v>204.34198980266868</v>
      </c>
      <c r="M85" s="861"/>
      <c r="N85" s="57"/>
    </row>
    <row r="86" spans="1:14" ht="15.75" thickBot="1">
      <c r="B86" s="823" t="s">
        <v>953</v>
      </c>
      <c r="C86" s="824"/>
      <c r="D86" s="824"/>
      <c r="E86" s="824"/>
      <c r="F86" s="824"/>
      <c r="G86" s="824"/>
      <c r="H86" s="824"/>
      <c r="I86" s="824"/>
      <c r="J86" s="824"/>
      <c r="K86" s="824"/>
      <c r="L86" s="824"/>
      <c r="M86" s="825"/>
      <c r="N86" s="58">
        <f>L83+L84+L85</f>
        <v>1226.0519388160121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5312.8917348693858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1054</v>
      </c>
      <c r="C31" s="87" t="s">
        <v>2061</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72852.652504532554</v>
      </c>
      <c r="N48" s="279">
        <f>K48*M48</f>
        <v>692.10019879305923</v>
      </c>
    </row>
    <row r="49" spans="1:14">
      <c r="A49" s="114" t="s">
        <v>850</v>
      </c>
      <c r="B49" s="49" t="str">
        <f>VLOOKUP(A49,MATERIALES!A6:D373,3,FALSE)</f>
        <v>Emulsión CRL-1h</v>
      </c>
      <c r="C49" s="288"/>
      <c r="D49" s="288"/>
      <c r="E49" s="288"/>
      <c r="F49" s="288"/>
      <c r="G49" s="288"/>
      <c r="H49" s="288"/>
      <c r="I49" s="275"/>
      <c r="J49" s="231" t="str">
        <f>VLOOKUP(A49,MATERIALES!A5:D641,2,FALSE)</f>
        <v>lt</v>
      </c>
      <c r="K49" s="289">
        <v>1.71</v>
      </c>
      <c r="L49" s="274"/>
      <c r="M49" s="409">
        <f>VLOOKUP(A49,MATERIALES!A6:D397,4,FALSE)</f>
        <v>2263.2769647843284</v>
      </c>
      <c r="N49" s="279">
        <f>K49*M49</f>
        <v>3870.2036097812015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SUM(N48:N53)</f>
        <v>4562.303808574261</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1333</v>
      </c>
      <c r="B59" s="52" t="str">
        <f>VLOOKUP(A59,TRANSPORTE!A5:D117,3,FALSE)</f>
        <v>Transporte de agregado tipo LA-3</v>
      </c>
      <c r="C59" s="324"/>
      <c r="D59" s="324"/>
      <c r="E59" s="324"/>
      <c r="F59" s="324"/>
      <c r="G59" s="324"/>
      <c r="H59" s="318" t="s">
        <v>1468</v>
      </c>
      <c r="I59" s="415">
        <v>9.4999999999999998E-3</v>
      </c>
      <c r="J59" s="293">
        <v>1</v>
      </c>
      <c r="K59" s="415">
        <f>I59*J59</f>
        <v>9.4999999999999998E-3</v>
      </c>
      <c r="L59" s="910">
        <f>VLOOKUP(A59,TRANSPORTE!A5:D117,4,FALSE)</f>
        <v>1335.8615136037813</v>
      </c>
      <c r="M59" s="911"/>
      <c r="N59" s="294">
        <f>K59*L59</f>
        <v>12.690684379235922</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12.690684379235922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302">
        <v>4800</v>
      </c>
      <c r="N70" s="402">
        <f>K70/M70</f>
        <v>45.109166666666667</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4800</v>
      </c>
      <c r="N71" s="402">
        <f>K71/M71</f>
        <v>22.226300753001663</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4935.7724417936388</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987.1544883587278</v>
      </c>
      <c r="M83" s="859"/>
      <c r="N83" s="57"/>
    </row>
    <row r="84" spans="1:14">
      <c r="B84" s="95" t="s">
        <v>973</v>
      </c>
      <c r="C84" s="96"/>
      <c r="D84" s="96"/>
      <c r="E84" s="96"/>
      <c r="F84" s="96"/>
      <c r="G84" s="96"/>
      <c r="H84" s="96"/>
      <c r="I84" s="93"/>
      <c r="J84" s="94"/>
      <c r="K84" s="311">
        <v>0.05</v>
      </c>
      <c r="L84" s="858">
        <f>N78*K84</f>
        <v>246.78862208968195</v>
      </c>
      <c r="M84" s="859"/>
      <c r="N84" s="57"/>
    </row>
    <row r="85" spans="1:14" ht="15.75" thickBot="1">
      <c r="B85" s="97" t="s">
        <v>974</v>
      </c>
      <c r="C85" s="98"/>
      <c r="D85" s="98"/>
      <c r="E85" s="98"/>
      <c r="F85" s="98"/>
      <c r="G85" s="98"/>
      <c r="H85" s="98"/>
      <c r="I85" s="99"/>
      <c r="J85" s="100"/>
      <c r="K85" s="312">
        <v>0.05</v>
      </c>
      <c r="L85" s="860">
        <f>N78*K85</f>
        <v>246.78862208968195</v>
      </c>
      <c r="M85" s="861"/>
      <c r="N85" s="57"/>
    </row>
    <row r="86" spans="1:14" ht="15.75" thickBot="1">
      <c r="B86" s="823" t="s">
        <v>953</v>
      </c>
      <c r="C86" s="824"/>
      <c r="D86" s="824"/>
      <c r="E86" s="824"/>
      <c r="F86" s="824"/>
      <c r="G86" s="824"/>
      <c r="H86" s="824"/>
      <c r="I86" s="824"/>
      <c r="J86" s="824"/>
      <c r="K86" s="824"/>
      <c r="L86" s="824"/>
      <c r="M86" s="825"/>
      <c r="N86" s="58">
        <f>L83+L84+L85</f>
        <v>1480.7317325380916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6416.5041743317306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1055</v>
      </c>
      <c r="C31" s="87" t="s">
        <v>2062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55563.292666857924</v>
      </c>
      <c r="N48" s="279">
        <f>K48*M48</f>
        <v>263.92564016757512</v>
      </c>
    </row>
    <row r="49" spans="1:14">
      <c r="A49" s="114" t="s">
        <v>850</v>
      </c>
      <c r="B49" s="49" t="str">
        <f>VLOOKUP(A49,MATERIALES!A6:D373,3,FALSE)</f>
        <v>Emulsión CRL-1h</v>
      </c>
      <c r="C49" s="288"/>
      <c r="D49" s="288"/>
      <c r="E49" s="288"/>
      <c r="F49" s="288"/>
      <c r="G49" s="288"/>
      <c r="H49" s="288"/>
      <c r="I49" s="275"/>
      <c r="J49" s="231" t="str">
        <f>VLOOKUP(A49,MATERIALES!A5:D641,2,FALSE)</f>
        <v>lt</v>
      </c>
      <c r="K49" s="416">
        <v>1.0687499999999999</v>
      </c>
      <c r="L49" s="274"/>
      <c r="M49" s="409">
        <f>VLOOKUP(A49,MATERIALES!A6:D397,4,FALSE)</f>
        <v>2263.2769647843284</v>
      </c>
      <c r="N49" s="279">
        <f>K49*M49</f>
        <v>2418.8772561132505</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2682.8028962808257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10">
        <f>VLOOKUP(A58,TRANSPORTE!A5:D117,4,FALSE)</f>
        <v>1335.8618523059949</v>
      </c>
      <c r="M58" s="911"/>
      <c r="N58" s="294">
        <f>K58*L58</f>
        <v>6.3453437984534755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6.3453437984534755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3049.9261889194217</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609.98523778388437</v>
      </c>
      <c r="M83" s="859"/>
      <c r="N83" s="57"/>
    </row>
    <row r="84" spans="1:14">
      <c r="B84" s="95" t="s">
        <v>973</v>
      </c>
      <c r="C84" s="96"/>
      <c r="D84" s="96"/>
      <c r="E84" s="96"/>
      <c r="F84" s="96"/>
      <c r="G84" s="96"/>
      <c r="H84" s="96"/>
      <c r="I84" s="93"/>
      <c r="J84" s="94"/>
      <c r="K84" s="311">
        <v>0.05</v>
      </c>
      <c r="L84" s="858">
        <f>N78*K84</f>
        <v>152.49630944597109</v>
      </c>
      <c r="M84" s="859"/>
      <c r="N84" s="57"/>
    </row>
    <row r="85" spans="1:14" ht="15.75" thickBot="1">
      <c r="B85" s="97" t="s">
        <v>974</v>
      </c>
      <c r="C85" s="98"/>
      <c r="D85" s="98"/>
      <c r="E85" s="98"/>
      <c r="F85" s="98"/>
      <c r="G85" s="98"/>
      <c r="H85" s="98"/>
      <c r="I85" s="99"/>
      <c r="J85" s="100"/>
      <c r="K85" s="312">
        <v>0.05</v>
      </c>
      <c r="L85" s="860">
        <f>N78*K85</f>
        <v>152.49630944597109</v>
      </c>
      <c r="M85" s="861"/>
      <c r="N85" s="57"/>
    </row>
    <row r="86" spans="1:14" ht="15.75" thickBot="1">
      <c r="B86" s="823" t="s">
        <v>953</v>
      </c>
      <c r="C86" s="824"/>
      <c r="D86" s="824"/>
      <c r="E86" s="824"/>
      <c r="F86" s="824"/>
      <c r="G86" s="824"/>
      <c r="H86" s="824"/>
      <c r="I86" s="824"/>
      <c r="J86" s="824"/>
      <c r="K86" s="824"/>
      <c r="L86" s="824"/>
      <c r="M86" s="825"/>
      <c r="N86" s="58">
        <f>L83+L84+L85</f>
        <v>914.9778566758265</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3964.9040455952481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1056</v>
      </c>
      <c r="C31" s="87" t="s">
        <v>2063</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767</v>
      </c>
      <c r="B48" s="49" t="str">
        <f>VLOOKUP(A48,MATERIALES!A5:D373,3,FALSE)</f>
        <v>Agregado tipo LA 13 (lechadas)</v>
      </c>
      <c r="C48" s="288"/>
      <c r="D48" s="288"/>
      <c r="E48" s="288"/>
      <c r="F48" s="288"/>
      <c r="G48" s="288"/>
      <c r="H48" s="288"/>
      <c r="I48" s="275"/>
      <c r="J48" s="231" t="str">
        <f>VLOOKUP(A48,MATERIALES!A4:D640,2,FALSE)</f>
        <v>m3</v>
      </c>
      <c r="K48" s="414">
        <v>1.2500000000000001E-2</v>
      </c>
      <c r="L48" s="274"/>
      <c r="M48" s="409">
        <f>VLOOKUP(A48,MATERIALES!A5:D396,4,FALSE)</f>
        <v>55220.854635464428</v>
      </c>
      <c r="N48" s="279">
        <f>K48*M48</f>
        <v>690.26068294330537</v>
      </c>
    </row>
    <row r="49" spans="1:14">
      <c r="A49" s="114" t="s">
        <v>852</v>
      </c>
      <c r="B49" s="49" t="str">
        <f>VLOOKUP(A49,MATERIALES!A6:D373,3,FALSE)</f>
        <v>Emulsión CRL-1hm</v>
      </c>
      <c r="C49" s="288"/>
      <c r="D49" s="288"/>
      <c r="E49" s="288"/>
      <c r="F49" s="288"/>
      <c r="G49" s="288"/>
      <c r="H49" s="288"/>
      <c r="I49" s="275"/>
      <c r="J49" s="231" t="str">
        <f>VLOOKUP(A49,MATERIALES!A5:D641,2,FALSE)</f>
        <v>lt</v>
      </c>
      <c r="K49" s="414">
        <v>1.4625000000000001</v>
      </c>
      <c r="L49" s="274"/>
      <c r="M49" s="409">
        <f>VLOOKUP(A49,MATERIALES!A6:D397,4,FALSE)</f>
        <v>2509.5624589723066</v>
      </c>
      <c r="N49" s="279">
        <f>K49*M49</f>
        <v>3670.2350962469986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4360.4957791903043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1329</v>
      </c>
      <c r="B58" s="52" t="str">
        <f>VLOOKUP(A58,TRANSPORTE!A5:D117,3,FALSE)</f>
        <v>Transporte de agregado tipo LA-1</v>
      </c>
      <c r="C58" s="324"/>
      <c r="D58" s="324"/>
      <c r="E58" s="324"/>
      <c r="F58" s="324"/>
      <c r="G58" s="324"/>
      <c r="H58" s="318" t="s">
        <v>1468</v>
      </c>
      <c r="I58" s="415">
        <v>1.2500000000000001E-2</v>
      </c>
      <c r="J58" s="293">
        <v>1</v>
      </c>
      <c r="K58" s="415">
        <f>I58*J58</f>
        <v>1.2500000000000001E-2</v>
      </c>
      <c r="L58" s="910">
        <f>VLOOKUP(A58,TRANSPORTE!A5:D117,4,FALSE)</f>
        <v>1335.8618523059949</v>
      </c>
      <c r="M58" s="911"/>
      <c r="N58" s="294">
        <f>K58*L58</f>
        <v>16.698273153824939</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16.698273153824939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4737.972001184271</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947.5944002368542</v>
      </c>
      <c r="M83" s="859"/>
      <c r="N83" s="57"/>
    </row>
    <row r="84" spans="1:14">
      <c r="B84" s="95" t="s">
        <v>973</v>
      </c>
      <c r="C84" s="96"/>
      <c r="D84" s="96"/>
      <c r="E84" s="96"/>
      <c r="F84" s="96"/>
      <c r="G84" s="96"/>
      <c r="H84" s="96"/>
      <c r="I84" s="93"/>
      <c r="J84" s="94"/>
      <c r="K84" s="311">
        <v>0.05</v>
      </c>
      <c r="L84" s="858">
        <f>N78*K84</f>
        <v>236.89860005921355</v>
      </c>
      <c r="M84" s="859"/>
      <c r="N84" s="57"/>
    </row>
    <row r="85" spans="1:14" ht="15.75" thickBot="1">
      <c r="B85" s="97" t="s">
        <v>974</v>
      </c>
      <c r="C85" s="98"/>
      <c r="D85" s="98"/>
      <c r="E85" s="98"/>
      <c r="F85" s="98"/>
      <c r="G85" s="98"/>
      <c r="H85" s="98"/>
      <c r="I85" s="99"/>
      <c r="J85" s="100"/>
      <c r="K85" s="312">
        <v>0.05</v>
      </c>
      <c r="L85" s="860">
        <f>N78*K85</f>
        <v>236.89860005921355</v>
      </c>
      <c r="M85" s="861"/>
      <c r="N85" s="57"/>
    </row>
    <row r="86" spans="1:14" ht="15.75" thickBot="1">
      <c r="B86" s="823" t="s">
        <v>953</v>
      </c>
      <c r="C86" s="824"/>
      <c r="D86" s="824"/>
      <c r="E86" s="824"/>
      <c r="F86" s="824"/>
      <c r="G86" s="824"/>
      <c r="H86" s="824"/>
      <c r="I86" s="824"/>
      <c r="J86" s="824"/>
      <c r="K86" s="824"/>
      <c r="L86" s="824"/>
      <c r="M86" s="825"/>
      <c r="N86" s="58">
        <f>L83+L84+L85</f>
        <v>1421.3916003552813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6159.3636015395523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1057</v>
      </c>
      <c r="C31" s="87" t="s">
        <v>2064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768</v>
      </c>
      <c r="B48" s="49" t="str">
        <f>VLOOKUP(A48,MATERIALES!A5:D373,3,FALSE)</f>
        <v>Agregado tipo LA 10 (lechadas)</v>
      </c>
      <c r="C48" s="288"/>
      <c r="D48" s="288"/>
      <c r="E48" s="288"/>
      <c r="F48" s="288"/>
      <c r="G48" s="288"/>
      <c r="H48" s="288"/>
      <c r="I48" s="275"/>
      <c r="J48" s="231" t="str">
        <f>VLOOKUP(A48,MATERIALES!A4:D640,2,FALSE)</f>
        <v>m3</v>
      </c>
      <c r="K48" s="414">
        <v>9.4999999999999998E-3</v>
      </c>
      <c r="L48" s="274"/>
      <c r="M48" s="409">
        <f>VLOOKUP(A48,MATERIALES!A5:D396,4,FALSE)</f>
        <v>54784.545425982396</v>
      </c>
      <c r="N48" s="279">
        <f>K48*M48</f>
        <v>520.45318154683275</v>
      </c>
    </row>
    <row r="49" spans="1:14">
      <c r="A49" s="114" t="s">
        <v>852</v>
      </c>
      <c r="B49" s="49" t="str">
        <f>VLOOKUP(A49,MATERIALES!A6:D373,3,FALSE)</f>
        <v>Emulsión CRL-1hm</v>
      </c>
      <c r="C49" s="288"/>
      <c r="D49" s="288"/>
      <c r="E49" s="288"/>
      <c r="F49" s="288"/>
      <c r="G49" s="288"/>
      <c r="H49" s="288"/>
      <c r="I49" s="275"/>
      <c r="J49" s="231" t="str">
        <f>VLOOKUP(A49,MATERIALES!A5:D641,2,FALSE)</f>
        <v>lt</v>
      </c>
      <c r="K49" s="416">
        <v>1.4107499999999999</v>
      </c>
      <c r="L49" s="274"/>
      <c r="M49" s="409">
        <f>VLOOKUP(A49,MATERIALES!A6:D397,4,FALSE)</f>
        <v>2509.5624589723066</v>
      </c>
      <c r="N49" s="279">
        <f>K49*M49</f>
        <v>3540.3652389951812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4060.8184205420139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1331</v>
      </c>
      <c r="B58" s="52" t="str">
        <f>VLOOKUP(A58,TRANSPORTE!A5:D117,3,FALSE)</f>
        <v>Transporte de agregado tipo LA-2</v>
      </c>
      <c r="C58" s="324"/>
      <c r="D58" s="324"/>
      <c r="E58" s="324"/>
      <c r="F58" s="324"/>
      <c r="G58" s="324"/>
      <c r="H58" s="318" t="s">
        <v>1468</v>
      </c>
      <c r="I58" s="415">
        <v>9.4999999999999998E-3</v>
      </c>
      <c r="J58" s="293">
        <v>1</v>
      </c>
      <c r="K58" s="415">
        <f>I58*J58</f>
        <v>9.4999999999999998E-3</v>
      </c>
      <c r="L58" s="910">
        <f>VLOOKUP(A58,TRANSPORTE!A5:D117,4,FALSE)</f>
        <v>1335.8618523059949</v>
      </c>
      <c r="M58" s="911"/>
      <c r="N58" s="294">
        <f>K58*L58</f>
        <v>12.690687596906951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12.690687596906951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4434.287056979063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886.85741139581262</v>
      </c>
      <c r="M83" s="859"/>
      <c r="N83" s="57"/>
    </row>
    <row r="84" spans="1:14">
      <c r="B84" s="95" t="s">
        <v>973</v>
      </c>
      <c r="C84" s="96"/>
      <c r="D84" s="96"/>
      <c r="E84" s="96"/>
      <c r="F84" s="96"/>
      <c r="G84" s="96"/>
      <c r="H84" s="96"/>
      <c r="I84" s="93"/>
      <c r="J84" s="94"/>
      <c r="K84" s="311">
        <v>0.05</v>
      </c>
      <c r="L84" s="858">
        <f>N78*K84</f>
        <v>221.71435284895315</v>
      </c>
      <c r="M84" s="859"/>
      <c r="N84" s="57"/>
    </row>
    <row r="85" spans="1:14" ht="15.75" thickBot="1">
      <c r="B85" s="97" t="s">
        <v>974</v>
      </c>
      <c r="C85" s="98"/>
      <c r="D85" s="98"/>
      <c r="E85" s="98"/>
      <c r="F85" s="98"/>
      <c r="G85" s="98"/>
      <c r="H85" s="98"/>
      <c r="I85" s="99"/>
      <c r="J85" s="100"/>
      <c r="K85" s="312">
        <v>0.05</v>
      </c>
      <c r="L85" s="860">
        <f>N78*K85</f>
        <v>221.71435284895315</v>
      </c>
      <c r="M85" s="861"/>
      <c r="N85" s="57"/>
    </row>
    <row r="86" spans="1:14" ht="15.75" thickBot="1">
      <c r="B86" s="823" t="s">
        <v>953</v>
      </c>
      <c r="C86" s="824"/>
      <c r="D86" s="824"/>
      <c r="E86" s="824"/>
      <c r="F86" s="824"/>
      <c r="G86" s="824"/>
      <c r="H86" s="824"/>
      <c r="I86" s="824"/>
      <c r="J86" s="824"/>
      <c r="K86" s="824"/>
      <c r="L86" s="824"/>
      <c r="M86" s="825"/>
      <c r="N86" s="58">
        <f>L83+L84+L85</f>
        <v>1330.286117093719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5764.5731740727824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1058</v>
      </c>
      <c r="C31" s="87" t="s">
        <v>2065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769</v>
      </c>
      <c r="B48" s="49" t="str">
        <f>VLOOKUP(A48,MATERIALES!A5:D373,3,FALSE)</f>
        <v>Agregado tipo LA 5 (lechadas)</v>
      </c>
      <c r="C48" s="288"/>
      <c r="D48" s="288"/>
      <c r="E48" s="288"/>
      <c r="F48" s="288"/>
      <c r="G48" s="288"/>
      <c r="H48" s="288"/>
      <c r="I48" s="275"/>
      <c r="J48" s="231" t="str">
        <f>VLOOKUP(A48,MATERIALES!A4:D640,2,FALSE)</f>
        <v>m3</v>
      </c>
      <c r="K48" s="414">
        <v>9.4999999999999998E-3</v>
      </c>
      <c r="L48" s="274"/>
      <c r="M48" s="409">
        <f>VLOOKUP(A48,MATERIALES!A5:D396,4,FALSE)</f>
        <v>72852.652504532554</v>
      </c>
      <c r="N48" s="279">
        <f>K48*M48</f>
        <v>692.10019879305923</v>
      </c>
    </row>
    <row r="49" spans="1:14">
      <c r="A49" s="114" t="s">
        <v>852</v>
      </c>
      <c r="B49" s="49" t="str">
        <f>VLOOKUP(A49,MATERIALES!A6:D373,3,FALSE)</f>
        <v>Emulsión CRL-1hm</v>
      </c>
      <c r="C49" s="288"/>
      <c r="D49" s="288"/>
      <c r="E49" s="288"/>
      <c r="F49" s="288"/>
      <c r="G49" s="288"/>
      <c r="H49" s="288"/>
      <c r="I49" s="275"/>
      <c r="J49" s="231" t="str">
        <f>VLOOKUP(A49,MATERIALES!A5:D641,2,FALSE)</f>
        <v>lt</v>
      </c>
      <c r="K49" s="289">
        <v>1.71</v>
      </c>
      <c r="L49" s="274"/>
      <c r="M49" s="409">
        <f>VLOOKUP(A49,MATERIALES!A6:D397,4,FALSE)</f>
        <v>2509.5624589723066</v>
      </c>
      <c r="N49" s="279">
        <f>K49*M49</f>
        <v>4291.351804842644</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4983.4520036357035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1333</v>
      </c>
      <c r="B58" s="52" t="str">
        <f>VLOOKUP(A58,TRANSPORTE!A5:D117,3,FALSE)</f>
        <v>Transporte de agregado tipo LA-3</v>
      </c>
      <c r="C58" s="324"/>
      <c r="D58" s="324"/>
      <c r="E58" s="324"/>
      <c r="F58" s="324"/>
      <c r="G58" s="324"/>
      <c r="H58" s="318" t="s">
        <v>1468</v>
      </c>
      <c r="I58" s="415">
        <v>9.4999999999999998E-3</v>
      </c>
      <c r="J58" s="293">
        <v>1</v>
      </c>
      <c r="K58" s="415">
        <f>I58*J58</f>
        <v>9.4999999999999998E-3</v>
      </c>
      <c r="L58" s="910">
        <f>VLOOKUP(A58,TRANSPORTE!A5:D117,4,FALSE)</f>
        <v>1335.8615136037813</v>
      </c>
      <c r="M58" s="911"/>
      <c r="N58" s="294">
        <f>K58*L58</f>
        <v>12.690684379235922</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12.690684379235922</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5356.9206368550813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1071.3841273710163</v>
      </c>
      <c r="M83" s="859"/>
      <c r="N83" s="57"/>
    </row>
    <row r="84" spans="1:14">
      <c r="B84" s="95" t="s">
        <v>973</v>
      </c>
      <c r="C84" s="96"/>
      <c r="D84" s="96"/>
      <c r="E84" s="96"/>
      <c r="F84" s="96"/>
      <c r="G84" s="96"/>
      <c r="H84" s="96"/>
      <c r="I84" s="93"/>
      <c r="J84" s="94"/>
      <c r="K84" s="311">
        <v>0.05</v>
      </c>
      <c r="L84" s="858">
        <f>N78*K84</f>
        <v>267.84603184275409</v>
      </c>
      <c r="M84" s="859"/>
      <c r="N84" s="57"/>
    </row>
    <row r="85" spans="1:14" ht="15.75" thickBot="1">
      <c r="B85" s="97" t="s">
        <v>974</v>
      </c>
      <c r="C85" s="98"/>
      <c r="D85" s="98"/>
      <c r="E85" s="98"/>
      <c r="F85" s="98"/>
      <c r="G85" s="98"/>
      <c r="H85" s="98"/>
      <c r="I85" s="99"/>
      <c r="J85" s="100"/>
      <c r="K85" s="312">
        <v>0.05</v>
      </c>
      <c r="L85" s="860">
        <f>N78*K85</f>
        <v>267.84603184275409</v>
      </c>
      <c r="M85" s="861"/>
      <c r="N85" s="57"/>
    </row>
    <row r="86" spans="1:14" ht="15.75" thickBot="1">
      <c r="B86" s="823" t="s">
        <v>953</v>
      </c>
      <c r="C86" s="824"/>
      <c r="D86" s="824"/>
      <c r="E86" s="824"/>
      <c r="F86" s="824"/>
      <c r="G86" s="824"/>
      <c r="H86" s="824"/>
      <c r="I86" s="824"/>
      <c r="J86" s="824"/>
      <c r="K86" s="824"/>
      <c r="L86" s="824"/>
      <c r="M86" s="825"/>
      <c r="N86" s="58">
        <f>L83+L84+L85</f>
        <v>1607.0761910565247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6963.9968279116056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1059</v>
      </c>
      <c r="C31" s="87" t="s">
        <v>2066</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136</v>
      </c>
      <c r="B36" s="872" t="str">
        <f>VLOOKUP(A36,EQUIPOS!A6:D154,3,FALSE)</f>
        <v>Camión de Slurry</v>
      </c>
      <c r="C36" s="873"/>
      <c r="D36" s="873"/>
      <c r="E36" s="873"/>
      <c r="F36" s="873"/>
      <c r="G36" s="873"/>
      <c r="H36" s="874"/>
      <c r="I36" s="274"/>
      <c r="J36" s="275"/>
      <c r="K36" s="276">
        <f>VLOOKUP(A36,EQUIPOS!A6:D163,4,FALSE)</f>
        <v>130802.39126316157</v>
      </c>
      <c r="L36" s="277"/>
      <c r="M36" s="278">
        <v>600</v>
      </c>
      <c r="N36" s="279">
        <f>K36/M36</f>
        <v>218.00398543860263</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600</v>
      </c>
      <c r="N37" s="279">
        <f>K37/M37</f>
        <v>74.765141307674511</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N76*M41</f>
        <v>0.67335467419668338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293.44248142047383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770</v>
      </c>
      <c r="B48" s="49" t="str">
        <f>VLOOKUP(A48,MATERIALES!A5:D373,3,FALSE)</f>
        <v>Agregado tipo LA 4 (lechadas)</v>
      </c>
      <c r="C48" s="288"/>
      <c r="D48" s="288"/>
      <c r="E48" s="288"/>
      <c r="F48" s="288"/>
      <c r="G48" s="288"/>
      <c r="H48" s="288"/>
      <c r="I48" s="275"/>
      <c r="J48" s="231" t="str">
        <f>VLOOKUP(A48,MATERIALES!A4:D640,2,FALSE)</f>
        <v>m3</v>
      </c>
      <c r="K48" s="416">
        <v>4.7499999999999999E-3</v>
      </c>
      <c r="L48" s="274"/>
      <c r="M48" s="409">
        <f>VLOOKUP(A48,MATERIALES!A5:D396,4,FALSE)</f>
        <v>55563.292666857924</v>
      </c>
      <c r="N48" s="279">
        <f>K48*M48</f>
        <v>263.92564016757512</v>
      </c>
    </row>
    <row r="49" spans="1:14">
      <c r="A49" s="114" t="s">
        <v>852</v>
      </c>
      <c r="B49" s="49" t="str">
        <f>VLOOKUP(A49,MATERIALES!A6:D373,3,FALSE)</f>
        <v>Emulsión CRL-1hm</v>
      </c>
      <c r="C49" s="288"/>
      <c r="D49" s="288"/>
      <c r="E49" s="288"/>
      <c r="F49" s="288"/>
      <c r="G49" s="288"/>
      <c r="H49" s="288"/>
      <c r="I49" s="275"/>
      <c r="J49" s="231" t="str">
        <f>VLOOKUP(A49,MATERIALES!A5:D641,2,FALSE)</f>
        <v>lt</v>
      </c>
      <c r="K49" s="416">
        <v>1.0687499999999999</v>
      </c>
      <c r="L49" s="274"/>
      <c r="M49" s="409">
        <f>VLOOKUP(A49,MATERIALES!A6:D397,4,FALSE)</f>
        <v>2509.5624589723066</v>
      </c>
      <c r="N49" s="279">
        <f>K49*M49</f>
        <v>2682.0948780266522</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2946.0205181942274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1335</v>
      </c>
      <c r="B58" s="52" t="str">
        <f>VLOOKUP(A58,TRANSPORTE!A5:D117,3,FALSE)</f>
        <v>Transporte de agregado tipo LA-4</v>
      </c>
      <c r="C58" s="324"/>
      <c r="D58" s="324"/>
      <c r="E58" s="324"/>
      <c r="F58" s="324"/>
      <c r="G58" s="324"/>
      <c r="H58" s="318" t="s">
        <v>1468</v>
      </c>
      <c r="I58" s="417">
        <v>4.7499999999999999E-3</v>
      </c>
      <c r="J58" s="293">
        <v>1</v>
      </c>
      <c r="K58" s="417">
        <f>I58*J58</f>
        <v>4.7499999999999999E-3</v>
      </c>
      <c r="L58" s="910">
        <f>VLOOKUP(A58,TRANSPORTE!A5:D117,4,FALSE)</f>
        <v>1335.8618523059949</v>
      </c>
      <c r="M58" s="911"/>
      <c r="N58" s="294">
        <f>K58*L58</f>
        <v>6.3453437984534755</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6.3453437984534755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4800</v>
      </c>
      <c r="N69" s="402">
        <f>K69/M69</f>
        <v>45.109166666666667</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4800</v>
      </c>
      <c r="N70" s="402">
        <f>K70/M70</f>
        <v>22.226300753001663</v>
      </c>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SUM(N69:N75)</f>
        <v>67.335467419668333</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N43+N53+N64+N76</f>
        <v>3313.1438108328234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662.62876216656468</v>
      </c>
      <c r="M83" s="859"/>
      <c r="N83" s="57"/>
    </row>
    <row r="84" spans="1:14">
      <c r="B84" s="95" t="s">
        <v>973</v>
      </c>
      <c r="C84" s="96"/>
      <c r="D84" s="96"/>
      <c r="E84" s="96"/>
      <c r="F84" s="96"/>
      <c r="G84" s="96"/>
      <c r="H84" s="96"/>
      <c r="I84" s="93"/>
      <c r="J84" s="94"/>
      <c r="K84" s="311">
        <v>0.05</v>
      </c>
      <c r="L84" s="858">
        <f>N78*K84</f>
        <v>165.65719054164117</v>
      </c>
      <c r="M84" s="859"/>
      <c r="N84" s="57"/>
    </row>
    <row r="85" spans="1:14" ht="15.75" thickBot="1">
      <c r="B85" s="97" t="s">
        <v>974</v>
      </c>
      <c r="C85" s="98"/>
      <c r="D85" s="98"/>
      <c r="E85" s="98"/>
      <c r="F85" s="98"/>
      <c r="G85" s="98"/>
      <c r="H85" s="98"/>
      <c r="I85" s="99"/>
      <c r="J85" s="100"/>
      <c r="K85" s="312">
        <v>0.05</v>
      </c>
      <c r="L85" s="860">
        <f>N78*K85</f>
        <v>165.65719054164117</v>
      </c>
      <c r="M85" s="861"/>
      <c r="N85" s="57"/>
    </row>
    <row r="86" spans="1:14" ht="15.75" thickBot="1">
      <c r="B86" s="823" t="s">
        <v>953</v>
      </c>
      <c r="C86" s="824"/>
      <c r="D86" s="824"/>
      <c r="E86" s="824"/>
      <c r="F86" s="824"/>
      <c r="G86" s="824"/>
      <c r="H86" s="824"/>
      <c r="I86" s="824"/>
      <c r="J86" s="824"/>
      <c r="K86" s="824"/>
      <c r="L86" s="824"/>
      <c r="M86" s="825"/>
      <c r="N86" s="58">
        <f>L83+L84+L85</f>
        <v>993.94314324984703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4307.0869540826707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5"/>
  <cols>
    <col min="1" max="1" width="10" bestFit="1" customWidth="1"/>
    <col min="2" max="2" width="16" customWidth="1"/>
    <col min="6" max="6" width="15.42578125" customWidth="1"/>
    <col min="9" max="9" width="13.28515625" bestFit="1" customWidth="1"/>
    <col min="10" max="10" width="15.5703125" customWidth="1"/>
    <col min="11" max="11" width="14.140625"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1060</v>
      </c>
      <c r="C31" s="87" t="s">
        <v>1573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290</v>
      </c>
      <c r="B37" s="872" t="str">
        <f>VLOOKUP(A37,EQUIPOS!A7:D154,3,FALSE)</f>
        <v>Planta trituradora</v>
      </c>
      <c r="C37" s="873"/>
      <c r="D37" s="873"/>
      <c r="E37" s="873"/>
      <c r="F37" s="873"/>
      <c r="G37" s="873"/>
      <c r="H37" s="874"/>
      <c r="I37" s="274"/>
      <c r="J37" s="275"/>
      <c r="K37" s="276">
        <f>VLOOKUP(A37,EQUIPOS!A7:D164,4,FALSE)</f>
        <v>541620.15106056724</v>
      </c>
      <c r="L37" s="277"/>
      <c r="M37" s="278">
        <v>30</v>
      </c>
      <c r="N37" s="279">
        <f t="shared" ref="N37:N43" si="0">K37/M37</f>
        <v>18054.005035352242</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110365.95637151849</v>
      </c>
      <c r="L38" s="277"/>
      <c r="M38" s="278">
        <v>9</v>
      </c>
      <c r="N38" s="279">
        <f t="shared" si="0"/>
        <v>12262.884041279833</v>
      </c>
    </row>
    <row r="39" spans="1:14">
      <c r="A39" t="s">
        <v>173</v>
      </c>
      <c r="B39" s="872" t="str">
        <f>VLOOKUP(A39,EQUIPOS!A9:D154,3,FALSE)</f>
        <v>Compactador neumático de Potencia 70 HP, peso de 13 ton</v>
      </c>
      <c r="C39" s="873"/>
      <c r="D39" s="873"/>
      <c r="E39" s="873"/>
      <c r="F39" s="873"/>
      <c r="G39" s="873"/>
      <c r="H39" s="874"/>
      <c r="I39" s="274"/>
      <c r="J39" s="275"/>
      <c r="K39" s="276">
        <f>VLOOKUP(A39,EQUIPOS!A9:D166,4,FALSE)</f>
        <v>113276.32777672615</v>
      </c>
      <c r="L39" s="277"/>
      <c r="M39" s="278">
        <v>9</v>
      </c>
      <c r="N39" s="279">
        <f t="shared" si="0"/>
        <v>12586.258641858461</v>
      </c>
    </row>
    <row r="40" spans="1:14">
      <c r="A40" t="s">
        <v>286</v>
      </c>
      <c r="B40" s="872" t="str">
        <f>VLOOKUP(A40,EQUIPOS!A10:D154,3,FALSE)</f>
        <v>Planta de asfalto en frio</v>
      </c>
      <c r="C40" s="873"/>
      <c r="D40" s="873"/>
      <c r="E40" s="873"/>
      <c r="F40" s="873"/>
      <c r="G40" s="873"/>
      <c r="H40" s="874"/>
      <c r="I40" s="274"/>
      <c r="J40" s="275"/>
      <c r="K40" s="276">
        <f>VLOOKUP(A40,EQUIPOS!A10:D167,4,FALSE)</f>
        <v>245921.17283537661</v>
      </c>
      <c r="L40" s="277"/>
      <c r="M40" s="278">
        <v>9</v>
      </c>
      <c r="N40" s="279">
        <f t="shared" si="0"/>
        <v>27324.574759486291</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N77*M46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123278.29958049326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VLOOKUP(A53,MATERIALES!A4:D640,2,FALSE)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VLOOKUP(A54,MATERIALES!A5:D641,2,FALSE)</f>
        <v>lt</v>
      </c>
      <c r="K54" s="289">
        <v>25</v>
      </c>
      <c r="L54" s="274"/>
      <c r="M54" s="409">
        <f>VLOOKUP(A54,MATERIALES!A6:D397,4,FALSE)</f>
        <v>39.776805357538898</v>
      </c>
      <c r="N54" s="279">
        <f>K54*M54</f>
        <v>994.42013393847242</v>
      </c>
    </row>
    <row r="55" spans="1:14" ht="15.75" thickBot="1">
      <c r="B55" s="49"/>
      <c r="C55" s="288"/>
      <c r="D55" s="288"/>
      <c r="E55" s="288"/>
      <c r="F55" s="288"/>
      <c r="G55" s="288"/>
      <c r="H55" s="288"/>
      <c r="I55" s="275"/>
      <c r="J55" s="231"/>
      <c r="K55" s="289"/>
      <c r="L55" s="274"/>
      <c r="M55" s="290"/>
      <c r="N55" s="291"/>
    </row>
    <row r="56" spans="1:14" ht="15.75" thickBot="1">
      <c r="B56" s="823" t="s">
        <v>953</v>
      </c>
      <c r="C56" s="824"/>
      <c r="D56" s="824"/>
      <c r="E56" s="824"/>
      <c r="F56" s="824"/>
      <c r="G56" s="824"/>
      <c r="H56" s="824"/>
      <c r="I56" s="824"/>
      <c r="J56" s="824"/>
      <c r="K56" s="824"/>
      <c r="L56" s="824"/>
      <c r="M56" s="825"/>
      <c r="N56" s="401">
        <f>SUM(N53:N55)</f>
        <v>42997.845670626972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1347</v>
      </c>
      <c r="B61" s="52" t="str">
        <f>VLOOKUP(A61,TRANSPORTE!A5:D117,3,FALSE)</f>
        <v>Transporte de Mezcla en Frio MDF-38</v>
      </c>
      <c r="C61" s="324"/>
      <c r="D61" s="324"/>
      <c r="E61" s="324"/>
      <c r="F61" s="324"/>
      <c r="G61" s="324"/>
      <c r="H61" s="318" t="s">
        <v>1468</v>
      </c>
      <c r="I61" s="286">
        <v>1.25</v>
      </c>
      <c r="J61" s="293">
        <v>1</v>
      </c>
      <c r="K61" s="286">
        <f>I61*J61</f>
        <v>1.25</v>
      </c>
      <c r="L61" s="910">
        <f>VLOOKUP(A61,TRANSPORTE!A5:D117,4,FALSE)</f>
        <v>1550.759939237189</v>
      </c>
      <c r="M61" s="911"/>
      <c r="N61" s="294">
        <f>K61*L61</f>
        <v>1938.4499240464861</v>
      </c>
    </row>
    <row r="62" spans="1:14">
      <c r="A62" t="s">
        <v>1269</v>
      </c>
      <c r="B62" s="52" t="str">
        <f>VLOOKUP(A62,TRANSPORTE!A6:D117,3,FALSE)</f>
        <v>Transporte de Material Crudo de Rio</v>
      </c>
      <c r="C62" s="53"/>
      <c r="D62" s="53"/>
      <c r="E62" s="53"/>
      <c r="F62" s="53"/>
      <c r="G62" s="53"/>
      <c r="H62" s="318" t="s">
        <v>1468</v>
      </c>
      <c r="I62" s="286">
        <v>1.4</v>
      </c>
      <c r="J62" s="293">
        <v>1</v>
      </c>
      <c r="K62" s="286">
        <f>I62*J62</f>
        <v>1.4</v>
      </c>
      <c r="L62" s="910">
        <f>VLOOKUP(A62,TRANSPORTE!A6:D117,4,FALSE)</f>
        <v>1327.3942969676759</v>
      </c>
      <c r="M62" s="911"/>
      <c r="N62" s="294">
        <f>K62*L62</f>
        <v>1858.3520157547462</v>
      </c>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3796.801939801232</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t="s">
        <v>19</v>
      </c>
      <c r="B72" s="55" t="str">
        <f>VLOOKUP(A72,'MANO DE OBRA'!A8:D68,3,FALSE)</f>
        <v>Obrero (8)</v>
      </c>
      <c r="C72" s="53"/>
      <c r="D72" s="53"/>
      <c r="E72" s="53"/>
      <c r="F72" s="53"/>
      <c r="G72" s="53"/>
      <c r="H72" s="53"/>
      <c r="I72" s="299">
        <f>K72/J72*100</f>
        <v>234080.00000000003</v>
      </c>
      <c r="J72" s="300">
        <v>185</v>
      </c>
      <c r="K72" s="301">
        <f>VLOOKUP(A72,'MANO DE OBRA'!A8:D99,4,FALSE)</f>
        <v>433048</v>
      </c>
      <c r="L72" s="56"/>
      <c r="M72" s="302">
        <f>M38*8</f>
        <v>72</v>
      </c>
      <c r="N72" s="402">
        <f>K72/M72</f>
        <v>6014.5555555555557</v>
      </c>
      <c r="O72" s="112"/>
    </row>
    <row r="73" spans="1:15">
      <c r="A7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306">
        <f>M72</f>
        <v>72</v>
      </c>
      <c r="N73" s="402">
        <f>K73/M73</f>
        <v>1481.7533835334443</v>
      </c>
    </row>
    <row r="74" spans="1:15">
      <c r="A74" t="s">
        <v>54</v>
      </c>
      <c r="B74" s="55" t="str">
        <f>VLOOKUP(A74,'MANO DE OBRA'!A9:D70,3,FALSE)</f>
        <v>Rastrilleros (2)</v>
      </c>
      <c r="C74" s="53"/>
      <c r="D74" s="53"/>
      <c r="E74" s="53"/>
      <c r="F74" s="53"/>
      <c r="G74" s="53"/>
      <c r="H74" s="53"/>
      <c r="I74" s="299">
        <f>K74/J74*100</f>
        <v>86502.359687357821</v>
      </c>
      <c r="J74" s="300">
        <v>185</v>
      </c>
      <c r="K74" s="301">
        <f>VLOOKUP(A74,'MANO DE OBRA'!A9:D101,4,FALSE)</f>
        <v>160029.36542161196</v>
      </c>
      <c r="L74" s="56"/>
      <c r="M74" s="307">
        <f>M73</f>
        <v>72</v>
      </c>
      <c r="N74" s="402">
        <f>K74/M74</f>
        <v>2222.630075300166</v>
      </c>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SUM(N72:N76)</f>
        <v>9718.9390143891651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N48+N56+N67+N77</f>
        <v>179791.88620531064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35958.377241062131</v>
      </c>
      <c r="M84" s="859"/>
      <c r="N84" s="57"/>
    </row>
    <row r="85" spans="1:14">
      <c r="B85" s="95" t="s">
        <v>973</v>
      </c>
      <c r="C85" s="96"/>
      <c r="D85" s="96"/>
      <c r="E85" s="96"/>
      <c r="F85" s="96"/>
      <c r="G85" s="96"/>
      <c r="H85" s="96"/>
      <c r="I85" s="93"/>
      <c r="J85" s="94"/>
      <c r="K85" s="311">
        <v>0.05</v>
      </c>
      <c r="L85" s="858">
        <f>N79*K85</f>
        <v>8989.5943102655328</v>
      </c>
      <c r="M85" s="859"/>
      <c r="N85" s="57"/>
    </row>
    <row r="86" spans="1:14" ht="15.75" thickBot="1">
      <c r="B86" s="97" t="s">
        <v>974</v>
      </c>
      <c r="C86" s="98"/>
      <c r="D86" s="98"/>
      <c r="E86" s="98"/>
      <c r="F86" s="98"/>
      <c r="G86" s="98"/>
      <c r="H86" s="98"/>
      <c r="I86" s="99"/>
      <c r="J86" s="100"/>
      <c r="K86" s="312">
        <v>0.05</v>
      </c>
      <c r="L86" s="860">
        <f>N79*K86</f>
        <v>8989.5943102655328</v>
      </c>
      <c r="M86" s="861"/>
      <c r="N86" s="57"/>
    </row>
    <row r="87" spans="1:14" ht="15.75" thickBot="1">
      <c r="B87" s="823" t="s">
        <v>953</v>
      </c>
      <c r="C87" s="824"/>
      <c r="D87" s="824"/>
      <c r="E87" s="824"/>
      <c r="F87" s="824"/>
      <c r="G87" s="824"/>
      <c r="H87" s="824"/>
      <c r="I87" s="824"/>
      <c r="J87" s="824"/>
      <c r="K87" s="824"/>
      <c r="L87" s="824"/>
      <c r="M87" s="825"/>
      <c r="N87" s="58">
        <f>L84+L85+L86</f>
        <v>53937.56586159319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233729.45206690382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9"/>
      <c r="K119" s="889"/>
      <c r="L119" s="889"/>
      <c r="M119" s="889"/>
      <c r="N119" s="890"/>
    </row>
    <row r="120" spans="2:14" ht="15.75" thickBot="1">
      <c r="B120" s="268" t="s">
        <v>2221</v>
      </c>
      <c r="C120" s="400"/>
      <c r="D120" s="400"/>
      <c r="E120" s="63"/>
      <c r="F120" s="63"/>
      <c r="G120" s="63"/>
      <c r="H120" s="63"/>
      <c r="I120" s="63"/>
      <c r="J120" s="891"/>
      <c r="K120" s="891"/>
      <c r="L120" s="891"/>
      <c r="M120" s="891"/>
      <c r="N120" s="892"/>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1061</v>
      </c>
      <c r="C31" s="87" t="s">
        <v>1574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110365.95637151849</v>
      </c>
      <c r="L37" s="277"/>
      <c r="M37" s="278">
        <v>9</v>
      </c>
      <c r="N37" s="279">
        <f t="shared" ref="N37:N43" si="0">K37/M37</f>
        <v>12262.884041279833</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113276.32777672615</v>
      </c>
      <c r="L38" s="277"/>
      <c r="M38" s="278">
        <v>9</v>
      </c>
      <c r="N38" s="279">
        <f t="shared" si="0"/>
        <v>12586.258641858461</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971.8939014389166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123278.29958049329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VLOOKUP(A54,MATERIALES!A4:D640,2,FALSE)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VLOOKUP(A55,MATERIALES!A5:D641,2,FALSE)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1369</v>
      </c>
      <c r="B65" s="52" t="str">
        <f>VLOOKUP(A65,TRANSPORTE!A6:D117,3,FALSE)</f>
        <v>Transporte de Mezcla densa En Frio MDF-25</v>
      </c>
      <c r="C65" s="53"/>
      <c r="D65" s="53"/>
      <c r="E65" s="53"/>
      <c r="F65" s="53"/>
      <c r="G65" s="53"/>
      <c r="H65" s="318" t="s">
        <v>1468</v>
      </c>
      <c r="I65" s="286">
        <v>1.25</v>
      </c>
      <c r="J65" s="293">
        <v>1</v>
      </c>
      <c r="K65" s="286">
        <f>I65*J65</f>
        <v>1.25</v>
      </c>
      <c r="L65" s="910">
        <f>VLOOKUP(A65,TRANSPORTE!A6:D117,4,FALSE)</f>
        <v>1691.8294111735811</v>
      </c>
      <c r="M65" s="911"/>
      <c r="N65" s="294">
        <f>K65*L65</f>
        <v>2114.7867639669762</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3973.1387797217221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179968.22304523113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35993.644609046227</v>
      </c>
      <c r="M88" s="859"/>
      <c r="N88" s="57"/>
    </row>
    <row r="89" spans="1:14">
      <c r="B89" s="95" t="s">
        <v>973</v>
      </c>
      <c r="C89" s="96"/>
      <c r="D89" s="96"/>
      <c r="E89" s="96"/>
      <c r="F89" s="96"/>
      <c r="G89" s="96"/>
      <c r="H89" s="96"/>
      <c r="I89" s="93"/>
      <c r="J89" s="94"/>
      <c r="K89" s="311">
        <v>0.05</v>
      </c>
      <c r="L89" s="858">
        <f>N83*K89</f>
        <v>8998.4111522615567</v>
      </c>
      <c r="M89" s="859"/>
      <c r="N89" s="57"/>
    </row>
    <row r="90" spans="1:14" ht="15.75" thickBot="1">
      <c r="B90" s="97" t="s">
        <v>974</v>
      </c>
      <c r="C90" s="98"/>
      <c r="D90" s="98"/>
      <c r="E90" s="98"/>
      <c r="F90" s="98"/>
      <c r="G90" s="98"/>
      <c r="H90" s="98"/>
      <c r="I90" s="99"/>
      <c r="J90" s="100"/>
      <c r="K90" s="312">
        <v>0.05</v>
      </c>
      <c r="L90" s="860">
        <f>N83*K90</f>
        <v>8998.4111522615567</v>
      </c>
      <c r="M90" s="861"/>
      <c r="N90" s="57"/>
    </row>
    <row r="91" spans="1:14" ht="15.75" thickBot="1">
      <c r="B91" s="823" t="s">
        <v>953</v>
      </c>
      <c r="C91" s="824"/>
      <c r="D91" s="824"/>
      <c r="E91" s="824"/>
      <c r="F91" s="824"/>
      <c r="G91" s="824"/>
      <c r="H91" s="824"/>
      <c r="I91" s="824"/>
      <c r="J91" s="824"/>
      <c r="K91" s="824"/>
      <c r="L91" s="824"/>
      <c r="M91" s="825"/>
      <c r="N91" s="58">
        <f>L88+L89+L90</f>
        <v>53990.46691356934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233958.68995880047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1062</v>
      </c>
      <c r="C31" s="87" t="s">
        <v>1575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110365.95637151849</v>
      </c>
      <c r="L37" s="277"/>
      <c r="M37" s="278">
        <v>9</v>
      </c>
      <c r="N37" s="279">
        <f t="shared" ref="N37:N43" si="0">K37/M37</f>
        <v>12262.884041279833</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113276.32777672615</v>
      </c>
      <c r="L38" s="277"/>
      <c r="M38" s="278">
        <v>9</v>
      </c>
      <c r="N38" s="279">
        <f t="shared" si="0"/>
        <v>12586.258641858461</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971.8939014389166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123278.29958049329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18">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v>1.4</v>
      </c>
      <c r="L64" s="910">
        <f>VLOOKUP(A64,TRANSPORTE!A5:D117,4,FALSE)</f>
        <v>1327.3942969676759</v>
      </c>
      <c r="M64" s="911"/>
      <c r="N64" s="294">
        <f>K64*L64</f>
        <v>1858.3520157547462</v>
      </c>
    </row>
    <row r="65" spans="1:15">
      <c r="A65" t="s">
        <v>1349</v>
      </c>
      <c r="B65" s="52" t="str">
        <f>VLOOKUP(A65,TRANSPORTE!A6:D117,3,FALSE)</f>
        <v>Transporte de Mezcla en Frio DMF-19</v>
      </c>
      <c r="C65" s="53"/>
      <c r="D65" s="53"/>
      <c r="E65" s="53"/>
      <c r="F65" s="53"/>
      <c r="G65" s="53"/>
      <c r="H65" s="318" t="s">
        <v>1468</v>
      </c>
      <c r="I65" s="286">
        <v>1.25</v>
      </c>
      <c r="J65" s="293">
        <v>1</v>
      </c>
      <c r="K65" s="286">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179791.88620531064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35958.377241062131</v>
      </c>
      <c r="M88" s="859"/>
      <c r="N88" s="57"/>
    </row>
    <row r="89" spans="1:14">
      <c r="B89" s="95" t="s">
        <v>973</v>
      </c>
      <c r="C89" s="96"/>
      <c r="D89" s="96"/>
      <c r="E89" s="96"/>
      <c r="F89" s="96"/>
      <c r="G89" s="96"/>
      <c r="H89" s="96"/>
      <c r="I89" s="93"/>
      <c r="J89" s="94"/>
      <c r="K89" s="311">
        <v>0.05</v>
      </c>
      <c r="L89" s="858">
        <f>N83*K89</f>
        <v>8989.5943102655328</v>
      </c>
      <c r="M89" s="859"/>
      <c r="N89" s="57"/>
    </row>
    <row r="90" spans="1:14" ht="15.75" thickBot="1">
      <c r="B90" s="97" t="s">
        <v>974</v>
      </c>
      <c r="C90" s="98"/>
      <c r="D90" s="98"/>
      <c r="E90" s="98"/>
      <c r="F90" s="98"/>
      <c r="G90" s="98"/>
      <c r="H90" s="98"/>
      <c r="I90" s="99"/>
      <c r="J90" s="100"/>
      <c r="K90" s="312">
        <v>0.05</v>
      </c>
      <c r="L90" s="860">
        <f>N83*K90</f>
        <v>8989.5943102655328</v>
      </c>
      <c r="M90" s="861"/>
      <c r="N90" s="57"/>
    </row>
    <row r="91" spans="1:14" ht="15.75" thickBot="1">
      <c r="B91" s="823" t="s">
        <v>953</v>
      </c>
      <c r="C91" s="824"/>
      <c r="D91" s="824"/>
      <c r="E91" s="824"/>
      <c r="F91" s="824"/>
      <c r="G91" s="824"/>
      <c r="H91" s="824"/>
      <c r="I91" s="824"/>
      <c r="J91" s="824"/>
      <c r="K91" s="824"/>
      <c r="L91" s="824"/>
      <c r="M91" s="825"/>
      <c r="N91" s="58">
        <f>L88+L89+L90</f>
        <v>53937.56586159319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58">
        <f>N83+N91</f>
        <v>233729.45206690382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1063</v>
      </c>
      <c r="C31" s="87" t="s">
        <v>1576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168</v>
      </c>
      <c r="B37" s="872" t="str">
        <f>VLOOKUP(A37,EQUIPOS!A7:D154,3,FALSE)</f>
        <v>Compactador tipo  POTENCIA: 105 HP, PESO: 6 ton</v>
      </c>
      <c r="C37" s="873"/>
      <c r="D37" s="873"/>
      <c r="E37" s="873"/>
      <c r="F37" s="873"/>
      <c r="G37" s="873"/>
      <c r="H37" s="874"/>
      <c r="I37" s="274"/>
      <c r="J37" s="275"/>
      <c r="K37" s="276">
        <f>VLOOKUP(A37,EQUIPOS!A7:D164,4,FALSE)</f>
        <v>110365.95637151849</v>
      </c>
      <c r="L37" s="277"/>
      <c r="M37" s="278">
        <v>7</v>
      </c>
      <c r="N37" s="279">
        <f t="shared" ref="N37:N43" si="0">K37/M37</f>
        <v>15766.565195931213</v>
      </c>
    </row>
    <row r="38" spans="1:14">
      <c r="A38" t="s">
        <v>173</v>
      </c>
      <c r="B38" s="872" t="str">
        <f>VLOOKUP(A38,EQUIPOS!A8:D154,3,FALSE)</f>
        <v>Compactador neumático de Potencia 70 HP, peso de 13 ton</v>
      </c>
      <c r="C38" s="873"/>
      <c r="D38" s="873"/>
      <c r="E38" s="873"/>
      <c r="F38" s="873"/>
      <c r="G38" s="873"/>
      <c r="H38" s="874"/>
      <c r="I38" s="274"/>
      <c r="J38" s="275"/>
      <c r="K38" s="276">
        <f>VLOOKUP(A38,EQUIPOS!A8:D165,4,FALSE)</f>
        <v>113276.32777672615</v>
      </c>
      <c r="L38" s="277"/>
      <c r="M38" s="278">
        <v>7</v>
      </c>
      <c r="N38" s="279">
        <f t="shared" si="0"/>
        <v>16182.332539532306</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7</v>
      </c>
      <c r="N42" s="279">
        <f t="shared" si="0"/>
        <v>42274.065789456094</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1110.7358873587618</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139911.13346083966</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1343</v>
      </c>
      <c r="B65" s="52" t="str">
        <f>VLOOKUP(A65,TRANSPORTE!A5:D117,3,FALSE)</f>
        <v>Transporte de Mezcla Densa para Bacheo</v>
      </c>
      <c r="C65" s="53"/>
      <c r="D65" s="53"/>
      <c r="E65" s="53"/>
      <c r="F65" s="53"/>
      <c r="G65" s="53"/>
      <c r="H65" s="318" t="s">
        <v>1468</v>
      </c>
      <c r="I65" s="286">
        <v>1.25</v>
      </c>
      <c r="J65" s="286">
        <v>1</v>
      </c>
      <c r="K65" s="286">
        <f>I65*J65</f>
        <v>1.25</v>
      </c>
      <c r="L65" s="296"/>
      <c r="M65" s="297">
        <f>VLOOKUP(A64,TRANSPORTE!A5:D117,4,FALSE)</f>
        <v>1327.3942969676759</v>
      </c>
      <c r="N65" s="419">
        <f>K65*M65</f>
        <v>1659.2428712095948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3517.5948869643407</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63</v>
      </c>
      <c r="N75" s="402">
        <f>K75/M75</f>
        <v>6873.7777777777774</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63</v>
      </c>
      <c r="N76" s="402">
        <f>K76/M76</f>
        <v>1693.4324383239361</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63</v>
      </c>
      <c r="N77" s="402">
        <f>K77/M77</f>
        <v>2540.1486574859041</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11107.358873587618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197533.93289201858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39506.78657840372</v>
      </c>
      <c r="M88" s="859"/>
      <c r="N88" s="57"/>
    </row>
    <row r="89" spans="1:14">
      <c r="B89" s="95" t="s">
        <v>973</v>
      </c>
      <c r="C89" s="96"/>
      <c r="D89" s="96"/>
      <c r="E89" s="96"/>
      <c r="F89" s="96"/>
      <c r="G89" s="96"/>
      <c r="H89" s="96"/>
      <c r="I89" s="93"/>
      <c r="J89" s="94"/>
      <c r="K89" s="311">
        <v>0.05</v>
      </c>
      <c r="L89" s="858">
        <f>N83*K89</f>
        <v>9876.6966446009301</v>
      </c>
      <c r="M89" s="859"/>
      <c r="N89" s="57"/>
    </row>
    <row r="90" spans="1:14" ht="15.75" thickBot="1">
      <c r="B90" s="97" t="s">
        <v>974</v>
      </c>
      <c r="C90" s="98"/>
      <c r="D90" s="98"/>
      <c r="E90" s="98"/>
      <c r="F90" s="98"/>
      <c r="G90" s="98"/>
      <c r="H90" s="98"/>
      <c r="I90" s="99"/>
      <c r="J90" s="100"/>
      <c r="K90" s="312">
        <v>0.05</v>
      </c>
      <c r="L90" s="860">
        <f>N83*K90</f>
        <v>9876.6966446009301</v>
      </c>
      <c r="M90" s="861"/>
      <c r="N90" s="57"/>
    </row>
    <row r="91" spans="1:14" ht="15.75" thickBot="1">
      <c r="B91" s="823" t="s">
        <v>953</v>
      </c>
      <c r="C91" s="824"/>
      <c r="D91" s="824"/>
      <c r="E91" s="824"/>
      <c r="F91" s="824"/>
      <c r="G91" s="824"/>
      <c r="H91" s="824"/>
      <c r="I91" s="824"/>
      <c r="J91" s="824"/>
      <c r="K91" s="824"/>
      <c r="L91" s="824"/>
      <c r="M91" s="825"/>
      <c r="N91" s="58">
        <f>L88+L89+L90</f>
        <v>59260.179867605584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256794.11275962417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1064</v>
      </c>
      <c r="C31" s="87" t="s">
        <v>1577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9</v>
      </c>
      <c r="N37" s="279">
        <f t="shared" ref="N37:N43" si="0">K37/M37</f>
        <v>12586.258641858461</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110365.95637151849</v>
      </c>
      <c r="L38" s="277"/>
      <c r="M38" s="278">
        <v>9</v>
      </c>
      <c r="N38" s="279">
        <f t="shared" si="0"/>
        <v>12262.884041279833</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3"/>
      <c r="F46" s="873"/>
      <c r="G46" s="873"/>
      <c r="H46" s="874"/>
      <c r="I46" s="42"/>
      <c r="J46" s="43"/>
      <c r="K46" s="281"/>
      <c r="L46" s="283"/>
      <c r="M46" s="284"/>
      <c r="N46" s="285"/>
    </row>
    <row r="47" spans="1:14">
      <c r="B47" s="880"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82"/>
      <c r="J48" s="883"/>
      <c r="K48" s="47"/>
      <c r="L48" s="884"/>
      <c r="M48" s="962"/>
      <c r="N48" s="111"/>
    </row>
    <row r="49" spans="1:14" ht="15.75" thickBot="1">
      <c r="B49" s="823" t="s">
        <v>953</v>
      </c>
      <c r="C49" s="824"/>
      <c r="D49" s="824"/>
      <c r="E49" s="824"/>
      <c r="F49" s="824"/>
      <c r="G49" s="824"/>
      <c r="H49" s="824"/>
      <c r="I49" s="824"/>
      <c r="J49" s="824"/>
      <c r="K49" s="824"/>
      <c r="L49" s="824"/>
      <c r="M49" s="825"/>
      <c r="N49" s="401">
        <f>SUM(N36:N48)</f>
        <v>123278.29958049329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1350</v>
      </c>
      <c r="B65" s="52" t="str">
        <f>VLOOKUP(A65,TRANSPORTE!A6:D117,3,FALSE)</f>
        <v>Transporte de Mezcla en Frio  MAF-19</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179791.88620531064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35958.377241062131</v>
      </c>
      <c r="M88" s="859"/>
      <c r="N88" s="57"/>
    </row>
    <row r="89" spans="1:14">
      <c r="B89" s="95" t="s">
        <v>973</v>
      </c>
      <c r="C89" s="96"/>
      <c r="D89" s="96"/>
      <c r="E89" s="96"/>
      <c r="F89" s="96"/>
      <c r="G89" s="96"/>
      <c r="H89" s="96"/>
      <c r="I89" s="93"/>
      <c r="J89" s="94"/>
      <c r="K89" s="311">
        <v>0.05</v>
      </c>
      <c r="L89" s="858">
        <f>N83*K89</f>
        <v>8989.5943102655328</v>
      </c>
      <c r="M89" s="859"/>
      <c r="N89" s="57"/>
    </row>
    <row r="90" spans="1:14" ht="15.75" thickBot="1">
      <c r="B90" s="97" t="s">
        <v>974</v>
      </c>
      <c r="C90" s="98"/>
      <c r="D90" s="98"/>
      <c r="E90" s="98"/>
      <c r="F90" s="98"/>
      <c r="G90" s="98"/>
      <c r="H90" s="98"/>
      <c r="I90" s="99"/>
      <c r="J90" s="100"/>
      <c r="K90" s="312">
        <v>0.05</v>
      </c>
      <c r="L90" s="860">
        <f>N83*K90</f>
        <v>8989.5943102655328</v>
      </c>
      <c r="M90" s="861"/>
      <c r="N90" s="57"/>
    </row>
    <row r="91" spans="1:14" ht="15.75" thickBot="1">
      <c r="B91" s="823" t="s">
        <v>953</v>
      </c>
      <c r="C91" s="824"/>
      <c r="D91" s="824"/>
      <c r="E91" s="824"/>
      <c r="F91" s="824"/>
      <c r="G91" s="824"/>
      <c r="H91" s="824"/>
      <c r="I91" s="824"/>
      <c r="J91" s="824"/>
      <c r="K91" s="824"/>
      <c r="L91" s="824"/>
      <c r="M91" s="825"/>
      <c r="N91" s="58">
        <f>L88+L89+L90</f>
        <v>53937.56586159319</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233729.45206690382</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1065</v>
      </c>
      <c r="C31" s="87" t="s">
        <v>1578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9</v>
      </c>
      <c r="N37" s="279">
        <f t="shared" ref="N37:N43" si="0">K37/M37</f>
        <v>12586.258641858461</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110365.95637151849</v>
      </c>
      <c r="L38" s="277"/>
      <c r="M38" s="278">
        <v>9</v>
      </c>
      <c r="N38" s="279">
        <f t="shared" si="0"/>
        <v>12262.884041279833</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123278.29958049329</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1357</v>
      </c>
      <c r="B64" s="52" t="str">
        <f>VLOOKUP(A64,TRANSPORTE!A6:D117,3,FALSE)</f>
        <v>Transporte de Mezcla Abierta en Frio MAF-25</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6">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179791.88620531064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35958.377241062131</v>
      </c>
      <c r="M87" s="859"/>
      <c r="N87" s="57"/>
    </row>
    <row r="88" spans="1:14">
      <c r="B88" s="95" t="s">
        <v>973</v>
      </c>
      <c r="C88" s="96"/>
      <c r="D88" s="96"/>
      <c r="E88" s="96"/>
      <c r="F88" s="96"/>
      <c r="G88" s="96"/>
      <c r="H88" s="96"/>
      <c r="I88" s="93"/>
      <c r="J88" s="94"/>
      <c r="K88" s="311">
        <v>0.05</v>
      </c>
      <c r="L88" s="858">
        <f>N82*K88</f>
        <v>8989.5943102655328</v>
      </c>
      <c r="M88" s="859"/>
      <c r="N88" s="57"/>
    </row>
    <row r="89" spans="1:14" ht="15.75" thickBot="1">
      <c r="B89" s="97" t="s">
        <v>974</v>
      </c>
      <c r="C89" s="98"/>
      <c r="D89" s="98"/>
      <c r="E89" s="98"/>
      <c r="F89" s="98"/>
      <c r="G89" s="98"/>
      <c r="H89" s="98"/>
      <c r="I89" s="99"/>
      <c r="J89" s="100"/>
      <c r="K89" s="312">
        <v>0.05</v>
      </c>
      <c r="L89" s="860">
        <f>N82*K89</f>
        <v>8989.5943102655328</v>
      </c>
      <c r="M89" s="861"/>
      <c r="N89" s="57"/>
    </row>
    <row r="90" spans="1:14" ht="15.75" thickBot="1">
      <c r="B90" s="823" t="s">
        <v>953</v>
      </c>
      <c r="C90" s="824"/>
      <c r="D90" s="824"/>
      <c r="E90" s="824"/>
      <c r="F90" s="824"/>
      <c r="G90" s="824"/>
      <c r="H90" s="824"/>
      <c r="I90" s="824"/>
      <c r="J90" s="824"/>
      <c r="K90" s="824"/>
      <c r="L90" s="824"/>
      <c r="M90" s="825"/>
      <c r="N90" s="58">
        <f>L87+L88+L89</f>
        <v>53937.56586159319</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233729.45206690382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1066</v>
      </c>
      <c r="C31" s="87" t="s">
        <v>1579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9</v>
      </c>
      <c r="N37" s="279">
        <f t="shared" ref="N37:N43" si="0">K37/M37</f>
        <v>12586.258641858461</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110365.95637151849</v>
      </c>
      <c r="L38" s="277"/>
      <c r="M38" s="278">
        <v>9</v>
      </c>
      <c r="N38" s="279">
        <f t="shared" si="0"/>
        <v>12262.884041279833</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9</v>
      </c>
      <c r="N42" s="279">
        <f t="shared" si="0"/>
        <v>32879.828947354741</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3"/>
      <c r="F46" s="873"/>
      <c r="G46" s="873"/>
      <c r="H46" s="874"/>
      <c r="I46" s="42"/>
      <c r="J46" s="43"/>
      <c r="K46" s="281"/>
      <c r="L46" s="283"/>
      <c r="M46" s="284"/>
      <c r="N46" s="285"/>
    </row>
    <row r="47" spans="1:14">
      <c r="B47" s="880" t="s">
        <v>952</v>
      </c>
      <c r="C47" s="958"/>
      <c r="D47" s="958"/>
      <c r="E47" s="44"/>
      <c r="F47" s="45"/>
      <c r="G47" s="45"/>
      <c r="H47" s="46"/>
      <c r="I47" s="42"/>
      <c r="J47" s="43"/>
      <c r="K47" s="286"/>
      <c r="L47" s="283"/>
      <c r="M47" s="408">
        <v>0.1</v>
      </c>
      <c r="N47" s="351">
        <f>N81*M47</f>
        <v>971.8939014389166</v>
      </c>
    </row>
    <row r="48" spans="1:14" ht="15.75" thickBot="1">
      <c r="B48" s="959"/>
      <c r="C48" s="960"/>
      <c r="D48" s="960"/>
      <c r="E48" s="960"/>
      <c r="F48" s="960"/>
      <c r="G48" s="960"/>
      <c r="H48" s="961"/>
      <c r="I48" s="882"/>
      <c r="J48" s="883"/>
      <c r="K48" s="47"/>
      <c r="L48" s="884"/>
      <c r="M48" s="962"/>
      <c r="N48" s="111"/>
    </row>
    <row r="49" spans="1:14" ht="15.75" thickBot="1">
      <c r="B49" s="823" t="s">
        <v>953</v>
      </c>
      <c r="C49" s="824"/>
      <c r="D49" s="824"/>
      <c r="E49" s="824"/>
      <c r="F49" s="824"/>
      <c r="G49" s="824"/>
      <c r="H49" s="824"/>
      <c r="I49" s="824"/>
      <c r="J49" s="824"/>
      <c r="K49" s="824"/>
      <c r="L49" s="824"/>
      <c r="M49" s="825"/>
      <c r="N49" s="401">
        <f>SUM(N36:N48)</f>
        <v>123278.29958049329</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1352</v>
      </c>
      <c r="B65" s="52" t="str">
        <f>VLOOKUP(A65,TRANSPORTE!A6:D117,3,FALSE)</f>
        <v xml:space="preserve">Transporte de Mezcla Abierta en Frio MAF-38 </v>
      </c>
      <c r="C65" s="53"/>
      <c r="D65" s="53"/>
      <c r="E65" s="53"/>
      <c r="F65" s="53"/>
      <c r="G65" s="53"/>
      <c r="H65" s="318" t="s">
        <v>1468</v>
      </c>
      <c r="I65" s="286">
        <v>1.25</v>
      </c>
      <c r="J65" s="293">
        <v>1</v>
      </c>
      <c r="K65" s="286">
        <f>I65*J65</f>
        <v>1.25</v>
      </c>
      <c r="L65" s="910">
        <f>VLOOKUP(A65,TRANSPORTE!A6:D117,4,FALSE)</f>
        <v>1492.0391364770155</v>
      </c>
      <c r="M65" s="911"/>
      <c r="N65" s="294">
        <f>K65*L65</f>
        <v>1865.0489205962695</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3723.4009363510158</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72</v>
      </c>
      <c r="N75" s="402">
        <f>K75/M75</f>
        <v>6014.5555555555557</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72</v>
      </c>
      <c r="N76" s="402">
        <f>K76/M76</f>
        <v>1481.7533835334443</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72</v>
      </c>
      <c r="N77" s="402">
        <f>K77/M77</f>
        <v>2222.630075300166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9718.9390143891651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179718.48520186043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35943.697040372084</v>
      </c>
      <c r="M88" s="859"/>
      <c r="N88" s="57"/>
    </row>
    <row r="89" spans="1:14">
      <c r="B89" s="95" t="s">
        <v>973</v>
      </c>
      <c r="C89" s="96"/>
      <c r="D89" s="96"/>
      <c r="E89" s="96"/>
      <c r="F89" s="96"/>
      <c r="G89" s="96"/>
      <c r="H89" s="96"/>
      <c r="I89" s="93"/>
      <c r="J89" s="94"/>
      <c r="K89" s="311">
        <v>0.05</v>
      </c>
      <c r="L89" s="858">
        <f>N83*K89</f>
        <v>8985.9242600930211</v>
      </c>
      <c r="M89" s="859"/>
      <c r="N89" s="57"/>
    </row>
    <row r="90" spans="1:14" ht="15.75" thickBot="1">
      <c r="B90" s="97" t="s">
        <v>974</v>
      </c>
      <c r="C90" s="98"/>
      <c r="D90" s="98"/>
      <c r="E90" s="98"/>
      <c r="F90" s="98"/>
      <c r="G90" s="98"/>
      <c r="H90" s="98"/>
      <c r="I90" s="99"/>
      <c r="J90" s="100"/>
      <c r="K90" s="312">
        <v>0.05</v>
      </c>
      <c r="L90" s="860">
        <f>N83*K90</f>
        <v>8985.9242600930211</v>
      </c>
      <c r="M90" s="861"/>
      <c r="N90" s="57"/>
    </row>
    <row r="91" spans="1:14" ht="15.75" thickBot="1">
      <c r="B91" s="823" t="s">
        <v>953</v>
      </c>
      <c r="C91" s="824"/>
      <c r="D91" s="824"/>
      <c r="E91" s="824"/>
      <c r="F91" s="824"/>
      <c r="G91" s="824"/>
      <c r="H91" s="824"/>
      <c r="I91" s="824"/>
      <c r="J91" s="824"/>
      <c r="K91" s="824"/>
      <c r="L91" s="824"/>
      <c r="M91" s="825"/>
      <c r="N91" s="58">
        <f>L88+L89+L90</f>
        <v>53915.54556055813</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233634.03076241855</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1067</v>
      </c>
      <c r="C31" s="963" t="s">
        <v>1580</v>
      </c>
      <c r="D31" s="963"/>
      <c r="E31" s="963"/>
      <c r="F31" s="964"/>
      <c r="G31" s="964"/>
      <c r="H31" s="964"/>
      <c r="I31" s="964"/>
      <c r="J31" s="964"/>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7</v>
      </c>
      <c r="N37" s="279">
        <f t="shared" ref="N37:N43" si="0">K37/M37</f>
        <v>16182.332539532306</v>
      </c>
    </row>
    <row r="38" spans="1:14">
      <c r="A38" t="s">
        <v>168</v>
      </c>
      <c r="B38" s="872" t="str">
        <f>VLOOKUP(A38,EQUIPOS!A8:D154,3,FALSE)</f>
        <v>Compactador tipo  POTENCIA: 105 HP, PESO: 6 ton</v>
      </c>
      <c r="C38" s="873"/>
      <c r="D38" s="873"/>
      <c r="E38" s="873"/>
      <c r="F38" s="873"/>
      <c r="G38" s="873"/>
      <c r="H38" s="874"/>
      <c r="I38" s="274"/>
      <c r="J38" s="275"/>
      <c r="K38" s="276">
        <f>VLOOKUP(A38,EQUIPOS!A8:D165,4,FALSE)</f>
        <v>110365.95637151849</v>
      </c>
      <c r="L38" s="277"/>
      <c r="M38" s="278">
        <v>7</v>
      </c>
      <c r="N38" s="279">
        <f t="shared" si="0"/>
        <v>15766.565195931213</v>
      </c>
    </row>
    <row r="39" spans="1:14">
      <c r="A39" t="s">
        <v>286</v>
      </c>
      <c r="B39" s="872" t="str">
        <f>VLOOKUP(A39,EQUIPOS!A9:D154,3,FALSE)</f>
        <v>Planta de asfalto en frio</v>
      </c>
      <c r="C39" s="873"/>
      <c r="D39" s="873"/>
      <c r="E39" s="873"/>
      <c r="F39" s="873"/>
      <c r="G39" s="873"/>
      <c r="H39" s="874"/>
      <c r="I39" s="274"/>
      <c r="J39" s="275"/>
      <c r="K39" s="276">
        <f>VLOOKUP(A39,EQUIPOS!A9:D166,4,FALSE)</f>
        <v>245921.17283537661</v>
      </c>
      <c r="L39" s="277"/>
      <c r="M39" s="278">
        <v>9</v>
      </c>
      <c r="N39" s="279">
        <f t="shared" si="0"/>
        <v>27324.574759486291</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7</v>
      </c>
      <c r="N42" s="279">
        <f t="shared" si="0"/>
        <v>42274.065789456094</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9</v>
      </c>
      <c r="N43" s="279">
        <f t="shared" si="0"/>
        <v>9199.9702488755102</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1110.7358873587618</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139911.13346083966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1352</v>
      </c>
      <c r="B64" s="52" t="str">
        <f>VLOOKUP(A64,TRANSPORTE!A6:D117,3,FALSE)</f>
        <v xml:space="preserve">Transporte de Mezcla Abierta en Frio MAF-38 </v>
      </c>
      <c r="C64" s="53"/>
      <c r="D64" s="53"/>
      <c r="E64" s="53"/>
      <c r="F64" s="53"/>
      <c r="G64" s="53"/>
      <c r="H64" s="318" t="s">
        <v>1468</v>
      </c>
      <c r="I64" s="286">
        <v>1.25</v>
      </c>
      <c r="J64" s="293">
        <v>1</v>
      </c>
      <c r="K64" s="286">
        <f>I64*J64</f>
        <v>1.25</v>
      </c>
      <c r="L64" s="910">
        <f>VLOOKUP(A64,TRANSPORTE!A6:D117,4,FALSE)</f>
        <v>1492.0391364770155</v>
      </c>
      <c r="M64" s="911"/>
      <c r="N64" s="294">
        <f>K64*L64</f>
        <v>1865.0489205962695</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317"/>
      <c r="E68" s="317"/>
      <c r="F68" s="317"/>
      <c r="G68" s="317"/>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3723.4009363510158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63</v>
      </c>
      <c r="N74" s="402">
        <f>K74/M74</f>
        <v>6873.7777777777774</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63</v>
      </c>
      <c r="N75" s="402">
        <f>K75/M75</f>
        <v>1693.4324383239361</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63</v>
      </c>
      <c r="N76" s="402">
        <f>K76/M76</f>
        <v>2540.1486574859041</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11107.358873587618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197739.73894140526</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39547.947788281053</v>
      </c>
      <c r="M87" s="859"/>
      <c r="N87" s="57"/>
    </row>
    <row r="88" spans="1:14">
      <c r="B88" s="95" t="s">
        <v>973</v>
      </c>
      <c r="C88" s="96"/>
      <c r="D88" s="96"/>
      <c r="E88" s="96"/>
      <c r="F88" s="96"/>
      <c r="G88" s="96"/>
      <c r="H88" s="96"/>
      <c r="I88" s="93"/>
      <c r="J88" s="94"/>
      <c r="K88" s="311">
        <v>0.05</v>
      </c>
      <c r="L88" s="858">
        <f>N82*K88</f>
        <v>9886.9869470702633</v>
      </c>
      <c r="M88" s="859"/>
      <c r="N88" s="57"/>
    </row>
    <row r="89" spans="1:14" ht="15.75" thickBot="1">
      <c r="B89" s="97" t="s">
        <v>974</v>
      </c>
      <c r="C89" s="98"/>
      <c r="D89" s="98"/>
      <c r="E89" s="98"/>
      <c r="F89" s="98"/>
      <c r="G89" s="98"/>
      <c r="H89" s="98"/>
      <c r="I89" s="99"/>
      <c r="J89" s="100"/>
      <c r="K89" s="312">
        <v>0.05</v>
      </c>
      <c r="L89" s="860">
        <f>N82*K89</f>
        <v>9886.9869470702633</v>
      </c>
      <c r="M89" s="861"/>
      <c r="N89" s="57"/>
    </row>
    <row r="90" spans="1:14" ht="15.75" thickBot="1">
      <c r="B90" s="823" t="s">
        <v>953</v>
      </c>
      <c r="C90" s="824"/>
      <c r="D90" s="824"/>
      <c r="E90" s="824"/>
      <c r="F90" s="824"/>
      <c r="G90" s="824"/>
      <c r="H90" s="824"/>
      <c r="I90" s="824"/>
      <c r="J90" s="824"/>
      <c r="K90" s="824"/>
      <c r="L90" s="824"/>
      <c r="M90" s="825"/>
      <c r="N90" s="58">
        <f>L87+L88+L89</f>
        <v>59321.921682421576</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257061.66062382684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1068</v>
      </c>
      <c r="C31" s="87" t="s">
        <v>2067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327"/>
      <c r="C45" s="328"/>
      <c r="D45" s="328"/>
      <c r="E45" s="328"/>
      <c r="F45" s="328"/>
      <c r="G45" s="328"/>
      <c r="H45" s="329"/>
      <c r="I45" s="274"/>
      <c r="J45" s="275"/>
      <c r="K45" s="276"/>
      <c r="L45" s="277"/>
      <c r="M45" s="278"/>
      <c r="N45" s="279"/>
    </row>
    <row r="46" spans="1:14">
      <c r="B46" s="327"/>
      <c r="C46" s="328"/>
      <c r="D46" s="328"/>
      <c r="E46" s="328"/>
      <c r="F46" s="328"/>
      <c r="G46" s="328"/>
      <c r="H46" s="329"/>
      <c r="I46" s="274"/>
      <c r="J46" s="275"/>
      <c r="K46" s="276"/>
      <c r="L46" s="277"/>
      <c r="M46" s="278"/>
      <c r="N46" s="279"/>
    </row>
    <row r="47" spans="1:14">
      <c r="B47" s="872"/>
      <c r="C47" s="873"/>
      <c r="D47" s="873"/>
      <c r="E47" s="873"/>
      <c r="F47" s="873"/>
      <c r="G47" s="873"/>
      <c r="H47" s="874"/>
      <c r="I47" s="875"/>
      <c r="J47" s="876"/>
      <c r="K47" s="276"/>
      <c r="L47" s="877"/>
      <c r="M47" s="878"/>
      <c r="N47" s="279"/>
    </row>
    <row r="48" spans="1:14">
      <c r="B48" s="872"/>
      <c r="C48" s="873"/>
      <c r="D48" s="873"/>
      <c r="E48" s="879"/>
      <c r="F48" s="873"/>
      <c r="G48" s="873"/>
      <c r="H48" s="874"/>
      <c r="I48" s="42"/>
      <c r="J48" s="43"/>
      <c r="K48" s="281"/>
      <c r="L48" s="283"/>
      <c r="M48" s="284"/>
      <c r="N48" s="285"/>
    </row>
    <row r="49" spans="1:14">
      <c r="B49" s="880" t="s">
        <v>952</v>
      </c>
      <c r="C49" s="881"/>
      <c r="D49" s="881"/>
      <c r="E49" s="44"/>
      <c r="F49" s="45"/>
      <c r="G49" s="45"/>
      <c r="H49" s="46"/>
      <c r="I49" s="42"/>
      <c r="J49" s="43"/>
      <c r="K49" s="286"/>
      <c r="L49" s="283"/>
      <c r="M49" s="408">
        <v>0.1</v>
      </c>
      <c r="N49" s="351">
        <f>N83*M49</f>
        <v>874.7045112950251</v>
      </c>
    </row>
    <row r="50" spans="1:14" ht="15.75" thickBot="1">
      <c r="B50" s="872"/>
      <c r="C50" s="873"/>
      <c r="D50" s="873"/>
      <c r="E50" s="873"/>
      <c r="F50" s="873"/>
      <c r="G50" s="873"/>
      <c r="H50" s="874"/>
      <c r="I50" s="882"/>
      <c r="J50" s="883"/>
      <c r="K50" s="47"/>
      <c r="L50" s="884"/>
      <c r="M50" s="885"/>
      <c r="N50" s="111"/>
    </row>
    <row r="51" spans="1:14" ht="15.75" thickBot="1">
      <c r="B51" s="823" t="s">
        <v>953</v>
      </c>
      <c r="C51" s="824"/>
      <c r="D51" s="824"/>
      <c r="E51" s="824"/>
      <c r="F51" s="824"/>
      <c r="G51" s="824"/>
      <c r="H51" s="824"/>
      <c r="I51" s="824"/>
      <c r="J51" s="824"/>
      <c r="K51" s="824"/>
      <c r="L51" s="824"/>
      <c r="M51" s="825"/>
      <c r="N51" s="401">
        <f>SUM(N36:N50)</f>
        <v>164630.76087176378</v>
      </c>
    </row>
    <row r="52" spans="1:14">
      <c r="B52" s="287"/>
      <c r="C52" s="40"/>
      <c r="D52" s="40"/>
      <c r="E52" s="40"/>
      <c r="F52" s="40"/>
      <c r="G52" s="40"/>
      <c r="H52" s="40"/>
      <c r="I52" s="40"/>
      <c r="J52" s="40"/>
      <c r="K52" s="40"/>
      <c r="L52" s="40"/>
      <c r="M52" s="40"/>
      <c r="N52" s="41"/>
    </row>
    <row r="53" spans="1:14">
      <c r="B53" s="70" t="s">
        <v>954</v>
      </c>
      <c r="C53" s="71"/>
      <c r="D53" s="71"/>
      <c r="E53" s="71"/>
      <c r="F53" s="71"/>
      <c r="G53" s="71"/>
      <c r="H53" s="71"/>
      <c r="I53" s="71"/>
      <c r="J53" s="71"/>
      <c r="K53" s="71"/>
      <c r="L53" s="71"/>
      <c r="M53" s="71"/>
      <c r="N53" s="72"/>
    </row>
    <row r="54" spans="1:14" ht="15.75" thickBot="1">
      <c r="B54" s="73"/>
      <c r="C54" s="68"/>
      <c r="D54" s="68"/>
      <c r="E54" s="68"/>
      <c r="F54" s="68"/>
      <c r="G54" s="68"/>
      <c r="H54" s="68"/>
      <c r="I54" s="68"/>
      <c r="J54" s="67"/>
      <c r="K54" s="67"/>
      <c r="L54" s="67"/>
      <c r="M54" s="67"/>
      <c r="N54" s="69"/>
    </row>
    <row r="55" spans="1:14">
      <c r="B55" s="868" t="s">
        <v>944</v>
      </c>
      <c r="C55" s="869"/>
      <c r="D55" s="869"/>
      <c r="E55" s="869"/>
      <c r="F55" s="869"/>
      <c r="G55" s="869"/>
      <c r="H55" s="869"/>
      <c r="I55" s="903"/>
      <c r="J55" s="322" t="s">
        <v>945</v>
      </c>
      <c r="K55" s="91" t="s">
        <v>946</v>
      </c>
      <c r="L55" s="904" t="s">
        <v>955</v>
      </c>
      <c r="M55" s="903"/>
      <c r="N55" s="92" t="s">
        <v>951</v>
      </c>
    </row>
    <row r="56" spans="1:14">
      <c r="A56" t="s">
        <v>772</v>
      </c>
      <c r="B56" s="49" t="str">
        <f>VLOOKUP(A56,MATERIALES!A5:D373,3,FALSE)</f>
        <v>Agregado Petreo para Triturar (Crudo)</v>
      </c>
      <c r="C56" s="288"/>
      <c r="D56" s="288"/>
      <c r="E56" s="288"/>
      <c r="F56" s="288"/>
      <c r="G56" s="288"/>
      <c r="H56" s="288"/>
      <c r="I56" s="275"/>
      <c r="J56" s="231" t="str">
        <f>VLOOKUP(A56,MATERIALES!A10:D648,2,FALSE)</f>
        <v>m3</v>
      </c>
      <c r="K56" s="289">
        <v>1.4</v>
      </c>
      <c r="L56" s="274"/>
      <c r="M56" s="409">
        <f>VLOOKUP(A56,MATERIALES!A5:D396,4,FALSE)</f>
        <v>30002.446811920359</v>
      </c>
      <c r="N56" s="279">
        <f>K56*M56</f>
        <v>42003.425536688497</v>
      </c>
    </row>
    <row r="57" spans="1:14">
      <c r="A57" s="114" t="s">
        <v>774</v>
      </c>
      <c r="B57" s="49" t="str">
        <f>VLOOKUP(A57,MATERIALES!A6:D373,3,FALSE)</f>
        <v>Agua</v>
      </c>
      <c r="C57" s="288"/>
      <c r="D57" s="288"/>
      <c r="E57" s="288"/>
      <c r="F57" s="288"/>
      <c r="G57" s="288"/>
      <c r="H57" s="288"/>
      <c r="I57" s="275"/>
      <c r="J57" s="231" t="str">
        <f>VLOOKUP(A57,MATERIALES!A11:D649,2,FALSE)</f>
        <v>lt</v>
      </c>
      <c r="K57" s="289">
        <v>25</v>
      </c>
      <c r="L57" s="274"/>
      <c r="M57" s="409">
        <f>VLOOKUP(A57,MATERIALES!A6:D397,4,FALSE)</f>
        <v>39.776805357538898</v>
      </c>
      <c r="N57" s="279">
        <f>K57*M57</f>
        <v>994.42013393847242</v>
      </c>
    </row>
    <row r="58" spans="1:14">
      <c r="B58" s="49"/>
      <c r="C58" s="288"/>
      <c r="D58" s="288"/>
      <c r="E58" s="288"/>
      <c r="F58" s="288"/>
      <c r="G58" s="288"/>
      <c r="H58" s="288"/>
      <c r="I58" s="275"/>
      <c r="J58" s="231"/>
      <c r="K58" s="289"/>
      <c r="L58" s="274"/>
      <c r="M58" s="290"/>
      <c r="N58" s="291"/>
    </row>
    <row r="59" spans="1:14">
      <c r="B59" s="49"/>
      <c r="C59" s="288"/>
      <c r="D59" s="288"/>
      <c r="E59" s="288"/>
      <c r="F59" s="288"/>
      <c r="G59" s="288"/>
      <c r="H59" s="288"/>
      <c r="I59" s="275"/>
      <c r="J59" s="231"/>
      <c r="K59" s="289"/>
      <c r="L59" s="274"/>
      <c r="M59" s="290"/>
      <c r="N59" s="291"/>
    </row>
    <row r="60" spans="1:14" ht="15.75" thickBot="1">
      <c r="B60" s="905"/>
      <c r="C60" s="906"/>
      <c r="D60" s="906"/>
      <c r="E60" s="906"/>
      <c r="F60" s="906"/>
      <c r="G60" s="906"/>
      <c r="H60" s="906"/>
      <c r="I60" s="876"/>
      <c r="J60" s="48"/>
      <c r="K60" s="50"/>
      <c r="L60" s="907"/>
      <c r="M60" s="908"/>
      <c r="N60" s="51"/>
    </row>
    <row r="61" spans="1:14" ht="15.75" thickBot="1">
      <c r="B61" s="823" t="s">
        <v>953</v>
      </c>
      <c r="C61" s="824"/>
      <c r="D61" s="824"/>
      <c r="E61" s="824"/>
      <c r="F61" s="824"/>
      <c r="G61" s="824"/>
      <c r="H61" s="824"/>
      <c r="I61" s="824"/>
      <c r="J61" s="824"/>
      <c r="K61" s="824"/>
      <c r="L61" s="824"/>
      <c r="M61" s="825"/>
      <c r="N61" s="401">
        <f>SUM(N56:N60)</f>
        <v>42997.845670626972</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1269</v>
      </c>
      <c r="B66" s="52" t="str">
        <f>VLOOKUP(A66,TRANSPORTE!A5:D117,3,FALSE)</f>
        <v>Transporte de Material Crudo de Rio</v>
      </c>
      <c r="C66" s="324"/>
      <c r="D66" s="324"/>
      <c r="E66" s="324"/>
      <c r="F66" s="324"/>
      <c r="G66" s="324"/>
      <c r="H66" s="318" t="s">
        <v>1468</v>
      </c>
      <c r="I66" s="286">
        <v>1.4</v>
      </c>
      <c r="J66" s="293">
        <v>1</v>
      </c>
      <c r="K66" s="286">
        <f>I66*J66</f>
        <v>1.4</v>
      </c>
      <c r="L66" s="910">
        <f>VLOOKUP(A66,TRANSPORTE!A5:D117,4,FALSE)</f>
        <v>1327.3942969676759</v>
      </c>
      <c r="M66" s="911"/>
      <c r="N66" s="294">
        <f>K66*L66</f>
        <v>1858.3520157547462</v>
      </c>
    </row>
    <row r="67" spans="1:15">
      <c r="A67" t="s">
        <v>1364</v>
      </c>
      <c r="B67" s="52" t="str">
        <f>VLOOKUP(A67,TRANSPORTE!A6:D117,3,FALSE)</f>
        <v>Transporte de Mezcla densa en Caliente MDC-25</v>
      </c>
      <c r="C67" s="53"/>
      <c r="D67" s="53"/>
      <c r="E67" s="53"/>
      <c r="F67" s="53"/>
      <c r="G67" s="53"/>
      <c r="H67" s="318" t="s">
        <v>1468</v>
      </c>
      <c r="I67" s="286">
        <v>1.25</v>
      </c>
      <c r="J67" s="293">
        <v>1</v>
      </c>
      <c r="K67" s="286">
        <f>I67*J67</f>
        <v>1.25</v>
      </c>
      <c r="L67" s="910">
        <f>VLOOKUP(A67,TRANSPORTE!A6:D117,4,FALSE)</f>
        <v>1492.0391364770155</v>
      </c>
      <c r="M67" s="911"/>
      <c r="N67" s="294">
        <f>K67*L67</f>
        <v>1865.0489205962695</v>
      </c>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3723.4009363510158</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t="s">
        <v>19</v>
      </c>
      <c r="B77" s="55" t="str">
        <f>VLOOKUP(A77,'MANO DE OBRA'!A8:D68,3,FALSE)</f>
        <v>Obrero (8)</v>
      </c>
      <c r="C77" s="53"/>
      <c r="D77" s="53"/>
      <c r="E77" s="53"/>
      <c r="F77" s="53"/>
      <c r="G77" s="53"/>
      <c r="H77" s="53"/>
      <c r="I77" s="299">
        <f>K77/J77*100</f>
        <v>234080.00000000003</v>
      </c>
      <c r="J77" s="300">
        <v>185</v>
      </c>
      <c r="K77" s="301">
        <f>VLOOKUP(A77,'MANO DE OBRA'!A8:D99,4,FALSE)</f>
        <v>433048</v>
      </c>
      <c r="L77" s="56"/>
      <c r="M77" s="302">
        <v>80</v>
      </c>
      <c r="N77" s="402">
        <f>K77/M77</f>
        <v>5413.1</v>
      </c>
      <c r="O77" s="112"/>
    </row>
    <row r="78" spans="1:15">
      <c r="A78"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80</v>
      </c>
      <c r="N78" s="402">
        <f>K78/M78</f>
        <v>1333.5780451800997</v>
      </c>
    </row>
    <row r="79" spans="1:15">
      <c r="A79" t="s">
        <v>54</v>
      </c>
      <c r="B79" s="55" t="str">
        <f>VLOOKUP(A79,'MANO DE OBRA'!A9:D70,3,FALSE)</f>
        <v>Rastrilleros (2)</v>
      </c>
      <c r="C79" s="53"/>
      <c r="D79" s="53"/>
      <c r="E79" s="53"/>
      <c r="F79" s="53"/>
      <c r="G79" s="53"/>
      <c r="H79" s="53"/>
      <c r="I79" s="299">
        <f>K79/J79*100</f>
        <v>86502.359687357821</v>
      </c>
      <c r="J79" s="300">
        <v>185</v>
      </c>
      <c r="K79" s="301">
        <f>VLOOKUP(A79,'MANO DE OBRA'!A9:D101,4,FALSE)</f>
        <v>160029.36542161196</v>
      </c>
      <c r="L79" s="56"/>
      <c r="M79" s="307">
        <v>80</v>
      </c>
      <c r="N79" s="402">
        <f>K79/M79</f>
        <v>2000.3670677701496</v>
      </c>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51"/>
    </row>
    <row r="83" spans="1:14" ht="15.75" thickBot="1">
      <c r="B83" s="912" t="s">
        <v>953</v>
      </c>
      <c r="C83" s="866"/>
      <c r="D83" s="866"/>
      <c r="E83" s="866"/>
      <c r="F83" s="866"/>
      <c r="G83" s="866"/>
      <c r="H83" s="866"/>
      <c r="I83" s="866"/>
      <c r="J83" s="866"/>
      <c r="K83" s="866"/>
      <c r="L83" s="866"/>
      <c r="M83" s="867"/>
      <c r="N83" s="308">
        <f>SUM(N77:N82)</f>
        <v>8747.0451129502508</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N51+N61+N72+N83</f>
        <v>220099.05259169202</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44019.810518338403</v>
      </c>
      <c r="M90" s="859"/>
      <c r="N90" s="57"/>
    </row>
    <row r="91" spans="1:14">
      <c r="B91" s="95" t="s">
        <v>973</v>
      </c>
      <c r="C91" s="96"/>
      <c r="D91" s="96"/>
      <c r="E91" s="96"/>
      <c r="F91" s="96"/>
      <c r="G91" s="96"/>
      <c r="H91" s="96"/>
      <c r="I91" s="93"/>
      <c r="J91" s="94"/>
      <c r="K91" s="311">
        <v>0.05</v>
      </c>
      <c r="L91" s="858">
        <f>N85*K91</f>
        <v>11004.952629584601</v>
      </c>
      <c r="M91" s="859"/>
      <c r="N91" s="57"/>
    </row>
    <row r="92" spans="1:14" ht="15.75" thickBot="1">
      <c r="B92" s="97" t="s">
        <v>974</v>
      </c>
      <c r="C92" s="98"/>
      <c r="D92" s="98"/>
      <c r="E92" s="98"/>
      <c r="F92" s="98"/>
      <c r="G92" s="98"/>
      <c r="H92" s="98"/>
      <c r="I92" s="99"/>
      <c r="J92" s="100"/>
      <c r="K92" s="312">
        <v>0.05</v>
      </c>
      <c r="L92" s="860">
        <f>N85*K92</f>
        <v>11004.952629584601</v>
      </c>
      <c r="M92" s="861"/>
      <c r="N92" s="57"/>
    </row>
    <row r="93" spans="1:14" ht="15.75" thickBot="1">
      <c r="B93" s="823" t="s">
        <v>953</v>
      </c>
      <c r="C93" s="824"/>
      <c r="D93" s="824"/>
      <c r="E93" s="824"/>
      <c r="F93" s="824"/>
      <c r="G93" s="824"/>
      <c r="H93" s="824"/>
      <c r="I93" s="824"/>
      <c r="J93" s="824"/>
      <c r="K93" s="824"/>
      <c r="L93" s="824"/>
      <c r="M93" s="825"/>
      <c r="N93" s="58">
        <f>L90+L91+L92</f>
        <v>66029.715777507605</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286128.76836919959</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2220</v>
      </c>
      <c r="C125" s="61"/>
      <c r="D125" s="61"/>
      <c r="E125" s="18"/>
      <c r="F125" s="18"/>
      <c r="G125" s="18"/>
      <c r="H125" s="18"/>
      <c r="I125" s="18"/>
      <c r="J125" s="889"/>
      <c r="K125" s="889"/>
      <c r="L125" s="889"/>
      <c r="M125" s="889"/>
      <c r="N125" s="890"/>
    </row>
    <row r="126" spans="2:14" ht="15.75" thickBot="1">
      <c r="B126" s="268" t="s">
        <v>2221</v>
      </c>
      <c r="C126" s="400"/>
      <c r="D126" s="400"/>
      <c r="E126" s="63"/>
      <c r="F126" s="63"/>
      <c r="G126" s="63"/>
      <c r="H126" s="63"/>
      <c r="I126" s="63"/>
      <c r="J126" s="891"/>
      <c r="K126" s="891"/>
      <c r="L126" s="891"/>
      <c r="M126" s="891"/>
      <c r="N126" s="892"/>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1069</v>
      </c>
      <c r="C31" s="87" t="s">
        <v>2068</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1362</v>
      </c>
      <c r="B65" s="52" t="str">
        <f>VLOOKUP(A65,TRANSPORTE!A6:D117,3,FALSE)</f>
        <v>Transporte de Mezcla Densa en Caliente MDC-19</v>
      </c>
      <c r="C65" s="53"/>
      <c r="D65" s="53"/>
      <c r="E65" s="53"/>
      <c r="F65" s="53"/>
      <c r="G65" s="53"/>
      <c r="H65" s="318" t="s">
        <v>1468</v>
      </c>
      <c r="I65" s="286">
        <v>1.25</v>
      </c>
      <c r="J65" s="293">
        <v>1</v>
      </c>
      <c r="K65" s="286">
        <f>I65*J65</f>
        <v>1.25</v>
      </c>
      <c r="L65" s="910">
        <f>VLOOKUP(A65,TRANSPORTE!A6:D117,4,FALSE)</f>
        <v>1691.8294111735811</v>
      </c>
      <c r="M65" s="911"/>
      <c r="N65" s="294">
        <f>K65*L65</f>
        <v>2114.7867639669762</v>
      </c>
    </row>
    <row r="66" spans="1:15">
      <c r="B66" s="52"/>
      <c r="C66" s="53"/>
      <c r="D66" s="53"/>
      <c r="E66" s="53"/>
      <c r="F66" s="53"/>
      <c r="G66" s="53"/>
      <c r="H66" s="295"/>
      <c r="I66" s="286"/>
      <c r="J66" s="286"/>
      <c r="K66" s="286"/>
      <c r="L66" s="910"/>
      <c r="M66" s="911"/>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3973.1387797217221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220348.79043506272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44069.758087012546</v>
      </c>
      <c r="M88" s="859"/>
      <c r="N88" s="57"/>
    </row>
    <row r="89" spans="1:14">
      <c r="B89" s="95" t="s">
        <v>973</v>
      </c>
      <c r="C89" s="96"/>
      <c r="D89" s="96"/>
      <c r="E89" s="96"/>
      <c r="F89" s="96"/>
      <c r="G89" s="96"/>
      <c r="H89" s="96"/>
      <c r="I89" s="93"/>
      <c r="J89" s="94"/>
      <c r="K89" s="311">
        <v>0.05</v>
      </c>
      <c r="L89" s="858">
        <f>N83*K89</f>
        <v>11017.439521753136</v>
      </c>
      <c r="M89" s="859"/>
      <c r="N89" s="57"/>
    </row>
    <row r="90" spans="1:14" ht="15.75" thickBot="1">
      <c r="B90" s="97" t="s">
        <v>974</v>
      </c>
      <c r="C90" s="98"/>
      <c r="D90" s="98"/>
      <c r="E90" s="98"/>
      <c r="F90" s="98"/>
      <c r="G90" s="98"/>
      <c r="H90" s="98"/>
      <c r="I90" s="99"/>
      <c r="J90" s="100"/>
      <c r="K90" s="312">
        <v>0.05</v>
      </c>
      <c r="L90" s="860">
        <f>N83*K90</f>
        <v>11017.439521753136</v>
      </c>
      <c r="M90" s="861"/>
      <c r="N90" s="57"/>
    </row>
    <row r="91" spans="1:14" ht="15.75" thickBot="1">
      <c r="B91" s="823" t="s">
        <v>953</v>
      </c>
      <c r="C91" s="824"/>
      <c r="D91" s="824"/>
      <c r="E91" s="824"/>
      <c r="F91" s="824"/>
      <c r="G91" s="824"/>
      <c r="H91" s="824"/>
      <c r="I91" s="824"/>
      <c r="J91" s="824"/>
      <c r="K91" s="824"/>
      <c r="L91" s="824"/>
      <c r="M91" s="825"/>
      <c r="N91" s="58">
        <f>L88+L89+L90</f>
        <v>66104.637130518822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286453.42756558151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1070</v>
      </c>
      <c r="C31" s="87" t="s">
        <v>2069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1376</v>
      </c>
      <c r="B65" s="52" t="str">
        <f>VLOOKUP(A65,TRANSPORTE!A6:D117,3,FALSE)</f>
        <v>Transporte de Mezcla Densa en Caliente MDC-10</v>
      </c>
      <c r="C65" s="53"/>
      <c r="D65" s="53"/>
      <c r="E65" s="53"/>
      <c r="F65" s="53"/>
      <c r="G65" s="53"/>
      <c r="H65" s="318" t="s">
        <v>1468</v>
      </c>
      <c r="I65" s="286">
        <v>1.25</v>
      </c>
      <c r="J65" s="293">
        <v>1</v>
      </c>
      <c r="K65" s="286">
        <f>I65*J65</f>
        <v>1.25</v>
      </c>
      <c r="L65" s="910">
        <f>VLOOKUP(A65,TRANSPORTE!A6:D117,4,FALSE)</f>
        <v>1691.8294111735811</v>
      </c>
      <c r="M65" s="911"/>
      <c r="N65" s="294">
        <f>K65*L65</f>
        <v>2114.7867639669762</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3973.1387797217221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6">
        <v>80</v>
      </c>
      <c r="N77" s="402">
        <f>K77/M77</f>
        <v>2000.3670677701496</v>
      </c>
    </row>
    <row r="78" spans="1:15">
      <c r="B78" s="55"/>
      <c r="C78" s="53"/>
      <c r="D78" s="53"/>
      <c r="E78" s="53"/>
      <c r="F78" s="53"/>
      <c r="G78" s="53"/>
      <c r="H78" s="53"/>
      <c r="I78" s="286"/>
      <c r="J78" s="304"/>
      <c r="K78" s="305"/>
      <c r="L78" s="325"/>
      <c r="M78" s="307"/>
      <c r="N78" s="402"/>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220348.79043506272</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44069.758087012546</v>
      </c>
      <c r="M88" s="859"/>
      <c r="N88" s="57"/>
    </row>
    <row r="89" spans="1:14">
      <c r="B89" s="95" t="s">
        <v>973</v>
      </c>
      <c r="C89" s="96"/>
      <c r="D89" s="96"/>
      <c r="E89" s="96"/>
      <c r="F89" s="96"/>
      <c r="G89" s="96"/>
      <c r="H89" s="96"/>
      <c r="I89" s="93"/>
      <c r="J89" s="94"/>
      <c r="K89" s="311">
        <v>0.05</v>
      </c>
      <c r="L89" s="858">
        <f>N83*K89</f>
        <v>11017.439521753136</v>
      </c>
      <c r="M89" s="859"/>
      <c r="N89" s="57"/>
    </row>
    <row r="90" spans="1:14" ht="15.75" thickBot="1">
      <c r="B90" s="97" t="s">
        <v>974</v>
      </c>
      <c r="C90" s="98"/>
      <c r="D90" s="98"/>
      <c r="E90" s="98"/>
      <c r="F90" s="98"/>
      <c r="G90" s="98"/>
      <c r="H90" s="98"/>
      <c r="I90" s="99"/>
      <c r="J90" s="100"/>
      <c r="K90" s="312">
        <v>0.05</v>
      </c>
      <c r="L90" s="860">
        <f>N83*K90</f>
        <v>11017.439521753136</v>
      </c>
      <c r="M90" s="861"/>
      <c r="N90" s="57"/>
    </row>
    <row r="91" spans="1:14" ht="15.75" thickBot="1">
      <c r="B91" s="823" t="s">
        <v>953</v>
      </c>
      <c r="C91" s="824"/>
      <c r="D91" s="824"/>
      <c r="E91" s="824"/>
      <c r="F91" s="824"/>
      <c r="G91" s="824"/>
      <c r="H91" s="824"/>
      <c r="I91" s="824"/>
      <c r="J91" s="824"/>
      <c r="K91" s="824"/>
      <c r="L91" s="824"/>
      <c r="M91" s="825"/>
      <c r="N91" s="58">
        <f>L88+L89+L90</f>
        <v>66104.637130518822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286453.42756558151</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1071</v>
      </c>
      <c r="C31" s="87" t="s">
        <v>2070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ht="15" customHeight="1">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164630.76087176378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10">
        <f>VLOOKUP(A64,TRANSPORTE!A6:D117,4,FALSE)</f>
        <v>1492.0391364770155</v>
      </c>
      <c r="M64" s="911"/>
      <c r="N64" s="294">
        <f>K64*L64</f>
        <v>1865.0489205962695</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3723.4009363510158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220099.05259169202</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44019.810518338403</v>
      </c>
      <c r="M87" s="859"/>
      <c r="N87" s="57"/>
    </row>
    <row r="88" spans="1:14">
      <c r="B88" s="95" t="s">
        <v>973</v>
      </c>
      <c r="C88" s="96"/>
      <c r="D88" s="96"/>
      <c r="E88" s="96"/>
      <c r="F88" s="96"/>
      <c r="G88" s="96"/>
      <c r="H88" s="96"/>
      <c r="I88" s="93"/>
      <c r="J88" s="94"/>
      <c r="K88" s="311">
        <v>0.05</v>
      </c>
      <c r="L88" s="858">
        <f>N82*K88</f>
        <v>11004.952629584601</v>
      </c>
      <c r="M88" s="859"/>
      <c r="N88" s="57"/>
    </row>
    <row r="89" spans="1:14" ht="15.75" thickBot="1">
      <c r="B89" s="97" t="s">
        <v>974</v>
      </c>
      <c r="C89" s="98"/>
      <c r="D89" s="98"/>
      <c r="E89" s="98"/>
      <c r="F89" s="98"/>
      <c r="G89" s="98"/>
      <c r="H89" s="98"/>
      <c r="I89" s="99"/>
      <c r="J89" s="100"/>
      <c r="K89" s="312">
        <v>0.05</v>
      </c>
      <c r="L89" s="860">
        <f>N82*K89</f>
        <v>11004.952629584601</v>
      </c>
      <c r="M89" s="861"/>
      <c r="N89" s="57"/>
    </row>
    <row r="90" spans="1:14" ht="15.75" thickBot="1">
      <c r="B90" s="823" t="s">
        <v>953</v>
      </c>
      <c r="C90" s="824"/>
      <c r="D90" s="824"/>
      <c r="E90" s="824"/>
      <c r="F90" s="824"/>
      <c r="G90" s="824"/>
      <c r="H90" s="824"/>
      <c r="I90" s="824"/>
      <c r="J90" s="824"/>
      <c r="K90" s="824"/>
      <c r="L90" s="824"/>
      <c r="M90" s="825"/>
      <c r="N90" s="58">
        <f>L87+L88+L89</f>
        <v>66029.715777507605</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286128.76836919959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1072</v>
      </c>
      <c r="C31" s="87" t="s">
        <v>2071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164630.76087176378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1339</v>
      </c>
      <c r="B64" s="52" t="str">
        <f>VLOOKUP(A64,TRANSPORTE!A6:D117,3,FALSE)</f>
        <v>Transporte de Mezcla Semi- Densa en Caliente MSC-19</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220172.45359514223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44034.49071902845</v>
      </c>
      <c r="M87" s="859"/>
      <c r="N87" s="57"/>
    </row>
    <row r="88" spans="1:14">
      <c r="B88" s="95" t="s">
        <v>973</v>
      </c>
      <c r="C88" s="96"/>
      <c r="D88" s="96"/>
      <c r="E88" s="96"/>
      <c r="F88" s="96"/>
      <c r="G88" s="96"/>
      <c r="H88" s="96"/>
      <c r="I88" s="93"/>
      <c r="J88" s="94"/>
      <c r="K88" s="311">
        <v>0.05</v>
      </c>
      <c r="L88" s="858">
        <f>N82*K88</f>
        <v>11008.622679757113</v>
      </c>
      <c r="M88" s="859"/>
      <c r="N88" s="57"/>
    </row>
    <row r="89" spans="1:14" ht="15.75" thickBot="1">
      <c r="B89" s="97" t="s">
        <v>974</v>
      </c>
      <c r="C89" s="98"/>
      <c r="D89" s="98"/>
      <c r="E89" s="98"/>
      <c r="F89" s="98"/>
      <c r="G89" s="98"/>
      <c r="H89" s="98"/>
      <c r="I89" s="99"/>
      <c r="J89" s="100"/>
      <c r="K89" s="312">
        <v>0.05</v>
      </c>
      <c r="L89" s="860">
        <f>N82*K89</f>
        <v>11008.622679757113</v>
      </c>
      <c r="M89" s="861"/>
      <c r="N89" s="57"/>
    </row>
    <row r="90" spans="1:14" ht="15.75" thickBot="1">
      <c r="B90" s="823" t="s">
        <v>953</v>
      </c>
      <c r="C90" s="824"/>
      <c r="D90" s="824"/>
      <c r="E90" s="824"/>
      <c r="F90" s="824"/>
      <c r="G90" s="824"/>
      <c r="H90" s="824"/>
      <c r="I90" s="824"/>
      <c r="J90" s="824"/>
      <c r="K90" s="824"/>
      <c r="L90" s="824"/>
      <c r="M90" s="825"/>
      <c r="N90" s="58">
        <f>L87+L88+L89</f>
        <v>66051.736078542672</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286224.18967368489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5.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1073</v>
      </c>
      <c r="C31" s="87" t="s">
        <v>1581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1074</v>
      </c>
      <c r="C31" s="87" t="s">
        <v>1582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1375</v>
      </c>
      <c r="B65" s="52" t="str">
        <f>VLOOKUP(A65,TRANSPORTE!A6:D117,3,FALSE)</f>
        <v>Transporte de mezcla gruesa en Caliente MGC</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1075</v>
      </c>
      <c r="C31" s="87" t="s">
        <v>1583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1293</v>
      </c>
      <c r="B65" s="52" t="str">
        <f>VLOOKUP(A65,TRANSPORTE!A6:D117,3,FALSE)</f>
        <v>Transporte de mezcla</v>
      </c>
      <c r="C65" s="53"/>
      <c r="D65" s="53"/>
      <c r="E65" s="53"/>
      <c r="F65" s="53"/>
      <c r="G65" s="53"/>
      <c r="H65" s="318" t="s">
        <v>1468</v>
      </c>
      <c r="I65" s="286">
        <v>1.25</v>
      </c>
      <c r="J65" s="293">
        <v>1</v>
      </c>
      <c r="K65" s="286">
        <f>I65*J65</f>
        <v>1.25</v>
      </c>
      <c r="L65" s="910">
        <f>VLOOKUP(A65,TRANSPORTE!A6:D117,4,FALSE)</f>
        <v>1521.3504260361399</v>
      </c>
      <c r="M65" s="911"/>
      <c r="N65" s="294">
        <f>K65*L65</f>
        <v>1901.6880325451748</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3760.0400482999212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220135.69170364091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44027.138340728183</v>
      </c>
      <c r="M88" s="859"/>
      <c r="N88" s="57"/>
    </row>
    <row r="89" spans="1:14">
      <c r="B89" s="95" t="s">
        <v>973</v>
      </c>
      <c r="C89" s="96"/>
      <c r="D89" s="96"/>
      <c r="E89" s="96"/>
      <c r="F89" s="96"/>
      <c r="G89" s="96"/>
      <c r="H89" s="96"/>
      <c r="I89" s="93"/>
      <c r="J89" s="94"/>
      <c r="K89" s="311">
        <v>0.05</v>
      </c>
      <c r="L89" s="858">
        <f>N83*K89</f>
        <v>11006.784585182046</v>
      </c>
      <c r="M89" s="859"/>
      <c r="N89" s="57"/>
    </row>
    <row r="90" spans="1:14" ht="15.75" thickBot="1">
      <c r="B90" s="97" t="s">
        <v>974</v>
      </c>
      <c r="C90" s="98"/>
      <c r="D90" s="98"/>
      <c r="E90" s="98"/>
      <c r="F90" s="98"/>
      <c r="G90" s="98"/>
      <c r="H90" s="98"/>
      <c r="I90" s="99"/>
      <c r="J90" s="100"/>
      <c r="K90" s="312">
        <v>0.05</v>
      </c>
      <c r="L90" s="860">
        <f>N83*K90</f>
        <v>11006.784585182046</v>
      </c>
      <c r="M90" s="861"/>
      <c r="N90" s="57"/>
    </row>
    <row r="91" spans="1:14" ht="15.75" thickBot="1">
      <c r="B91" s="823" t="s">
        <v>953</v>
      </c>
      <c r="C91" s="824"/>
      <c r="D91" s="824"/>
      <c r="E91" s="824"/>
      <c r="F91" s="824"/>
      <c r="G91" s="824"/>
      <c r="H91" s="824"/>
      <c r="I91" s="824"/>
      <c r="J91" s="824"/>
      <c r="K91" s="824"/>
      <c r="L91" s="824"/>
      <c r="M91" s="825"/>
      <c r="N91" s="58">
        <f>L88+L89+L90</f>
        <v>66040.707511092274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286176.39921473316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1584</v>
      </c>
      <c r="C31" s="87" t="s">
        <v>1585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8</v>
      </c>
      <c r="N37" s="279">
        <f t="shared" ref="N37:N43" si="0">K37/M37</f>
        <v>14159.540972090768</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8</v>
      </c>
      <c r="N38" s="279">
        <f t="shared" si="0"/>
        <v>11539.269346582041</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8</v>
      </c>
      <c r="N39" s="279">
        <f t="shared" si="0"/>
        <v>96590.374735904697</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8</v>
      </c>
      <c r="N42" s="279">
        <f t="shared" si="0"/>
        <v>36989.807565774085</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8</v>
      </c>
      <c r="N43" s="279">
        <f t="shared" si="0"/>
        <v>10349.966529984949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198653.742091975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1364</v>
      </c>
      <c r="B64" s="52" t="str">
        <f>VLOOKUP(A64,TRANSPORTE!A6:D117,3,FALSE)</f>
        <v>Transporte de Mezcla densa en Caliente MDC-25</v>
      </c>
      <c r="C64" s="53"/>
      <c r="D64" s="53"/>
      <c r="E64" s="53"/>
      <c r="F64" s="53"/>
      <c r="G64" s="53"/>
      <c r="H64" s="318" t="s">
        <v>1468</v>
      </c>
      <c r="I64" s="286">
        <v>1.25</v>
      </c>
      <c r="J64" s="293">
        <v>1</v>
      </c>
      <c r="K64" s="286">
        <f>I64*J64</f>
        <v>1.25</v>
      </c>
      <c r="L64" s="910">
        <f>VLOOKUP(A64,TRANSPORTE!A6:D117,4,FALSE)</f>
        <v>1492.0391364770155</v>
      </c>
      <c r="M64" s="911"/>
      <c r="N64" s="294">
        <f>K64*L64</f>
        <v>1865.0489205962695</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3723.4009363510158</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255093.92771334213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51018.785542668425</v>
      </c>
      <c r="M87" s="859"/>
      <c r="N87" s="57"/>
    </row>
    <row r="88" spans="1:14">
      <c r="B88" s="95" t="s">
        <v>973</v>
      </c>
      <c r="C88" s="96"/>
      <c r="D88" s="96"/>
      <c r="E88" s="96"/>
      <c r="F88" s="96"/>
      <c r="G88" s="96"/>
      <c r="H88" s="96"/>
      <c r="I88" s="93"/>
      <c r="J88" s="94"/>
      <c r="K88" s="311">
        <v>0.05</v>
      </c>
      <c r="L88" s="858">
        <f>N82*K88</f>
        <v>12754.696385667106</v>
      </c>
      <c r="M88" s="859"/>
      <c r="N88" s="57"/>
    </row>
    <row r="89" spans="1:14" ht="15.75" thickBot="1">
      <c r="B89" s="97" t="s">
        <v>974</v>
      </c>
      <c r="C89" s="98"/>
      <c r="D89" s="98"/>
      <c r="E89" s="98"/>
      <c r="F89" s="98"/>
      <c r="G89" s="98"/>
      <c r="H89" s="98"/>
      <c r="I89" s="99"/>
      <c r="J89" s="100"/>
      <c r="K89" s="312">
        <v>0.05</v>
      </c>
      <c r="L89" s="860">
        <f>N82*K89</f>
        <v>12754.696385667106</v>
      </c>
      <c r="M89" s="861"/>
      <c r="N89" s="57"/>
    </row>
    <row r="90" spans="1:14" ht="15.75" thickBot="1">
      <c r="B90" s="823" t="s">
        <v>953</v>
      </c>
      <c r="C90" s="824"/>
      <c r="D90" s="824"/>
      <c r="E90" s="824"/>
      <c r="F90" s="824"/>
      <c r="G90" s="824"/>
      <c r="H90" s="824"/>
      <c r="I90" s="824"/>
      <c r="J90" s="824"/>
      <c r="K90" s="824"/>
      <c r="L90" s="824"/>
      <c r="M90" s="825"/>
      <c r="N90" s="58">
        <f>L87+L88+L89</f>
        <v>76528.178314002638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331622.10602734477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1586</v>
      </c>
      <c r="C31" s="87" t="s">
        <v>1587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8</v>
      </c>
      <c r="N37" s="279">
        <f t="shared" ref="N37:N43" si="0">K37/M37</f>
        <v>14159.540972090768</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8</v>
      </c>
      <c r="N38" s="279">
        <f t="shared" si="0"/>
        <v>11539.269346582041</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8</v>
      </c>
      <c r="N39" s="279">
        <f t="shared" si="0"/>
        <v>96590.374735904697</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8</v>
      </c>
      <c r="N42" s="279">
        <f t="shared" si="0"/>
        <v>36989.807565774085</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8</v>
      </c>
      <c r="N43" s="279">
        <f t="shared" si="0"/>
        <v>10349.966529984949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198653.742091975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316"/>
      <c r="C68" s="317"/>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133"/>
    </row>
    <row r="80" spans="1:15" ht="15.75" thickBot="1">
      <c r="B80" s="912" t="s">
        <v>953</v>
      </c>
      <c r="C80" s="866"/>
      <c r="D80" s="866"/>
      <c r="E80" s="866"/>
      <c r="F80" s="866"/>
      <c r="G80" s="866"/>
      <c r="H80" s="866"/>
      <c r="I80" s="866"/>
      <c r="J80" s="866"/>
      <c r="K80" s="866"/>
      <c r="L80" s="866"/>
      <c r="M80" s="867"/>
      <c r="N80" s="467">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255167.32871679234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51033.465743358473</v>
      </c>
      <c r="M87" s="859"/>
      <c r="N87" s="57"/>
    </row>
    <row r="88" spans="1:14">
      <c r="B88" s="95" t="s">
        <v>973</v>
      </c>
      <c r="C88" s="96"/>
      <c r="D88" s="96"/>
      <c r="E88" s="96"/>
      <c r="F88" s="96"/>
      <c r="G88" s="96"/>
      <c r="H88" s="96"/>
      <c r="I88" s="93"/>
      <c r="J88" s="94"/>
      <c r="K88" s="311">
        <v>0.05</v>
      </c>
      <c r="L88" s="858">
        <f>N82*K88</f>
        <v>12758.366435839618</v>
      </c>
      <c r="M88" s="859"/>
      <c r="N88" s="57"/>
    </row>
    <row r="89" spans="1:14" ht="15.75" thickBot="1">
      <c r="B89" s="97" t="s">
        <v>974</v>
      </c>
      <c r="C89" s="98"/>
      <c r="D89" s="98"/>
      <c r="E89" s="98"/>
      <c r="F89" s="98"/>
      <c r="G89" s="98"/>
      <c r="H89" s="98"/>
      <c r="I89" s="99"/>
      <c r="J89" s="100"/>
      <c r="K89" s="312">
        <v>0.05</v>
      </c>
      <c r="L89" s="860">
        <f>N82*K89</f>
        <v>12758.366435839618</v>
      </c>
      <c r="M89" s="861"/>
      <c r="N89" s="57"/>
    </row>
    <row r="90" spans="1:14" ht="15.75" thickBot="1">
      <c r="B90" s="823" t="s">
        <v>953</v>
      </c>
      <c r="C90" s="824"/>
      <c r="D90" s="824"/>
      <c r="E90" s="824"/>
      <c r="F90" s="824"/>
      <c r="G90" s="824"/>
      <c r="H90" s="824"/>
      <c r="I90" s="824"/>
      <c r="J90" s="824"/>
      <c r="K90" s="824"/>
      <c r="L90" s="824"/>
      <c r="M90" s="825"/>
      <c r="N90" s="58">
        <f>L87+L88+L89</f>
        <v>76550.198615037705</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331717.52733183006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1588</v>
      </c>
      <c r="C31" s="87" t="s">
        <v>1589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8</v>
      </c>
      <c r="N37" s="279">
        <f t="shared" ref="N37:N43" si="0">K37/M37</f>
        <v>14159.540972090768</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8</v>
      </c>
      <c r="N38" s="279">
        <f t="shared" si="0"/>
        <v>11539.269346582041</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8</v>
      </c>
      <c r="N39" s="279">
        <f t="shared" si="0"/>
        <v>96590.374735904697</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8</v>
      </c>
      <c r="N42" s="279">
        <f t="shared" si="0"/>
        <v>36989.807565774085</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8</v>
      </c>
      <c r="N43" s="279">
        <f t="shared" si="0"/>
        <v>10349.966529984949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198653.742091975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1375</v>
      </c>
      <c r="B64" s="52" t="str">
        <f>VLOOKUP(A64,TRANSPORTE!A6:D117,3,FALSE)</f>
        <v>Transporte de mezcla gruesa en Caliente MGC</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255167.32871679234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51033.465743358473</v>
      </c>
      <c r="M87" s="859"/>
      <c r="N87" s="57"/>
    </row>
    <row r="88" spans="1:14">
      <c r="B88" s="95" t="s">
        <v>973</v>
      </c>
      <c r="C88" s="96"/>
      <c r="D88" s="96"/>
      <c r="E88" s="96"/>
      <c r="F88" s="96"/>
      <c r="G88" s="96"/>
      <c r="H88" s="96"/>
      <c r="I88" s="93"/>
      <c r="J88" s="94"/>
      <c r="K88" s="311">
        <v>0.05</v>
      </c>
      <c r="L88" s="858">
        <f>N82*K88</f>
        <v>12758.366435839618</v>
      </c>
      <c r="M88" s="859"/>
      <c r="N88" s="57"/>
    </row>
    <row r="89" spans="1:14" ht="15.75" thickBot="1">
      <c r="B89" s="97" t="s">
        <v>974</v>
      </c>
      <c r="C89" s="98"/>
      <c r="D89" s="98"/>
      <c r="E89" s="98"/>
      <c r="F89" s="98"/>
      <c r="G89" s="98"/>
      <c r="H89" s="98"/>
      <c r="I89" s="99"/>
      <c r="J89" s="100"/>
      <c r="K89" s="312">
        <v>0.05</v>
      </c>
      <c r="L89" s="860">
        <f>N82*K89</f>
        <v>12758.366435839618</v>
      </c>
      <c r="M89" s="861"/>
      <c r="N89" s="57"/>
    </row>
    <row r="90" spans="1:14" ht="15.75" thickBot="1">
      <c r="B90" s="823" t="s">
        <v>953</v>
      </c>
      <c r="C90" s="824"/>
      <c r="D90" s="824"/>
      <c r="E90" s="824"/>
      <c r="F90" s="824"/>
      <c r="G90" s="824"/>
      <c r="H90" s="824"/>
      <c r="I90" s="824"/>
      <c r="J90" s="824"/>
      <c r="K90" s="824"/>
      <c r="L90" s="824"/>
      <c r="M90" s="825"/>
      <c r="N90" s="58">
        <f>L87+L88+L89</f>
        <v>76550.198615037705</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331717.52733183006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1076</v>
      </c>
      <c r="C31" s="87" t="s">
        <v>2032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164630.76087176378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1378</v>
      </c>
      <c r="B64" s="52" t="str">
        <f>VLOOKUP(A64,TRANSPORTE!A6:D117,3,FALSE)</f>
        <v>Transporte de mezcla abierta en caliente MAC-75</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220172.45359514223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44034.49071902845</v>
      </c>
      <c r="M87" s="859"/>
      <c r="N87" s="57"/>
    </row>
    <row r="88" spans="1:14">
      <c r="B88" s="95" t="s">
        <v>973</v>
      </c>
      <c r="C88" s="96"/>
      <c r="D88" s="96"/>
      <c r="E88" s="96"/>
      <c r="F88" s="96"/>
      <c r="G88" s="96"/>
      <c r="H88" s="96"/>
      <c r="I88" s="93"/>
      <c r="J88" s="94"/>
      <c r="K88" s="311">
        <v>0.05</v>
      </c>
      <c r="L88" s="858">
        <f>N82*K88</f>
        <v>11008.622679757113</v>
      </c>
      <c r="M88" s="859"/>
      <c r="N88" s="57"/>
    </row>
    <row r="89" spans="1:14" ht="15.75" thickBot="1">
      <c r="B89" s="97" t="s">
        <v>974</v>
      </c>
      <c r="C89" s="98"/>
      <c r="D89" s="98"/>
      <c r="E89" s="98"/>
      <c r="F89" s="98"/>
      <c r="G89" s="98"/>
      <c r="H89" s="98"/>
      <c r="I89" s="99"/>
      <c r="J89" s="100"/>
      <c r="K89" s="312">
        <v>0.05</v>
      </c>
      <c r="L89" s="860">
        <f>N82*K89</f>
        <v>11008.622679757113</v>
      </c>
      <c r="M89" s="861"/>
      <c r="N89" s="57"/>
    </row>
    <row r="90" spans="1:14" ht="15.75" thickBot="1">
      <c r="B90" s="823" t="s">
        <v>953</v>
      </c>
      <c r="C90" s="824"/>
      <c r="D90" s="824"/>
      <c r="E90" s="824"/>
      <c r="F90" s="824"/>
      <c r="G90" s="824"/>
      <c r="H90" s="824"/>
      <c r="I90" s="824"/>
      <c r="J90" s="824"/>
      <c r="K90" s="824"/>
      <c r="L90" s="824"/>
      <c r="M90" s="825"/>
      <c r="N90" s="58">
        <f>L87+L88+L89</f>
        <v>66051.736078542672</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286224.18967368489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1077</v>
      </c>
      <c r="C31" s="87" t="s">
        <v>1590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1379</v>
      </c>
      <c r="B65" s="52" t="str">
        <f>VLOOKUP(A65,TRANSPORTE!A6:D117,3,FALSE)</f>
        <v>Transporte de mezcla abierta en caliente MAC-63</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133"/>
    </row>
    <row r="81" spans="1:14" ht="15.75" thickBot="1">
      <c r="B81" s="912" t="s">
        <v>953</v>
      </c>
      <c r="C81" s="866"/>
      <c r="D81" s="866"/>
      <c r="E81" s="866"/>
      <c r="F81" s="866"/>
      <c r="G81" s="866"/>
      <c r="H81" s="866"/>
      <c r="I81" s="866"/>
      <c r="J81" s="866"/>
      <c r="K81" s="866"/>
      <c r="L81" s="866"/>
      <c r="M81" s="867"/>
      <c r="N81" s="467">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1078</v>
      </c>
      <c r="C31" s="87" t="s">
        <v>1591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164630.76087176378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220172.45359514223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44034.49071902845</v>
      </c>
      <c r="M87" s="859"/>
      <c r="N87" s="57"/>
    </row>
    <row r="88" spans="1:14">
      <c r="B88" s="95" t="s">
        <v>973</v>
      </c>
      <c r="C88" s="96"/>
      <c r="D88" s="96"/>
      <c r="E88" s="96"/>
      <c r="F88" s="96"/>
      <c r="G88" s="96"/>
      <c r="H88" s="96"/>
      <c r="I88" s="93"/>
      <c r="J88" s="94"/>
      <c r="K88" s="311">
        <v>0.05</v>
      </c>
      <c r="L88" s="858">
        <f>N82*K88</f>
        <v>11008.622679757113</v>
      </c>
      <c r="M88" s="859"/>
      <c r="N88" s="57"/>
    </row>
    <row r="89" spans="1:14" ht="15.75" thickBot="1">
      <c r="B89" s="97" t="s">
        <v>974</v>
      </c>
      <c r="C89" s="98"/>
      <c r="D89" s="98"/>
      <c r="E89" s="98"/>
      <c r="F89" s="98"/>
      <c r="G89" s="98"/>
      <c r="H89" s="98"/>
      <c r="I89" s="99"/>
      <c r="J89" s="100"/>
      <c r="K89" s="312">
        <v>0.05</v>
      </c>
      <c r="L89" s="860">
        <f>N82*K89</f>
        <v>11008.622679757113</v>
      </c>
      <c r="M89" s="861"/>
      <c r="N89" s="57"/>
    </row>
    <row r="90" spans="1:14" ht="15.75" thickBot="1">
      <c r="B90" s="823" t="s">
        <v>953</v>
      </c>
      <c r="C90" s="824"/>
      <c r="D90" s="824"/>
      <c r="E90" s="824"/>
      <c r="F90" s="824"/>
      <c r="G90" s="824"/>
      <c r="H90" s="824"/>
      <c r="I90" s="824"/>
      <c r="J90" s="824"/>
      <c r="K90" s="824"/>
      <c r="L90" s="824"/>
      <c r="M90" s="825"/>
      <c r="N90" s="58">
        <f>L87+L88+L89</f>
        <v>66051.736078542672</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286224.18967368489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1079</v>
      </c>
      <c r="C31" s="87" t="s">
        <v>1592</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8</v>
      </c>
      <c r="N37" s="279">
        <f t="shared" ref="N37:N43" si="0">K37/M37</f>
        <v>14159.540972090768</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8</v>
      </c>
      <c r="N38" s="279">
        <f t="shared" si="0"/>
        <v>11539.269346582041</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8</v>
      </c>
      <c r="N39" s="279">
        <f t="shared" si="0"/>
        <v>96590.374735904697</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8</v>
      </c>
      <c r="N42" s="279">
        <f t="shared" si="0"/>
        <v>36989.807565774085</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8</v>
      </c>
      <c r="N43" s="279">
        <f t="shared" si="0"/>
        <v>10349.966529984949</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971.8939014389166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198653.742091975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1380</v>
      </c>
      <c r="B64" s="52" t="str">
        <f>VLOOKUP(A64,TRANSPORTE!A6:D117,3,FALSE)</f>
        <v>Transporte de mezcla abierta en caliente MAC-50</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72</v>
      </c>
      <c r="N74" s="402">
        <f>K74/M74</f>
        <v>6014.5555555555557</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72</v>
      </c>
      <c r="N75" s="402">
        <f>K75/M75</f>
        <v>1481.7533835334443</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72</v>
      </c>
      <c r="N76" s="402">
        <f>K76/M76</f>
        <v>2222.630075300166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9718.9390143891651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255167.32871679234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51033.465743358473</v>
      </c>
      <c r="M87" s="859"/>
      <c r="N87" s="57"/>
    </row>
    <row r="88" spans="1:14">
      <c r="B88" s="95" t="s">
        <v>973</v>
      </c>
      <c r="C88" s="96"/>
      <c r="D88" s="96"/>
      <c r="E88" s="96"/>
      <c r="F88" s="96"/>
      <c r="G88" s="96"/>
      <c r="H88" s="96"/>
      <c r="I88" s="93"/>
      <c r="J88" s="94"/>
      <c r="K88" s="311">
        <v>0.05</v>
      </c>
      <c r="L88" s="858">
        <f>N82*K88</f>
        <v>12758.366435839618</v>
      </c>
      <c r="M88" s="859"/>
      <c r="N88" s="57"/>
    </row>
    <row r="89" spans="1:14" ht="15.75" thickBot="1">
      <c r="B89" s="97" t="s">
        <v>974</v>
      </c>
      <c r="C89" s="98"/>
      <c r="D89" s="98"/>
      <c r="E89" s="98"/>
      <c r="F89" s="98"/>
      <c r="G89" s="98"/>
      <c r="H89" s="98"/>
      <c r="I89" s="99"/>
      <c r="J89" s="100"/>
      <c r="K89" s="312">
        <v>0.05</v>
      </c>
      <c r="L89" s="860">
        <f>N82*K89</f>
        <v>12758.366435839618</v>
      </c>
      <c r="M89" s="861"/>
      <c r="N89" s="57"/>
    </row>
    <row r="90" spans="1:14" ht="15.75" thickBot="1">
      <c r="B90" s="823" t="s">
        <v>953</v>
      </c>
      <c r="C90" s="824"/>
      <c r="D90" s="824"/>
      <c r="E90" s="824"/>
      <c r="F90" s="824"/>
      <c r="G90" s="824"/>
      <c r="H90" s="824"/>
      <c r="I90" s="824"/>
      <c r="J90" s="824"/>
      <c r="K90" s="824"/>
      <c r="L90" s="824"/>
      <c r="M90" s="825"/>
      <c r="N90" s="58">
        <f>L87+L88+L89</f>
        <v>76550.198615037705</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331717.52733183006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1080</v>
      </c>
      <c r="C31" s="87" t="s">
        <v>1593</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1381</v>
      </c>
      <c r="B65" s="52" t="str">
        <f>VLOOKUP(A65,TRANSPORTE!A6:D117,3,FALSE)</f>
        <v>Transporte de mezcla discontinua en caliente tipo M-13</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1081</v>
      </c>
      <c r="C31" s="87" t="s">
        <v>1594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1382</v>
      </c>
      <c r="B65" s="52" t="str">
        <f>VLOOKUP(A65,TRANSPORTE!A6:D117,3,FALSE)</f>
        <v>Transporte de mezcla discontinua en caliente tipo M-10</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316"/>
      <c r="C69" s="317"/>
      <c r="D69" s="317"/>
      <c r="E69" s="317"/>
      <c r="F69" s="317"/>
      <c r="G69" s="317"/>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224" t="s">
        <v>1082</v>
      </c>
      <c r="C31" s="87" t="s">
        <v>1595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874.7045112950251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164630.76087176378</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t="s">
        <v>774</v>
      </c>
      <c r="B54" s="49" t="str">
        <f>VLOOKUP(A54,MATERIALES!A6:D373,3,FALSE)</f>
        <v>Agua</v>
      </c>
      <c r="C54" s="288"/>
      <c r="D54" s="288"/>
      <c r="E54" s="288"/>
      <c r="F54" s="288"/>
      <c r="G54" s="288"/>
      <c r="H54" s="288"/>
      <c r="I54" s="275"/>
      <c r="J54" s="231" t="str">
        <f>VLOOKUP(A54,MATERIALES!A8:D646,2,FALSE)</f>
        <v>lt</v>
      </c>
      <c r="K54" s="289">
        <v>25</v>
      </c>
      <c r="L54" s="274"/>
      <c r="M54" s="409">
        <f>VLOOKUP(A54,MATERIALES!A6:D397,4,FALSE)</f>
        <v>39.776805357538898</v>
      </c>
      <c r="N54" s="279">
        <f>K54*M54</f>
        <v>994.42013393847242</v>
      </c>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42997.845670626972</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1383</v>
      </c>
      <c r="B64" s="52" t="str">
        <f>VLOOKUP(A64,TRANSPORTE!A6:D117,3,FALSE)</f>
        <v>Transporte de mezcla discontinua en caliente tipo F-13</v>
      </c>
      <c r="C64" s="53"/>
      <c r="D64" s="53"/>
      <c r="E64" s="53"/>
      <c r="F64" s="53"/>
      <c r="G64" s="53"/>
      <c r="H64" s="318" t="s">
        <v>1468</v>
      </c>
      <c r="I64" s="286">
        <v>1.25</v>
      </c>
      <c r="J64" s="293">
        <v>1</v>
      </c>
      <c r="K64" s="286">
        <f>I64*J64</f>
        <v>1.25</v>
      </c>
      <c r="L64" s="910">
        <f>VLOOKUP(A64,TRANSPORTE!A6:D117,4,FALSE)</f>
        <v>1550.759939237189</v>
      </c>
      <c r="M64" s="911"/>
      <c r="N64" s="294">
        <f>K64*L64</f>
        <v>1938.4499240464861</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3796.801939801232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A76" t="s">
        <v>54</v>
      </c>
      <c r="B76" s="55" t="str">
        <f>VLOOKUP(A76,'MANO DE OBRA'!A9:D70,3,FALSE)</f>
        <v>Rastrilleros (2)</v>
      </c>
      <c r="C76" s="53"/>
      <c r="D76" s="53"/>
      <c r="E76" s="53"/>
      <c r="F76" s="53"/>
      <c r="G76" s="53"/>
      <c r="H76" s="53"/>
      <c r="I76" s="299">
        <f>K76/J76*100</f>
        <v>86502.359687357821</v>
      </c>
      <c r="J76" s="300">
        <v>185</v>
      </c>
      <c r="K76" s="301">
        <f>VLOOKUP(A76,'MANO DE OBRA'!A9:D101,4,FALSE)</f>
        <v>160029.36542161196</v>
      </c>
      <c r="L76" s="56"/>
      <c r="M76" s="307">
        <v>80</v>
      </c>
      <c r="N76" s="402">
        <f>K76/M76</f>
        <v>2000.3670677701496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8747.0451129502508</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220172.45359514223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44034.49071902845</v>
      </c>
      <c r="M87" s="859"/>
      <c r="N87" s="57"/>
    </row>
    <row r="88" spans="1:14">
      <c r="B88" s="95" t="s">
        <v>973</v>
      </c>
      <c r="C88" s="96"/>
      <c r="D88" s="96"/>
      <c r="E88" s="96"/>
      <c r="F88" s="96"/>
      <c r="G88" s="96"/>
      <c r="H88" s="96"/>
      <c r="I88" s="93"/>
      <c r="J88" s="94"/>
      <c r="K88" s="311">
        <v>0.05</v>
      </c>
      <c r="L88" s="858">
        <f>N82*K88</f>
        <v>11008.622679757113</v>
      </c>
      <c r="M88" s="859"/>
      <c r="N88" s="57"/>
    </row>
    <row r="89" spans="1:14" ht="15.75" thickBot="1">
      <c r="B89" s="97" t="s">
        <v>974</v>
      </c>
      <c r="C89" s="98"/>
      <c r="D89" s="98"/>
      <c r="E89" s="98"/>
      <c r="F89" s="98"/>
      <c r="G89" s="98"/>
      <c r="H89" s="98"/>
      <c r="I89" s="99"/>
      <c r="J89" s="100"/>
      <c r="K89" s="312">
        <v>0.05</v>
      </c>
      <c r="L89" s="860">
        <f>N82*K89</f>
        <v>11008.622679757113</v>
      </c>
      <c r="M89" s="861"/>
      <c r="N89" s="57"/>
    </row>
    <row r="90" spans="1:14" ht="15.75" thickBot="1">
      <c r="B90" s="823" t="s">
        <v>953</v>
      </c>
      <c r="C90" s="824"/>
      <c r="D90" s="824"/>
      <c r="E90" s="824"/>
      <c r="F90" s="824"/>
      <c r="G90" s="824"/>
      <c r="H90" s="824"/>
      <c r="I90" s="824"/>
      <c r="J90" s="824"/>
      <c r="K90" s="824"/>
      <c r="L90" s="824"/>
      <c r="M90" s="825"/>
      <c r="N90" s="58">
        <f>L87+L88+L89</f>
        <v>66051.736078542672</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286224.18967368489</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1083</v>
      </c>
      <c r="C31" s="87" t="s">
        <v>1596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150</v>
      </c>
      <c r="B36" s="872" t="str">
        <f>VLOOKUP(A36,EQUIPOS!A6:D154,3,FALSE)</f>
        <v>Cargador : Potencia en el volante 125 hp, Clasificación de RPM del motor 2300.</v>
      </c>
      <c r="C36" s="873"/>
      <c r="D36" s="873"/>
      <c r="E36" s="873"/>
      <c r="F36" s="873"/>
      <c r="G36" s="873"/>
      <c r="H36" s="874"/>
      <c r="I36" s="274"/>
      <c r="J36" s="275"/>
      <c r="K36" s="276">
        <f>VLOOKUP(A36,EQUIPOS!A6:D163,4,FALSE)</f>
        <v>129382.72482533178</v>
      </c>
      <c r="L36" s="277"/>
      <c r="M36" s="278">
        <v>30</v>
      </c>
      <c r="N36" s="279">
        <f>K36/M36</f>
        <v>4312.7574941777257</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166</v>
      </c>
      <c r="B38" s="872" t="str">
        <f>VLOOKUP(A38,EQUIPOS!A8:D154,3,FALSE)</f>
        <v>Compactador de Rodillo POTENCIA: 99HP, PESO: 8 ton</v>
      </c>
      <c r="C38" s="873"/>
      <c r="D38" s="873"/>
      <c r="E38" s="873"/>
      <c r="F38" s="873"/>
      <c r="G38" s="873"/>
      <c r="H38" s="874"/>
      <c r="I38" s="274"/>
      <c r="J38" s="275"/>
      <c r="K38" s="276">
        <f>VLOOKUP(A38,EQUIPOS!A8:D165,4,FALSE)</f>
        <v>92314.154772656329</v>
      </c>
      <c r="L38" s="277"/>
      <c r="M38" s="278">
        <v>10</v>
      </c>
      <c r="N38" s="279">
        <f t="shared" si="0"/>
        <v>9231.4154772656329</v>
      </c>
    </row>
    <row r="39" spans="1:14">
      <c r="A39" t="s">
        <v>284</v>
      </c>
      <c r="B39" s="872" t="str">
        <f>VLOOKUP(A39,EQUIPOS!A9:D154,3,FALSE)</f>
        <v>Planta de asfalto en caliente</v>
      </c>
      <c r="C39" s="873"/>
      <c r="D39" s="873"/>
      <c r="E39" s="873"/>
      <c r="F39" s="873"/>
      <c r="G39" s="873"/>
      <c r="H39" s="874"/>
      <c r="I39" s="274"/>
      <c r="J39" s="275"/>
      <c r="K39" s="276">
        <f>VLOOKUP(A39,EQUIPOS!A9:D166,4,FALSE)</f>
        <v>772722.99788723758</v>
      </c>
      <c r="L39" s="277"/>
      <c r="M39" s="278">
        <v>10</v>
      </c>
      <c r="N39" s="279">
        <f t="shared" si="0"/>
        <v>77272.299788723758</v>
      </c>
    </row>
    <row r="40" spans="1:14">
      <c r="A40" t="s">
        <v>290</v>
      </c>
      <c r="B40" s="872" t="str">
        <f>VLOOKUP(A40,EQUIPOS!A10:D154,3,FALSE)</f>
        <v>Planta trituradora</v>
      </c>
      <c r="C40" s="873"/>
      <c r="D40" s="873"/>
      <c r="E40" s="873"/>
      <c r="F40" s="873"/>
      <c r="G40" s="873"/>
      <c r="H40" s="874"/>
      <c r="I40" s="274"/>
      <c r="J40" s="275"/>
      <c r="K40" s="276">
        <f>VLOOKUP(A40,EQUIPOS!A10:D167,4,FALSE)</f>
        <v>541620.15106056724</v>
      </c>
      <c r="L40" s="277"/>
      <c r="M40" s="278">
        <v>30</v>
      </c>
      <c r="N40" s="279">
        <f t="shared" si="0"/>
        <v>18054.005035352242</v>
      </c>
    </row>
    <row r="41" spans="1:14">
      <c r="A41" t="s">
        <v>314</v>
      </c>
      <c r="B41" s="872" t="str">
        <f>VLOOKUP(A41,EQUIPOS!A11:D155,3,FALSE)</f>
        <v xml:space="preserve">Retroexcavadora E-200 sobre orugas
</v>
      </c>
      <c r="C41" s="873"/>
      <c r="D41" s="873"/>
      <c r="E41" s="873"/>
      <c r="F41" s="873"/>
      <c r="G41" s="873"/>
      <c r="H41" s="874"/>
      <c r="I41" s="274"/>
      <c r="J41" s="275"/>
      <c r="K41" s="276">
        <f>VLOOKUP(A41,EQUIPOS!A11:D168,4,FALSE)</f>
        <v>170583.79532008668</v>
      </c>
      <c r="L41" s="277"/>
      <c r="M41" s="278">
        <v>30</v>
      </c>
      <c r="N41" s="279">
        <f t="shared" si="0"/>
        <v>5686.1265106695555</v>
      </c>
    </row>
    <row r="42" spans="1:14">
      <c r="A42" t="s">
        <v>358</v>
      </c>
      <c r="B42" s="872" t="str">
        <f>VLOOKUP(A42,EQUIPOS!A12:D156,3,FALSE)</f>
        <v xml:space="preserve">Terminadora de asfalto (Finisher), potencia en el volante 174 HP, R=20M3/H, velocidad de desplazamiento 114 m/min
</v>
      </c>
      <c r="C42" s="873"/>
      <c r="D42" s="873"/>
      <c r="E42" s="873"/>
      <c r="F42" s="873"/>
      <c r="G42" s="873"/>
      <c r="H42" s="874"/>
      <c r="I42" s="274"/>
      <c r="J42" s="275"/>
      <c r="K42" s="276">
        <f>VLOOKUP(A42,EQUIPOS!A12:D169,4,FALSE)</f>
        <v>295918.46052619268</v>
      </c>
      <c r="L42" s="277"/>
      <c r="M42" s="278">
        <v>10</v>
      </c>
      <c r="N42" s="279">
        <f t="shared" si="0"/>
        <v>29591.846052619268</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327"/>
      <c r="C44" s="328"/>
      <c r="D44" s="328"/>
      <c r="E44" s="328"/>
      <c r="F44" s="328"/>
      <c r="G44" s="328"/>
      <c r="H44" s="329"/>
      <c r="I44" s="274"/>
      <c r="J44" s="275"/>
      <c r="K44" s="276"/>
      <c r="L44" s="277"/>
      <c r="M44" s="278"/>
      <c r="N44" s="279"/>
    </row>
    <row r="45" spans="1:14">
      <c r="B45" s="872"/>
      <c r="C45" s="873"/>
      <c r="D45" s="873"/>
      <c r="E45" s="873"/>
      <c r="F45" s="873"/>
      <c r="G45" s="873"/>
      <c r="H45" s="874"/>
      <c r="I45" s="875"/>
      <c r="J45" s="876"/>
      <c r="K45" s="276"/>
      <c r="L45" s="877"/>
      <c r="M45" s="878"/>
      <c r="N45" s="279"/>
    </row>
    <row r="46" spans="1:14">
      <c r="B46" s="872"/>
      <c r="C46" s="873"/>
      <c r="D46" s="873"/>
      <c r="E46" s="879"/>
      <c r="F46" s="873"/>
      <c r="G46" s="873"/>
      <c r="H46" s="874"/>
      <c r="I46" s="42"/>
      <c r="J46" s="43"/>
      <c r="K46" s="281"/>
      <c r="L46" s="283"/>
      <c r="M46" s="284"/>
      <c r="N46" s="285"/>
    </row>
    <row r="47" spans="1:14">
      <c r="B47" s="880" t="s">
        <v>952</v>
      </c>
      <c r="C47" s="881"/>
      <c r="D47" s="881"/>
      <c r="E47" s="44"/>
      <c r="F47" s="45"/>
      <c r="G47" s="45"/>
      <c r="H47" s="46"/>
      <c r="I47" s="42"/>
      <c r="J47" s="43"/>
      <c r="K47" s="286"/>
      <c r="L47" s="283"/>
      <c r="M47" s="408">
        <v>0.1</v>
      </c>
      <c r="N47" s="351">
        <f>N81*M47</f>
        <v>874.7045112950251</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164630.76087176378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t="s">
        <v>772</v>
      </c>
      <c r="B54" s="49" t="str">
        <f>VLOOKUP(A54,MATERIALES!A5:D373,3,FALSE)</f>
        <v>Agregado Petreo para Triturar (Crudo)</v>
      </c>
      <c r="C54" s="288"/>
      <c r="D54" s="288"/>
      <c r="E54" s="288"/>
      <c r="F54" s="288"/>
      <c r="G54" s="288"/>
      <c r="H54" s="288"/>
      <c r="I54" s="275"/>
      <c r="J54" s="231" t="str">
        <f>VLOOKUP(A54,MATERIALES!A8:D646,2,FALSE)</f>
        <v>m3</v>
      </c>
      <c r="K54" s="289">
        <v>1.4</v>
      </c>
      <c r="L54" s="274"/>
      <c r="M54" s="409">
        <f>VLOOKUP(A54,MATERIALES!A5:D396,4,FALSE)</f>
        <v>30002.446811920359</v>
      </c>
      <c r="N54" s="279">
        <f>K54*M54</f>
        <v>42003.425536688497</v>
      </c>
    </row>
    <row r="55" spans="1:14">
      <c r="A55" s="114" t="s">
        <v>774</v>
      </c>
      <c r="B55" s="49" t="str">
        <f>VLOOKUP(A55,MATERIALES!A6:D373,3,FALSE)</f>
        <v>Agua</v>
      </c>
      <c r="C55" s="288"/>
      <c r="D55" s="288"/>
      <c r="E55" s="288"/>
      <c r="F55" s="288"/>
      <c r="G55" s="288"/>
      <c r="H55" s="288"/>
      <c r="I55" s="275"/>
      <c r="J55" s="231" t="str">
        <f>VLOOKUP(A55,MATERIALES!A9:D647,2,FALSE)</f>
        <v>lt</v>
      </c>
      <c r="K55" s="289">
        <v>25</v>
      </c>
      <c r="L55" s="274"/>
      <c r="M55" s="409">
        <f>VLOOKUP(A55,MATERIALES!A6:D397,4,FALSE)</f>
        <v>39.776805357538898</v>
      </c>
      <c r="N55" s="279">
        <f>K55*M55</f>
        <v>994.42013393847242</v>
      </c>
    </row>
    <row r="56" spans="1:14">
      <c r="B56" s="49"/>
      <c r="C56" s="288"/>
      <c r="D56" s="288"/>
      <c r="E56" s="288"/>
      <c r="F56" s="288"/>
      <c r="G56" s="288"/>
      <c r="H56" s="288"/>
      <c r="I56" s="275"/>
      <c r="J56" s="231"/>
      <c r="K56" s="289"/>
      <c r="L56" s="274"/>
      <c r="M56" s="290"/>
      <c r="N56" s="291"/>
    </row>
    <row r="57" spans="1:14">
      <c r="B57" s="49"/>
      <c r="C57" s="288"/>
      <c r="D57" s="288"/>
      <c r="E57" s="288"/>
      <c r="F57" s="288"/>
      <c r="G57" s="288"/>
      <c r="H57" s="288"/>
      <c r="I57" s="275"/>
      <c r="J57" s="231"/>
      <c r="K57" s="289"/>
      <c r="L57" s="274"/>
      <c r="M57" s="290"/>
      <c r="N57" s="291"/>
    </row>
    <row r="58" spans="1:14" ht="15.75" thickBot="1">
      <c r="B58" s="905"/>
      <c r="C58" s="906"/>
      <c r="D58" s="906"/>
      <c r="E58" s="906"/>
      <c r="F58" s="906"/>
      <c r="G58" s="906"/>
      <c r="H58" s="906"/>
      <c r="I58" s="876"/>
      <c r="J58" s="48"/>
      <c r="K58" s="50"/>
      <c r="L58" s="907"/>
      <c r="M58" s="908"/>
      <c r="N58" s="51"/>
    </row>
    <row r="59" spans="1:14" ht="15.75" thickBot="1">
      <c r="B59" s="823" t="s">
        <v>953</v>
      </c>
      <c r="C59" s="824"/>
      <c r="D59" s="824"/>
      <c r="E59" s="824"/>
      <c r="F59" s="824"/>
      <c r="G59" s="824"/>
      <c r="H59" s="824"/>
      <c r="I59" s="824"/>
      <c r="J59" s="824"/>
      <c r="K59" s="824"/>
      <c r="L59" s="824"/>
      <c r="M59" s="825"/>
      <c r="N59" s="401">
        <f>SUM(N54:N58)</f>
        <v>42997.845670626972</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1269</v>
      </c>
      <c r="B64" s="52" t="str">
        <f>VLOOKUP(A64,TRANSPORTE!A5:D117,3,FALSE)</f>
        <v>Transporte de Material Crudo de Rio</v>
      </c>
      <c r="C64" s="324"/>
      <c r="D64" s="324"/>
      <c r="E64" s="324"/>
      <c r="F64" s="324"/>
      <c r="G64" s="324"/>
      <c r="H64" s="318" t="s">
        <v>1468</v>
      </c>
      <c r="I64" s="286">
        <v>1.4</v>
      </c>
      <c r="J64" s="293">
        <v>1</v>
      </c>
      <c r="K64" s="286">
        <f>I64*J64</f>
        <v>1.4</v>
      </c>
      <c r="L64" s="910">
        <f>VLOOKUP(A64,TRANSPORTE!A5:D117,4,FALSE)</f>
        <v>1327.3942969676759</v>
      </c>
      <c r="M64" s="911"/>
      <c r="N64" s="294">
        <f>K64*L64</f>
        <v>1858.3520157547462</v>
      </c>
    </row>
    <row r="65" spans="1:15">
      <c r="A65" t="s">
        <v>1384</v>
      </c>
      <c r="B65" s="52" t="str">
        <f>VLOOKUP(A65,TRANSPORTE!A6:D117,3,FALSE)</f>
        <v>Transporte de mezcla discontinua en caliente tipo F-10</v>
      </c>
      <c r="C65" s="53"/>
      <c r="D65" s="53"/>
      <c r="E65" s="53"/>
      <c r="F65" s="53"/>
      <c r="G65" s="53"/>
      <c r="H65" s="318" t="s">
        <v>1468</v>
      </c>
      <c r="I65" s="286">
        <v>1.25</v>
      </c>
      <c r="J65" s="293">
        <v>1</v>
      </c>
      <c r="K65" s="286">
        <f>I65*J65</f>
        <v>1.25</v>
      </c>
      <c r="L65" s="910">
        <f>VLOOKUP(A65,TRANSPORTE!A6:D117,4,FALSE)</f>
        <v>1550.759939237189</v>
      </c>
      <c r="M65" s="911"/>
      <c r="N65" s="294">
        <f>K65*L65</f>
        <v>1938.4499240464861</v>
      </c>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3796.801939801232</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302">
        <v>80</v>
      </c>
      <c r="N75" s="402">
        <f>K75/M75</f>
        <v>5413.1</v>
      </c>
      <c r="O75" s="112"/>
    </row>
    <row r="76" spans="1:15">
      <c r="A76"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306">
        <v>80</v>
      </c>
      <c r="N76" s="402">
        <f>K76/M76</f>
        <v>1333.5780451800997</v>
      </c>
    </row>
    <row r="77" spans="1:15">
      <c r="A77" t="s">
        <v>54</v>
      </c>
      <c r="B77" s="55" t="str">
        <f>VLOOKUP(A77,'MANO DE OBRA'!A9:D70,3,FALSE)</f>
        <v>Rastrilleros (2)</v>
      </c>
      <c r="C77" s="53"/>
      <c r="D77" s="53"/>
      <c r="E77" s="53"/>
      <c r="F77" s="53"/>
      <c r="G77" s="53"/>
      <c r="H77" s="53"/>
      <c r="I77" s="299">
        <f>K77/J77*100</f>
        <v>86502.359687357821</v>
      </c>
      <c r="J77" s="300">
        <v>185</v>
      </c>
      <c r="K77" s="301">
        <f>VLOOKUP(A77,'MANO DE OBRA'!A9:D101,4,FALSE)</f>
        <v>160029.36542161196</v>
      </c>
      <c r="L77" s="56"/>
      <c r="M77" s="307">
        <v>80</v>
      </c>
      <c r="N77" s="402">
        <f>K77/M77</f>
        <v>2000.3670677701496</v>
      </c>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8747.0451129502508</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N49+N59+N70+N81</f>
        <v>220172.45359514223</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44034.49071902845</v>
      </c>
      <c r="M88" s="859"/>
      <c r="N88" s="57"/>
    </row>
    <row r="89" spans="1:14">
      <c r="B89" s="95" t="s">
        <v>973</v>
      </c>
      <c r="C89" s="96"/>
      <c r="D89" s="96"/>
      <c r="E89" s="96"/>
      <c r="F89" s="96"/>
      <c r="G89" s="96"/>
      <c r="H89" s="96"/>
      <c r="I89" s="93"/>
      <c r="J89" s="94"/>
      <c r="K89" s="311">
        <v>0.05</v>
      </c>
      <c r="L89" s="858">
        <f>N83*K89</f>
        <v>11008.622679757113</v>
      </c>
      <c r="M89" s="859"/>
      <c r="N89" s="57"/>
    </row>
    <row r="90" spans="1:14" ht="15.75" thickBot="1">
      <c r="B90" s="97" t="s">
        <v>974</v>
      </c>
      <c r="C90" s="98"/>
      <c r="D90" s="98"/>
      <c r="E90" s="98"/>
      <c r="F90" s="98"/>
      <c r="G90" s="98"/>
      <c r="H90" s="98"/>
      <c r="I90" s="99"/>
      <c r="J90" s="100"/>
      <c r="K90" s="312">
        <v>0.05</v>
      </c>
      <c r="L90" s="860">
        <f>N83*K90</f>
        <v>11008.622679757113</v>
      </c>
      <c r="M90" s="861"/>
      <c r="N90" s="57"/>
    </row>
    <row r="91" spans="1:14" ht="15.75" thickBot="1">
      <c r="B91" s="823" t="s">
        <v>953</v>
      </c>
      <c r="C91" s="824"/>
      <c r="D91" s="824"/>
      <c r="E91" s="824"/>
      <c r="F91" s="824"/>
      <c r="G91" s="824"/>
      <c r="H91" s="824"/>
      <c r="I91" s="824"/>
      <c r="J91" s="824"/>
      <c r="K91" s="824"/>
      <c r="L91" s="824"/>
      <c r="M91" s="825"/>
      <c r="N91" s="58">
        <f>L88+L89+L90</f>
        <v>66051.736078542672</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286224.18967368489</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976</v>
      </c>
      <c r="F98" s="59"/>
      <c r="G98" s="59"/>
      <c r="H98" s="59"/>
      <c r="I98" s="59"/>
      <c r="J98" s="59"/>
      <c r="K98" s="18"/>
      <c r="L98" s="18"/>
      <c r="M98" s="18"/>
      <c r="N98" s="23"/>
    </row>
    <row r="99" spans="2:14">
      <c r="B99" s="22"/>
      <c r="C99" s="18"/>
      <c r="D99" s="18"/>
      <c r="E99" s="18" t="s">
        <v>977</v>
      </c>
      <c r="F99" s="18"/>
      <c r="G99" s="18"/>
      <c r="H99" s="18"/>
      <c r="I99" s="18"/>
      <c r="J99" s="18"/>
      <c r="K99" s="18"/>
      <c r="L99" s="18"/>
      <c r="M99" s="18"/>
      <c r="N99" s="23"/>
    </row>
    <row r="100" spans="2:14">
      <c r="B100" s="22"/>
      <c r="C100" s="18"/>
      <c r="D100" s="18"/>
      <c r="E100" s="18" t="s">
        <v>978</v>
      </c>
      <c r="F100" s="18"/>
      <c r="G100" s="18"/>
      <c r="H100" s="18"/>
      <c r="I100" s="18"/>
      <c r="J100" s="18"/>
      <c r="K100" s="18"/>
      <c r="L100" s="18"/>
      <c r="M100" s="18"/>
      <c r="N100" s="23"/>
    </row>
    <row r="101" spans="2:14">
      <c r="B101" s="22"/>
      <c r="C101" s="18"/>
      <c r="D101" s="18"/>
      <c r="E101" s="18" t="s">
        <v>979</v>
      </c>
      <c r="F101" s="18"/>
      <c r="G101" s="18"/>
      <c r="H101" s="18"/>
      <c r="I101" s="18"/>
      <c r="J101" s="18"/>
      <c r="K101" s="18"/>
      <c r="L101" s="18"/>
      <c r="M101" s="18"/>
      <c r="N101" s="23"/>
    </row>
    <row r="102" spans="2:14" ht="15.75" thickBot="1">
      <c r="B102" s="22"/>
      <c r="C102" s="18"/>
      <c r="D102" s="18"/>
      <c r="E102" s="18"/>
      <c r="F102" s="18" t="s">
        <v>980</v>
      </c>
      <c r="G102" s="18"/>
      <c r="H102" s="18"/>
      <c r="I102" s="18"/>
      <c r="J102" s="18"/>
      <c r="K102" s="18"/>
      <c r="L102" s="18"/>
      <c r="M102" s="18"/>
      <c r="N102" s="23"/>
    </row>
    <row r="103" spans="2:14">
      <c r="B103" s="234" t="s">
        <v>2216</v>
      </c>
      <c r="C103" s="235"/>
      <c r="D103" s="235"/>
      <c r="E103" s="235"/>
      <c r="F103" s="235"/>
      <c r="G103" s="235"/>
      <c r="H103" s="235"/>
      <c r="I103" s="235"/>
      <c r="J103" s="235"/>
      <c r="K103" s="235"/>
      <c r="L103" s="235"/>
      <c r="M103" s="235"/>
      <c r="N103" s="236"/>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c r="B106" s="237"/>
      <c r="C106" s="238"/>
      <c r="D106" s="238"/>
      <c r="E106" s="238"/>
      <c r="F106" s="238"/>
      <c r="G106" s="238"/>
      <c r="H106" s="238"/>
      <c r="I106" s="238"/>
      <c r="J106" s="238"/>
      <c r="K106" s="238"/>
      <c r="L106" s="238"/>
      <c r="M106" s="238"/>
      <c r="N106" s="239"/>
    </row>
    <row r="107" spans="2:14" ht="15.75" thickBot="1">
      <c r="B107" s="240"/>
      <c r="C107" s="241"/>
      <c r="D107" s="241"/>
      <c r="E107" s="241"/>
      <c r="F107" s="241"/>
      <c r="G107" s="241"/>
      <c r="H107" s="241"/>
      <c r="I107" s="241"/>
      <c r="J107" s="241"/>
      <c r="K107" s="241"/>
      <c r="L107" s="241"/>
      <c r="M107" s="241"/>
      <c r="N107" s="242"/>
    </row>
    <row r="108" spans="2:14">
      <c r="B108" s="243"/>
      <c r="C108" s="244"/>
      <c r="D108" s="244"/>
      <c r="E108" s="244"/>
      <c r="F108" s="244"/>
      <c r="G108" s="244"/>
      <c r="H108" s="244"/>
      <c r="I108" s="244"/>
      <c r="J108" s="244"/>
      <c r="K108" s="244"/>
      <c r="L108" s="244"/>
      <c r="M108" s="244"/>
      <c r="N108" s="245"/>
    </row>
    <row r="109" spans="2:14">
      <c r="B109" s="229" t="s">
        <v>2217</v>
      </c>
      <c r="C109" s="37"/>
      <c r="D109" s="37"/>
      <c r="E109" s="37"/>
      <c r="F109" s="37"/>
      <c r="G109" s="37"/>
      <c r="H109" s="37"/>
      <c r="I109" s="37"/>
      <c r="J109" s="37"/>
      <c r="K109" s="37"/>
      <c r="L109" s="37"/>
      <c r="M109" s="37"/>
      <c r="N109" s="38"/>
    </row>
    <row r="110" spans="2:14" ht="15" customHeight="1">
      <c r="B110" s="826" t="s">
        <v>2218</v>
      </c>
      <c r="C110" s="827"/>
      <c r="D110" s="827"/>
      <c r="E110" s="827"/>
      <c r="F110" s="827"/>
      <c r="G110" s="827"/>
      <c r="H110" s="827"/>
      <c r="I110" s="827"/>
      <c r="J110" s="827"/>
      <c r="K110" s="827"/>
      <c r="L110" s="827"/>
      <c r="M110" s="827"/>
      <c r="N110" s="828"/>
    </row>
    <row r="111" spans="2:14" ht="15" customHeight="1">
      <c r="B111" s="826"/>
      <c r="C111" s="827"/>
      <c r="D111" s="827"/>
      <c r="E111" s="827"/>
      <c r="F111" s="827"/>
      <c r="G111" s="827"/>
      <c r="H111" s="827"/>
      <c r="I111" s="827"/>
      <c r="J111" s="827"/>
      <c r="K111" s="827"/>
      <c r="L111" s="827"/>
      <c r="M111" s="827"/>
      <c r="N111" s="828"/>
    </row>
    <row r="112" spans="2:14" ht="30" customHeight="1">
      <c r="B112" s="829" t="s">
        <v>2219</v>
      </c>
      <c r="C112" s="830"/>
      <c r="D112" s="830"/>
      <c r="E112" s="830"/>
      <c r="F112" s="830"/>
      <c r="G112" s="830"/>
      <c r="H112" s="830"/>
      <c r="I112" s="830"/>
      <c r="J112" s="830"/>
      <c r="K112" s="830"/>
      <c r="L112" s="830"/>
      <c r="M112" s="830"/>
      <c r="N112" s="831"/>
    </row>
    <row r="113" spans="2:14">
      <c r="B113" s="829"/>
      <c r="C113" s="830"/>
      <c r="D113" s="830"/>
      <c r="E113" s="830"/>
      <c r="F113" s="830"/>
      <c r="G113" s="830"/>
      <c r="H113" s="830"/>
      <c r="I113" s="830"/>
      <c r="J113" s="830"/>
      <c r="K113" s="830"/>
      <c r="L113" s="830"/>
      <c r="M113" s="830"/>
      <c r="N113" s="831"/>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338"/>
      <c r="C116" s="339"/>
      <c r="D116" s="339"/>
      <c r="E116" s="339"/>
      <c r="F116" s="339"/>
      <c r="G116" s="339"/>
      <c r="H116" s="339"/>
      <c r="I116" s="339"/>
      <c r="J116" s="339"/>
      <c r="K116" s="339"/>
      <c r="L116" s="339"/>
      <c r="M116" s="339"/>
      <c r="N116" s="340"/>
    </row>
    <row r="117" spans="2:14">
      <c r="B117" s="229"/>
      <c r="C117" s="37"/>
      <c r="D117" s="37"/>
      <c r="E117" s="37"/>
      <c r="F117" s="37"/>
      <c r="G117" s="37"/>
      <c r="H117" s="37"/>
      <c r="I117" s="37"/>
      <c r="J117" s="37"/>
      <c r="K117" s="37"/>
      <c r="L117" s="37"/>
      <c r="M117" s="37"/>
      <c r="N117" s="38"/>
    </row>
    <row r="118" spans="2:14">
      <c r="B118" s="22"/>
      <c r="C118" s="18"/>
      <c r="D118" s="18"/>
      <c r="E118" s="18" t="s">
        <v>976</v>
      </c>
      <c r="F118" s="59"/>
      <c r="G118" s="59"/>
      <c r="H118" s="18"/>
      <c r="I118" s="18"/>
      <c r="J118" s="18"/>
      <c r="K118" s="18"/>
      <c r="L118" s="18"/>
      <c r="M118" s="18"/>
      <c r="N118" s="23"/>
    </row>
    <row r="119" spans="2:14">
      <c r="B119" s="22"/>
      <c r="C119" s="18"/>
      <c r="D119" s="18"/>
      <c r="E119" s="60" t="s">
        <v>977</v>
      </c>
      <c r="F119" s="18"/>
      <c r="G119" s="18"/>
      <c r="H119" s="60"/>
      <c r="I119" s="60"/>
      <c r="J119" s="60"/>
      <c r="K119" s="18"/>
      <c r="L119" s="18"/>
      <c r="M119" s="18"/>
      <c r="N119" s="23"/>
    </row>
    <row r="120" spans="2:14">
      <c r="B120" s="22"/>
      <c r="C120" s="18"/>
      <c r="D120" s="18"/>
      <c r="E120" s="61" t="s">
        <v>981</v>
      </c>
      <c r="F120" s="18"/>
      <c r="G120" s="18"/>
      <c r="H120" s="61"/>
      <c r="I120" s="61"/>
      <c r="J120" s="61"/>
      <c r="K120" s="18"/>
      <c r="L120" s="18"/>
      <c r="M120" s="18"/>
      <c r="N120" s="23"/>
    </row>
    <row r="121" spans="2:14">
      <c r="B121" s="62"/>
      <c r="C121" s="37"/>
      <c r="D121" s="37"/>
      <c r="E121" s="18" t="s">
        <v>979</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2220</v>
      </c>
      <c r="C123" s="61"/>
      <c r="D123" s="61"/>
      <c r="E123" s="18"/>
      <c r="F123" s="18"/>
      <c r="G123" s="18"/>
      <c r="H123" s="18"/>
      <c r="I123" s="18"/>
      <c r="J123" s="889"/>
      <c r="K123" s="889"/>
      <c r="L123" s="889"/>
      <c r="M123" s="889"/>
      <c r="N123" s="890"/>
    </row>
    <row r="124" spans="2:14" ht="15.75" thickBot="1">
      <c r="B124" s="268" t="s">
        <v>2221</v>
      </c>
      <c r="C124" s="400"/>
      <c r="D124" s="400"/>
      <c r="E124" s="63"/>
      <c r="F124" s="63"/>
      <c r="G124" s="63"/>
      <c r="H124" s="63"/>
      <c r="I124" s="63"/>
      <c r="J124" s="891"/>
      <c r="K124" s="891"/>
      <c r="L124" s="891"/>
      <c r="M124" s="891"/>
      <c r="N124" s="892"/>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3.28515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1084</v>
      </c>
      <c r="C31" s="87" t="s">
        <v>1597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148</v>
      </c>
      <c r="B36" s="872" t="str">
        <f>VLOOKUP(A36,EQUIPOS!A6:D154,3,FALSE)</f>
        <v>Cargador : Potencia en el volante 110 hp, Clasificación de RPM del motor 2300.</v>
      </c>
      <c r="C36" s="873"/>
      <c r="D36" s="873"/>
      <c r="E36" s="873"/>
      <c r="F36" s="873"/>
      <c r="G36" s="873"/>
      <c r="H36" s="874"/>
      <c r="I36" s="274"/>
      <c r="J36" s="275"/>
      <c r="K36" s="276">
        <f>VLOOKUP(A36,EQUIPOS!A6:D163,4,FALSE)</f>
        <v>105459.44949213434</v>
      </c>
      <c r="L36" s="277"/>
      <c r="M36" s="278">
        <v>30</v>
      </c>
      <c r="N36" s="279">
        <f>K36/M36</f>
        <v>3515.314983071145</v>
      </c>
    </row>
    <row r="37" spans="1:14">
      <c r="A37" s="119" t="s">
        <v>173</v>
      </c>
      <c r="B37" s="872" t="str">
        <f>VLOOKUP(A37,EQUIPOS!A7:D154,3,FALSE)</f>
        <v>Compactador neumático de Potencia 70 HP, peso de 13 ton</v>
      </c>
      <c r="C37" s="873"/>
      <c r="D37" s="873"/>
      <c r="E37" s="873"/>
      <c r="F37" s="873"/>
      <c r="G37" s="873"/>
      <c r="H37" s="874"/>
      <c r="I37" s="274"/>
      <c r="J37" s="275"/>
      <c r="K37" s="276">
        <f>VLOOKUP(A37,EQUIPOS!A7:D164,4,FALSE)</f>
        <v>113276.32777672615</v>
      </c>
      <c r="L37" s="277"/>
      <c r="M37" s="278">
        <v>10</v>
      </c>
      <c r="N37" s="279">
        <f t="shared" ref="N37:N43" si="0">K37/M37</f>
        <v>11327.632777672614</v>
      </c>
    </row>
    <row r="38" spans="1:14">
      <c r="A38" t="s">
        <v>284</v>
      </c>
      <c r="B38" s="872" t="str">
        <f>VLOOKUP(A38,EQUIPOS!A8:D154,3,FALSE)</f>
        <v>Planta de asfalto en caliente</v>
      </c>
      <c r="C38" s="873"/>
      <c r="D38" s="873"/>
      <c r="E38" s="873"/>
      <c r="F38" s="873"/>
      <c r="G38" s="873"/>
      <c r="H38" s="874"/>
      <c r="I38" s="274"/>
      <c r="J38" s="275"/>
      <c r="K38" s="276">
        <f>VLOOKUP(A38,EQUIPOS!A8:D165,4,FALSE)</f>
        <v>772722.99788723758</v>
      </c>
      <c r="L38" s="277"/>
      <c r="M38" s="278">
        <v>10</v>
      </c>
      <c r="N38" s="279">
        <f t="shared" si="0"/>
        <v>77272.299788723758</v>
      </c>
    </row>
    <row r="39" spans="1:14">
      <c r="A39" t="s">
        <v>290</v>
      </c>
      <c r="B39" s="872" t="str">
        <f>VLOOKUP(A39,EQUIPOS!A9:D154,3,FALSE)</f>
        <v>Planta trituradora</v>
      </c>
      <c r="C39" s="873"/>
      <c r="D39" s="873"/>
      <c r="E39" s="873"/>
      <c r="F39" s="873"/>
      <c r="G39" s="873"/>
      <c r="H39" s="874"/>
      <c r="I39" s="274"/>
      <c r="J39" s="275"/>
      <c r="K39" s="276">
        <f>VLOOKUP(A39,EQUIPOS!A9:D166,4,FALSE)</f>
        <v>541620.15106056724</v>
      </c>
      <c r="L39" s="277"/>
      <c r="M39" s="278">
        <v>30</v>
      </c>
      <c r="N39" s="279">
        <f t="shared" si="0"/>
        <v>18054.005035352242</v>
      </c>
    </row>
    <row r="40" spans="1:14">
      <c r="A40" t="s">
        <v>316</v>
      </c>
      <c r="B40" s="872" t="str">
        <f>VLOOKUP(A40,EQUIPOS!A10:D154,3,FALSE)</f>
        <v>Retroexcavadora Tipo E-200 o  Equivalente</v>
      </c>
      <c r="C40" s="873"/>
      <c r="D40" s="873"/>
      <c r="E40" s="873"/>
      <c r="F40" s="873"/>
      <c r="G40" s="873"/>
      <c r="H40" s="874"/>
      <c r="I40" s="274"/>
      <c r="J40" s="275"/>
      <c r="K40" s="276">
        <f>VLOOKUP(A40,EQUIPOS!A10:D167,4,FALSE)</f>
        <v>167014.10675427053</v>
      </c>
      <c r="L40" s="277"/>
      <c r="M40" s="278">
        <v>30</v>
      </c>
      <c r="N40" s="279">
        <f t="shared" si="0"/>
        <v>5567.1368918090175</v>
      </c>
    </row>
    <row r="41" spans="1:14">
      <c r="A41" t="s">
        <v>358</v>
      </c>
      <c r="B41" s="872" t="str">
        <f>VLOOKUP(A41,EQUIPOS!A11:D155,3,FALSE)</f>
        <v xml:space="preserve">Terminadora de asfalto (Finisher), potencia en el volante 174 HP, R=20M3/H, velocidad de desplazamiento 114 m/min
</v>
      </c>
      <c r="C41" s="873"/>
      <c r="D41" s="873"/>
      <c r="E41" s="873"/>
      <c r="F41" s="873"/>
      <c r="G41" s="873"/>
      <c r="H41" s="874"/>
      <c r="I41" s="274"/>
      <c r="J41" s="275"/>
      <c r="K41" s="276">
        <f>VLOOKUP(A41,EQUIPOS!A11:D168,4,FALSE)</f>
        <v>295918.46052619268</v>
      </c>
      <c r="L41" s="277"/>
      <c r="M41" s="278">
        <v>10</v>
      </c>
      <c r="N41" s="279">
        <f t="shared" si="0"/>
        <v>29591.846052619268</v>
      </c>
    </row>
    <row r="42" spans="1:14">
      <c r="A42" t="s">
        <v>166</v>
      </c>
      <c r="B42" s="872" t="str">
        <f>VLOOKUP(A42,EQUIPOS!A12:D156,3,FALSE)</f>
        <v>Compactador de Rodillo POTENCIA: 99HP, PESO: 8 ton</v>
      </c>
      <c r="C42" s="873"/>
      <c r="D42" s="873"/>
      <c r="E42" s="873"/>
      <c r="F42" s="873"/>
      <c r="G42" s="873"/>
      <c r="H42" s="874"/>
      <c r="I42" s="274"/>
      <c r="J42" s="275"/>
      <c r="K42" s="276">
        <f>VLOOKUP(A42,EQUIPOS!A12:D169,4,FALSE)</f>
        <v>92314.154772656329</v>
      </c>
      <c r="L42" s="277"/>
      <c r="M42" s="278">
        <v>10</v>
      </c>
      <c r="N42" s="279">
        <f t="shared" si="0"/>
        <v>9231.4154772656329</v>
      </c>
    </row>
    <row r="43" spans="1:14">
      <c r="A43" t="s">
        <v>373</v>
      </c>
      <c r="B43" s="872" t="str">
        <f>VLOOKUP(A43,EQUIPOS!A13:D157,3,FALSE)</f>
        <v>Volqueta 6 m3</v>
      </c>
      <c r="C43" s="873"/>
      <c r="D43" s="873"/>
      <c r="E43" s="873"/>
      <c r="F43" s="873"/>
      <c r="G43" s="873"/>
      <c r="H43" s="874"/>
      <c r="I43" s="274"/>
      <c r="J43" s="275"/>
      <c r="K43" s="276">
        <f>VLOOKUP(A43,EQUIPOS!A13:D170,4,FALSE)</f>
        <v>82799.732239879595</v>
      </c>
      <c r="L43" s="277"/>
      <c r="M43" s="278">
        <v>10</v>
      </c>
      <c r="N43" s="279">
        <f t="shared" si="0"/>
        <v>8279.9732239879595</v>
      </c>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1141.4201203310449</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163981.0443508327</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772</v>
      </c>
      <c r="B53" s="49" t="str">
        <f>VLOOKUP(A53,MATERIALES!A5:D373,3,FALSE)</f>
        <v>Agregado Petreo para Triturar (Crudo)</v>
      </c>
      <c r="C53" s="288"/>
      <c r="D53" s="288"/>
      <c r="E53" s="288"/>
      <c r="F53" s="288"/>
      <c r="G53" s="288"/>
      <c r="H53" s="288"/>
      <c r="I53" s="275"/>
      <c r="J53" s="231" t="str">
        <f>VLOOKUP(A53,MATERIALES!A7:D645,2,FALSE)</f>
        <v>m3</v>
      </c>
      <c r="K53" s="289">
        <v>1.4</v>
      </c>
      <c r="L53" s="274"/>
      <c r="M53" s="409">
        <f>VLOOKUP(A53,MATERIALES!A5:D396,4,FALSE)</f>
        <v>30002.446811920359</v>
      </c>
      <c r="N53" s="279">
        <f>K53*M53</f>
        <v>42003.425536688497</v>
      </c>
    </row>
    <row r="54" spans="1:14">
      <c r="A54" s="114"/>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42003.425536688497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1269</v>
      </c>
      <c r="B63" s="52" t="str">
        <f>VLOOKUP(A63,TRANSPORTE!A5:D117,3,FALSE)</f>
        <v>Transporte de Material Crudo de Rio</v>
      </c>
      <c r="C63" s="324"/>
      <c r="D63" s="324"/>
      <c r="E63" s="324"/>
      <c r="F63" s="324"/>
      <c r="G63" s="324"/>
      <c r="H63" s="318" t="s">
        <v>1468</v>
      </c>
      <c r="I63" s="286">
        <v>1.4</v>
      </c>
      <c r="J63" s="293">
        <v>1</v>
      </c>
      <c r="K63" s="286">
        <f>I63*J63</f>
        <v>1.4</v>
      </c>
      <c r="L63" s="910">
        <f>VLOOKUP(A63,TRANSPORTE!A5:D117,4,FALSE)</f>
        <v>1327.3942969676759</v>
      </c>
      <c r="M63" s="911"/>
      <c r="N63" s="294">
        <f>K63*L63</f>
        <v>1858.3520157547462</v>
      </c>
    </row>
    <row r="64" spans="1:14">
      <c r="A64" t="s">
        <v>1293</v>
      </c>
      <c r="B64" s="52" t="str">
        <f>VLOOKUP(A64,TRANSPORTE!A6:D117,3,FALSE)</f>
        <v>Transporte de mezcla</v>
      </c>
      <c r="C64" s="53"/>
      <c r="D64" s="53"/>
      <c r="E64" s="53"/>
      <c r="F64" s="53"/>
      <c r="G64" s="53"/>
      <c r="H64" s="318" t="s">
        <v>1468</v>
      </c>
      <c r="I64" s="286">
        <v>1.25</v>
      </c>
      <c r="J64" s="293">
        <v>1</v>
      </c>
      <c r="K64" s="286">
        <f>I64*J64</f>
        <v>1.25</v>
      </c>
      <c r="L64" s="910">
        <f>VLOOKUP(A64,TRANSPORTE!A6:D117,4,FALSE)</f>
        <v>1521.3504260361399</v>
      </c>
      <c r="M64" s="911"/>
      <c r="N64" s="294">
        <f>K64*L64</f>
        <v>1901.6880325451748</v>
      </c>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3760.0400482999212</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19</v>
      </c>
      <c r="B74" s="55" t="str">
        <f>VLOOKUP(A74,'MANO DE OBRA'!A8:D68,3,FALSE)</f>
        <v>Obrero (8)</v>
      </c>
      <c r="C74" s="53"/>
      <c r="D74" s="53"/>
      <c r="E74" s="53"/>
      <c r="F74" s="53"/>
      <c r="G74" s="53"/>
      <c r="H74" s="53"/>
      <c r="I74" s="299">
        <f>K74/J74*100</f>
        <v>234080.00000000003</v>
      </c>
      <c r="J74" s="300">
        <v>185</v>
      </c>
      <c r="K74" s="301">
        <f>VLOOKUP(A74,'MANO DE OBRA'!A8:D99,4,FALSE)</f>
        <v>433048</v>
      </c>
      <c r="L74" s="56"/>
      <c r="M74" s="302">
        <v>80</v>
      </c>
      <c r="N74" s="402">
        <f>K74/M74</f>
        <v>5413.1</v>
      </c>
      <c r="O74" s="112"/>
    </row>
    <row r="75" spans="1:15">
      <c r="A75" t="s">
        <v>54</v>
      </c>
      <c r="B75" s="55" t="str">
        <f>VLOOKUP(A75,'MANO DE OBRA'!A8:D69,3,FALSE)</f>
        <v>Rastrilleros (2)</v>
      </c>
      <c r="C75" s="53"/>
      <c r="D75" s="53"/>
      <c r="E75" s="53"/>
      <c r="F75" s="53"/>
      <c r="G75" s="53"/>
      <c r="H75" s="53"/>
      <c r="I75" s="299">
        <f>K75/J75*100</f>
        <v>86502.359687357821</v>
      </c>
      <c r="J75" s="300">
        <v>185</v>
      </c>
      <c r="K75" s="301">
        <f>VLOOKUP(A75,'MANO DE OBRA'!A8:D100,4,FALSE)</f>
        <v>160029.36542161196</v>
      </c>
      <c r="L75" s="56"/>
      <c r="M75" s="306">
        <v>80</v>
      </c>
      <c r="N75" s="402">
        <f>K75/M75</f>
        <v>2000.3670677701496</v>
      </c>
    </row>
    <row r="76" spans="1:15">
      <c r="A76" t="s">
        <v>34</v>
      </c>
      <c r="B76" s="55" t="str">
        <f>VLOOKUP(A76,'MANO DE OBRA'!A9:D70,3,FALSE)</f>
        <v>Oficial (3)</v>
      </c>
      <c r="C76" s="53"/>
      <c r="D76" s="53"/>
      <c r="E76" s="53"/>
      <c r="F76" s="53"/>
      <c r="G76" s="53"/>
      <c r="H76" s="53"/>
      <c r="I76" s="299">
        <f>K76/J76*100</f>
        <v>173004.71937471567</v>
      </c>
      <c r="J76" s="300">
        <v>185</v>
      </c>
      <c r="K76" s="301">
        <f>VLOOKUP(A76,'MANO DE OBRA'!A9:D101,4,FALSE)</f>
        <v>320058.73084322398</v>
      </c>
      <c r="L76" s="56"/>
      <c r="M76" s="307">
        <v>80</v>
      </c>
      <c r="N76" s="402">
        <f>K76/M76</f>
        <v>4000.7341355402996</v>
      </c>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11414.201203310449</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221158.71113913157</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44231.742227826318</v>
      </c>
      <c r="M87" s="859"/>
      <c r="N87" s="57"/>
    </row>
    <row r="88" spans="1:14">
      <c r="B88" s="95" t="s">
        <v>973</v>
      </c>
      <c r="C88" s="96"/>
      <c r="D88" s="96"/>
      <c r="E88" s="96"/>
      <c r="F88" s="96"/>
      <c r="G88" s="96"/>
      <c r="H88" s="96"/>
      <c r="I88" s="93"/>
      <c r="J88" s="94"/>
      <c r="K88" s="311">
        <v>0.05</v>
      </c>
      <c r="L88" s="858">
        <f>N82*K88</f>
        <v>11057.93555695658</v>
      </c>
      <c r="M88" s="859"/>
      <c r="N88" s="57"/>
    </row>
    <row r="89" spans="1:14" ht="15.75" thickBot="1">
      <c r="B89" s="97" t="s">
        <v>974</v>
      </c>
      <c r="C89" s="98"/>
      <c r="D89" s="98"/>
      <c r="E89" s="98"/>
      <c r="F89" s="98"/>
      <c r="G89" s="98"/>
      <c r="H89" s="98"/>
      <c r="I89" s="99"/>
      <c r="J89" s="100"/>
      <c r="K89" s="312">
        <v>0.05</v>
      </c>
      <c r="L89" s="860">
        <f>N82*K89</f>
        <v>11057.93555695658</v>
      </c>
      <c r="M89" s="861"/>
      <c r="N89" s="57"/>
    </row>
    <row r="90" spans="1:14" ht="15.75" thickBot="1">
      <c r="B90" s="823" t="s">
        <v>953</v>
      </c>
      <c r="C90" s="824"/>
      <c r="D90" s="824"/>
      <c r="E90" s="824"/>
      <c r="F90" s="824"/>
      <c r="G90" s="824"/>
      <c r="H90" s="824"/>
      <c r="I90" s="824"/>
      <c r="J90" s="824"/>
      <c r="K90" s="824"/>
      <c r="L90" s="824"/>
      <c r="M90" s="825"/>
      <c r="N90" s="58">
        <f>L87+L88+L89</f>
        <v>66347.613341739474</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287506.32448087103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1085</v>
      </c>
      <c r="C31" s="87" t="s">
        <v>2072</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117</v>
      </c>
      <c r="B36" s="872" t="str">
        <f>VLOOKUP(A36,EQUIPOS!A6:D154,3,FALSE)</f>
        <v xml:space="preserve">Barredora mecánica de cepillo de 3658 mm ; 6 m3 </v>
      </c>
      <c r="C36" s="873"/>
      <c r="D36" s="873"/>
      <c r="E36" s="873"/>
      <c r="F36" s="873"/>
      <c r="G36" s="873"/>
      <c r="H36" s="874"/>
      <c r="I36" s="274"/>
      <c r="J36" s="275"/>
      <c r="K36" s="276">
        <f>VLOOKUP(A36,EQUIPOS!A6:D163,4,FALSE)</f>
        <v>49792.38875644785</v>
      </c>
      <c r="L36" s="277"/>
      <c r="M36" s="278">
        <v>150</v>
      </c>
      <c r="N36" s="279">
        <f>K36/M36</f>
        <v>331.94925837631899</v>
      </c>
    </row>
    <row r="37" spans="1:14">
      <c r="A37" s="119" t="s">
        <v>148</v>
      </c>
      <c r="B37" s="872" t="str">
        <f>VLOOKUP(A37,EQUIPOS!A7:D154,3,FALSE)</f>
        <v>Cargador : Potencia en el volante 110 hp, Clasificación de RPM del motor 2300.</v>
      </c>
      <c r="C37" s="873"/>
      <c r="D37" s="873"/>
      <c r="E37" s="873"/>
      <c r="F37" s="873"/>
      <c r="G37" s="873"/>
      <c r="H37" s="874"/>
      <c r="I37" s="274"/>
      <c r="J37" s="275"/>
      <c r="K37" s="276">
        <f>VLOOKUP(A37,EQUIPOS!A7:D164,4,FALSE)</f>
        <v>105459.44949213434</v>
      </c>
      <c r="L37" s="277"/>
      <c r="M37" s="278">
        <v>150</v>
      </c>
      <c r="N37" s="279">
        <f>K37/M37</f>
        <v>703.06299661422895</v>
      </c>
    </row>
    <row r="38" spans="1:14">
      <c r="A38" t="s">
        <v>236</v>
      </c>
      <c r="B38" s="872" t="str">
        <f>VLOOKUP(A38,EQUIPOS!A8:D154,3,FALSE)</f>
        <v>Fresadora de pavimento, potencia 255 HP, peso 19 Ton, PROFUNDIDAD DE CORTE 305 mm</v>
      </c>
      <c r="C38" s="873"/>
      <c r="D38" s="873"/>
      <c r="E38" s="873"/>
      <c r="F38" s="873"/>
      <c r="G38" s="873"/>
      <c r="H38" s="874"/>
      <c r="I38" s="274"/>
      <c r="J38" s="275"/>
      <c r="K38" s="276">
        <f>VLOOKUP(A38,EQUIPOS!A8:D165,4,FALSE)</f>
        <v>375349.43348032638</v>
      </c>
      <c r="L38" s="277"/>
      <c r="M38" s="278">
        <v>150</v>
      </c>
      <c r="N38" s="279">
        <f>K38/M38</f>
        <v>2502.3295565355093</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1.8043666666666667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3539.1461781927242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1233</v>
      </c>
      <c r="B58" s="52" t="str">
        <f>VLOOKUP(A58,TRANSPORTE!A5:D117,3,FALSE)</f>
        <v>Transporte de material fresado</v>
      </c>
      <c r="C58" s="324"/>
      <c r="D58" s="324"/>
      <c r="E58" s="324"/>
      <c r="F58" s="324"/>
      <c r="G58" s="324"/>
      <c r="H58" s="318" t="s">
        <v>1468</v>
      </c>
      <c r="I58" s="286">
        <v>0.13</v>
      </c>
      <c r="J58" s="293">
        <v>1</v>
      </c>
      <c r="K58" s="286">
        <f>I58*J58</f>
        <v>0.13</v>
      </c>
      <c r="L58" s="910">
        <f>VLOOKUP(A58,TRANSPORTE!A5:D117,4,FALSE)</f>
        <v>1533.8248285605512</v>
      </c>
      <c r="M58" s="911"/>
      <c r="N58" s="294">
        <f>K58*L58</f>
        <v>199.39722771287165</v>
      </c>
    </row>
    <row r="59" spans="1:14">
      <c r="B59" s="52"/>
      <c r="C59" s="53"/>
      <c r="D59" s="53"/>
      <c r="E59" s="53"/>
      <c r="F59" s="53"/>
      <c r="G59" s="53"/>
      <c r="H59" s="318"/>
      <c r="I59" s="286"/>
      <c r="J59" s="293"/>
      <c r="K59" s="286"/>
      <c r="L59" s="910"/>
      <c r="M59" s="911"/>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199.39722771287165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1200</v>
      </c>
      <c r="N69" s="402">
        <f>K69/M69</f>
        <v>180.43666666666667</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180.43666666666667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3918.9800725722625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783.79601451445251</v>
      </c>
      <c r="M82" s="859"/>
      <c r="N82" s="57"/>
    </row>
    <row r="83" spans="1:14">
      <c r="B83" s="95" t="s">
        <v>973</v>
      </c>
      <c r="C83" s="96"/>
      <c r="D83" s="96"/>
      <c r="E83" s="96"/>
      <c r="F83" s="96"/>
      <c r="G83" s="96"/>
      <c r="H83" s="96"/>
      <c r="I83" s="93"/>
      <c r="J83" s="94"/>
      <c r="K83" s="311">
        <v>0.05</v>
      </c>
      <c r="L83" s="858">
        <f>N77*K83</f>
        <v>195.94900362861313</v>
      </c>
      <c r="M83" s="859"/>
      <c r="N83" s="57"/>
    </row>
    <row r="84" spans="1:14" ht="15.75" thickBot="1">
      <c r="B84" s="97" t="s">
        <v>974</v>
      </c>
      <c r="C84" s="98"/>
      <c r="D84" s="98"/>
      <c r="E84" s="98"/>
      <c r="F84" s="98"/>
      <c r="G84" s="98"/>
      <c r="H84" s="98"/>
      <c r="I84" s="99"/>
      <c r="J84" s="100"/>
      <c r="K84" s="312">
        <v>0.05</v>
      </c>
      <c r="L84" s="860">
        <f>N77*K84</f>
        <v>195.94900362861313</v>
      </c>
      <c r="M84" s="861"/>
      <c r="N84" s="57"/>
    </row>
    <row r="85" spans="1:14" ht="15.75" thickBot="1">
      <c r="B85" s="823" t="s">
        <v>953</v>
      </c>
      <c r="C85" s="824"/>
      <c r="D85" s="824"/>
      <c r="E85" s="824"/>
      <c r="F85" s="824"/>
      <c r="G85" s="824"/>
      <c r="H85" s="824"/>
      <c r="I85" s="824"/>
      <c r="J85" s="824"/>
      <c r="K85" s="824"/>
      <c r="L85" s="824"/>
      <c r="M85" s="825"/>
      <c r="N85" s="58">
        <f>L82+L83+L84</f>
        <v>1175.6940217716788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5094.6740943439418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2017</v>
      </c>
      <c r="C31" s="87" t="s">
        <v>2074</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117</v>
      </c>
      <c r="B36" s="872" t="str">
        <f>VLOOKUP(A36,EQUIPOS!A6:D154,3,FALSE)</f>
        <v xml:space="preserve">Barredora mecánica de cepillo de 3658 mm ; 6 m3 </v>
      </c>
      <c r="C36" s="873"/>
      <c r="D36" s="873"/>
      <c r="E36" s="873"/>
      <c r="F36" s="873"/>
      <c r="G36" s="873"/>
      <c r="H36" s="874"/>
      <c r="I36" s="274"/>
      <c r="J36" s="275"/>
      <c r="K36" s="276">
        <f>VLOOKUP(A36,EQUIPOS!A6:D163,4,FALSE)</f>
        <v>49792.38875644785</v>
      </c>
      <c r="L36" s="277"/>
      <c r="M36" s="278">
        <v>300</v>
      </c>
      <c r="N36" s="279">
        <f>K36/M36</f>
        <v>165.9746291881595</v>
      </c>
    </row>
    <row r="37" spans="1:14">
      <c r="A37" s="119" t="s">
        <v>148</v>
      </c>
      <c r="B37" s="872" t="str">
        <f>VLOOKUP(A37,EQUIPOS!A7:D154,3,FALSE)</f>
        <v>Cargador : Potencia en el volante 110 hp, Clasificación de RPM del motor 2300.</v>
      </c>
      <c r="C37" s="873"/>
      <c r="D37" s="873"/>
      <c r="E37" s="873"/>
      <c r="F37" s="873"/>
      <c r="G37" s="873"/>
      <c r="H37" s="874"/>
      <c r="I37" s="274"/>
      <c r="J37" s="275"/>
      <c r="K37" s="276">
        <f>VLOOKUP(A37,EQUIPOS!A7:D164,4,FALSE)</f>
        <v>105459.44949213434</v>
      </c>
      <c r="L37" s="277"/>
      <c r="M37" s="278">
        <v>300</v>
      </c>
      <c r="N37" s="279">
        <f>K37/M37</f>
        <v>351.53149830711448</v>
      </c>
    </row>
    <row r="38" spans="1:14">
      <c r="A38" t="s">
        <v>236</v>
      </c>
      <c r="B38" s="872" t="str">
        <f>VLOOKUP(A38,EQUIPOS!A8:D154,3,FALSE)</f>
        <v>Fresadora de pavimento, potencia 255 HP, peso 19 Ton, PROFUNDIDAD DE CORTE 305 mm</v>
      </c>
      <c r="C38" s="873"/>
      <c r="D38" s="873"/>
      <c r="E38" s="873"/>
      <c r="F38" s="873"/>
      <c r="G38" s="873"/>
      <c r="H38" s="874"/>
      <c r="I38" s="274"/>
      <c r="J38" s="275"/>
      <c r="K38" s="276">
        <f>VLOOKUP(A38,EQUIPOS!A8:D165,4,FALSE)</f>
        <v>375349.43348032638</v>
      </c>
      <c r="L38" s="277"/>
      <c r="M38" s="278">
        <v>300</v>
      </c>
      <c r="N38" s="279">
        <f>K38/M38</f>
        <v>1251.1647782677546</v>
      </c>
    </row>
    <row r="39" spans="1:14">
      <c r="B39" s="872"/>
      <c r="C39" s="873"/>
      <c r="D39" s="873"/>
      <c r="E39" s="873"/>
      <c r="F39" s="873"/>
      <c r="G39" s="873"/>
      <c r="H39" s="874"/>
      <c r="I39" s="875"/>
      <c r="J39" s="876"/>
      <c r="K39" s="276"/>
      <c r="L39" s="877"/>
      <c r="M39" s="878"/>
      <c r="N39" s="279"/>
    </row>
    <row r="40" spans="1:14">
      <c r="B40" s="872"/>
      <c r="C40" s="873"/>
      <c r="D40" s="873"/>
      <c r="E40" s="879"/>
      <c r="F40" s="873"/>
      <c r="G40" s="873"/>
      <c r="H40" s="874"/>
      <c r="I40" s="42"/>
      <c r="J40" s="43"/>
      <c r="K40" s="281"/>
      <c r="L40" s="283"/>
      <c r="M40" s="284"/>
      <c r="N40" s="285"/>
    </row>
    <row r="41" spans="1:14">
      <c r="B41" s="880" t="s">
        <v>952</v>
      </c>
      <c r="C41" s="881"/>
      <c r="D41" s="881"/>
      <c r="E41" s="44"/>
      <c r="F41" s="45"/>
      <c r="G41" s="45"/>
      <c r="H41" s="46"/>
      <c r="I41" s="42"/>
      <c r="J41" s="43"/>
      <c r="K41" s="286"/>
      <c r="L41" s="283"/>
      <c r="M41" s="408">
        <v>0.01</v>
      </c>
      <c r="N41" s="351">
        <f>N75*M41</f>
        <v>0.90218333333333334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1769.5730890963621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409"/>
      <c r="N48" s="279"/>
    </row>
    <row r="49" spans="1:14">
      <c r="A49" s="114"/>
      <c r="B49" s="49"/>
      <c r="C49" s="288"/>
      <c r="D49" s="288"/>
      <c r="E49" s="288"/>
      <c r="F49" s="288"/>
      <c r="G49" s="288"/>
      <c r="H49" s="288"/>
      <c r="I49" s="275"/>
      <c r="J49" s="231"/>
      <c r="K49" s="289"/>
      <c r="L49" s="274"/>
      <c r="M49" s="409"/>
      <c r="N49" s="279"/>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1233</v>
      </c>
      <c r="B58" s="52" t="str">
        <f>VLOOKUP(A58,TRANSPORTE!A5:D117,3,FALSE)</f>
        <v>Transporte de material fresado</v>
      </c>
      <c r="C58" s="324"/>
      <c r="D58" s="324"/>
      <c r="E58" s="324"/>
      <c r="F58" s="324"/>
      <c r="G58" s="324"/>
      <c r="H58" s="318" t="s">
        <v>1468</v>
      </c>
      <c r="I58" s="420">
        <v>6.5000000000000002E-2</v>
      </c>
      <c r="J58" s="293">
        <v>1</v>
      </c>
      <c r="K58" s="420">
        <f>I58*J58</f>
        <v>6.5000000000000002E-2</v>
      </c>
      <c r="L58" s="910">
        <f>VLOOKUP(A58,TRANSPORTE!A5:D117,4,FALSE)</f>
        <v>1533.8248285605512</v>
      </c>
      <c r="M58" s="911"/>
      <c r="N58" s="294">
        <f>K58*L58</f>
        <v>99.698613856435827</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99.698613856435827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302">
        <v>2400</v>
      </c>
      <c r="N69" s="402">
        <f>K69/M69</f>
        <v>90.218333333333334</v>
      </c>
      <c r="O69" s="112"/>
    </row>
    <row r="70" spans="1:15">
      <c r="B70" s="55"/>
      <c r="C70" s="53"/>
      <c r="D70" s="53"/>
      <c r="E70" s="53"/>
      <c r="F70" s="53"/>
      <c r="G70" s="53"/>
      <c r="H70" s="53"/>
      <c r="I70" s="299"/>
      <c r="J70" s="300"/>
      <c r="K70" s="301"/>
      <c r="L70" s="56"/>
      <c r="M70" s="306"/>
      <c r="N70" s="402"/>
    </row>
    <row r="71" spans="1:15">
      <c r="B71" s="55"/>
      <c r="C71" s="53"/>
      <c r="D71" s="53"/>
      <c r="E71" s="53"/>
      <c r="F71" s="53"/>
      <c r="G71" s="53"/>
      <c r="H71" s="53"/>
      <c r="I71" s="286"/>
      <c r="J71" s="304"/>
      <c r="K71" s="305"/>
      <c r="L71" s="56"/>
      <c r="M71" s="307"/>
      <c r="N71" s="303"/>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90.218333333333334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1959.4900362861313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391.89800725722625</v>
      </c>
      <c r="M82" s="859"/>
      <c r="N82" s="57"/>
    </row>
    <row r="83" spans="1:14">
      <c r="B83" s="95" t="s">
        <v>973</v>
      </c>
      <c r="C83" s="96"/>
      <c r="D83" s="96"/>
      <c r="E83" s="96"/>
      <c r="F83" s="96"/>
      <c r="G83" s="96"/>
      <c r="H83" s="96"/>
      <c r="I83" s="93"/>
      <c r="J83" s="94"/>
      <c r="K83" s="311">
        <v>0.05</v>
      </c>
      <c r="L83" s="858">
        <f>N77*K83</f>
        <v>97.974501814306564</v>
      </c>
      <c r="M83" s="859"/>
      <c r="N83" s="57"/>
    </row>
    <row r="84" spans="1:14" ht="15.75" thickBot="1">
      <c r="B84" s="97" t="s">
        <v>974</v>
      </c>
      <c r="C84" s="98"/>
      <c r="D84" s="98"/>
      <c r="E84" s="98"/>
      <c r="F84" s="98"/>
      <c r="G84" s="98"/>
      <c r="H84" s="98"/>
      <c r="I84" s="99"/>
      <c r="J84" s="100"/>
      <c r="K84" s="312">
        <v>0.05</v>
      </c>
      <c r="L84" s="860">
        <f>N77*K84</f>
        <v>97.974501814306564</v>
      </c>
      <c r="M84" s="861"/>
      <c r="N84" s="57"/>
    </row>
    <row r="85" spans="1:14" ht="15.75" thickBot="1">
      <c r="B85" s="823" t="s">
        <v>953</v>
      </c>
      <c r="C85" s="824"/>
      <c r="D85" s="824"/>
      <c r="E85" s="824"/>
      <c r="F85" s="824"/>
      <c r="G85" s="824"/>
      <c r="H85" s="824"/>
      <c r="I85" s="824"/>
      <c r="J85" s="824"/>
      <c r="K85" s="824"/>
      <c r="L85" s="824"/>
      <c r="M85" s="825"/>
      <c r="N85" s="58">
        <f>L82+L83+L84</f>
        <v>587.84701088583938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2547.3370471719709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topLeftCell="A22" zoomScale="78" zoomScaleNormal="78" workbookViewId="0">
      <selection activeCell="L38" sqref="L38"/>
    </sheetView>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1086</v>
      </c>
      <c r="C31" s="87" t="s">
        <v>2075</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18</v>
      </c>
      <c r="N36" s="279">
        <f>K36/M36</f>
        <v>6674.5056457512437</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66865.348074576716</v>
      </c>
      <c r="L37" s="277"/>
      <c r="M37" s="278">
        <v>18</v>
      </c>
      <c r="N37" s="279">
        <f>K37/M37</f>
        <v>3714.7415596987066</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18</v>
      </c>
      <c r="N38" s="279">
        <f>K38/M38</f>
        <v>8763.362161295634</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1046169.5628528984</v>
      </c>
      <c r="L39" s="877">
        <v>18</v>
      </c>
      <c r="M39" s="878"/>
      <c r="N39" s="279">
        <f>K39/L39</f>
        <v>58120.531269605468</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111465.64942426274</v>
      </c>
      <c r="L40" s="283"/>
      <c r="M40" s="284">
        <v>18</v>
      </c>
      <c r="N40" s="279">
        <f>K40/M40</f>
        <v>6192.5360791257081</v>
      </c>
    </row>
    <row r="41" spans="1:14">
      <c r="B41" s="880" t="s">
        <v>952</v>
      </c>
      <c r="C41" s="881"/>
      <c r="D41" s="881"/>
      <c r="E41" s="44"/>
      <c r="F41" s="45"/>
      <c r="G41" s="45"/>
      <c r="H41" s="46"/>
      <c r="I41" s="42"/>
      <c r="J41" s="43"/>
      <c r="K41" s="286"/>
      <c r="L41" s="283"/>
      <c r="M41" s="408">
        <v>0.01</v>
      </c>
      <c r="N41" s="351">
        <f>N75*M41</f>
        <v>29.963350251000556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83495.640065727755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802</v>
      </c>
      <c r="B48" s="49" t="str">
        <f>VLOOKUP(A48,MATERIALES!A5:D373,3,FALSE)</f>
        <v>Arena lavada</v>
      </c>
      <c r="C48" s="288"/>
      <c r="D48" s="288"/>
      <c r="E48" s="288"/>
      <c r="F48" s="288"/>
      <c r="G48" s="288"/>
      <c r="H48" s="288"/>
      <c r="I48" s="275"/>
      <c r="J48" s="231" t="str">
        <f>VLOOKUP(A48,MATERIALES!A4:D640,2,FALSE)</f>
        <v>m3</v>
      </c>
      <c r="K48" s="289">
        <v>3.5000000000000003E-2</v>
      </c>
      <c r="L48" s="274"/>
      <c r="M48" s="409">
        <f>VLOOKUP(A48,MATERIALES!A5:D396,4,FALSE)</f>
        <v>65651.686661126441</v>
      </c>
      <c r="N48" s="279">
        <f>K48*M48</f>
        <v>2297.8090331394255</v>
      </c>
    </row>
    <row r="49" spans="1:14">
      <c r="A49" s="114" t="s">
        <v>763</v>
      </c>
      <c r="B49" s="49" t="str">
        <f>VLOOKUP(A49,MATERIALES!A6:D373,3,FALSE)</f>
        <v>Agregado petreo para mezclas asfálticas</v>
      </c>
      <c r="C49" s="288"/>
      <c r="D49" s="288"/>
      <c r="E49" s="288"/>
      <c r="F49" s="288"/>
      <c r="G49" s="288"/>
      <c r="H49" s="288"/>
      <c r="I49" s="275"/>
      <c r="J49" s="231" t="str">
        <f>VLOOKUP(A49,MATERIALES!A5:D641,2,FALSE)</f>
        <v>m3</v>
      </c>
      <c r="K49" s="289">
        <v>0.25</v>
      </c>
      <c r="L49" s="274"/>
      <c r="M49" s="409">
        <f>VLOOKUP(A49,MATERIALES!A6:D397,4,FALSE)</f>
        <v>77335.106253754304</v>
      </c>
      <c r="N49" s="279">
        <f>K49*M49</f>
        <v>19333.776563438576</v>
      </c>
    </row>
    <row r="50" spans="1:14">
      <c r="B50" s="49"/>
      <c r="C50" s="288"/>
      <c r="D50" s="288"/>
      <c r="E50" s="288"/>
      <c r="F50" s="288"/>
      <c r="G50" s="288"/>
      <c r="H50" s="288"/>
      <c r="I50" s="275"/>
      <c r="J50" s="231"/>
      <c r="K50" s="289"/>
      <c r="L50" s="274"/>
      <c r="M50" s="290"/>
      <c r="N50" s="291"/>
    </row>
    <row r="51" spans="1:14">
      <c r="B51" s="49"/>
      <c r="C51" s="288"/>
      <c r="D51" s="288"/>
      <c r="E51" s="288"/>
      <c r="F51" s="288"/>
      <c r="G51" s="288"/>
      <c r="H51" s="288"/>
      <c r="I51" s="275"/>
      <c r="J51" s="231"/>
      <c r="K51" s="289"/>
      <c r="L51" s="274"/>
      <c r="M51" s="290"/>
      <c r="N51" s="291"/>
    </row>
    <row r="52" spans="1:14" ht="15.75" thickBot="1">
      <c r="B52" s="905"/>
      <c r="C52" s="906"/>
      <c r="D52" s="906"/>
      <c r="E52" s="906"/>
      <c r="F52" s="906"/>
      <c r="G52" s="906"/>
      <c r="H52" s="906"/>
      <c r="I52" s="876"/>
      <c r="J52" s="48"/>
      <c r="K52" s="50"/>
      <c r="L52" s="907"/>
      <c r="M52" s="908"/>
      <c r="N52" s="51"/>
    </row>
    <row r="53" spans="1:14" ht="15.75" thickBot="1">
      <c r="B53" s="823" t="s">
        <v>953</v>
      </c>
      <c r="C53" s="824"/>
      <c r="D53" s="824"/>
      <c r="E53" s="824"/>
      <c r="F53" s="824"/>
      <c r="G53" s="824"/>
      <c r="H53" s="824"/>
      <c r="I53" s="824"/>
      <c r="J53" s="824"/>
      <c r="K53" s="824"/>
      <c r="L53" s="824"/>
      <c r="M53" s="825"/>
      <c r="N53" s="401">
        <f>SUM(N48:N52)</f>
        <v>21631.585596578003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1317</v>
      </c>
      <c r="B58" s="52" t="str">
        <f>VLOOKUP(A58,TRANSPORTE!A5:D117,3,FALSE)</f>
        <v>Transporte de agregados pétreos</v>
      </c>
      <c r="C58" s="324"/>
      <c r="D58" s="324"/>
      <c r="E58" s="324"/>
      <c r="F58" s="324"/>
      <c r="G58" s="324"/>
      <c r="H58" s="318" t="s">
        <v>1468</v>
      </c>
      <c r="I58" s="420">
        <v>0.28500000000000003</v>
      </c>
      <c r="J58" s="293">
        <v>1</v>
      </c>
      <c r="K58" s="420">
        <f>I58*J58</f>
        <v>0.28500000000000003</v>
      </c>
      <c r="L58" s="910">
        <f>VLOOKUP(A58,TRANSPORTE!A5:D117,4,FALSE)</f>
        <v>1335.8618523059949</v>
      </c>
      <c r="M58" s="911"/>
      <c r="N58" s="294">
        <f>K58*L58</f>
        <v>380.72062790720861</v>
      </c>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380.72062790720861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t="s">
        <v>15</v>
      </c>
      <c r="B69" s="55" t="str">
        <f>VLOOKUP(A69,'MANO DE OBRA'!A8:D68,3,FALSE)</f>
        <v>Obrero (6)</v>
      </c>
      <c r="C69" s="53"/>
      <c r="D69" s="53"/>
      <c r="E69" s="53"/>
      <c r="F69" s="53"/>
      <c r="G69" s="53"/>
      <c r="H69" s="53"/>
      <c r="I69" s="299">
        <f>K69/J69*100</f>
        <v>175560</v>
      </c>
      <c r="J69" s="300">
        <v>185</v>
      </c>
      <c r="K69" s="301">
        <f>VLOOKUP(A69,'MANO DE OBRA'!A8:D99,4,FALSE)</f>
        <v>324786</v>
      </c>
      <c r="L69" s="56"/>
      <c r="M69" s="302">
        <v>144</v>
      </c>
      <c r="N69" s="402">
        <f>K69/M69</f>
        <v>2255.4583333333335</v>
      </c>
      <c r="O69" s="112"/>
    </row>
    <row r="70" spans="1:15">
      <c r="A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306">
        <v>144</v>
      </c>
      <c r="N70" s="402">
        <f>K70/M70</f>
        <v>740.87669176672216</v>
      </c>
    </row>
    <row r="71" spans="1:15">
      <c r="B71" s="55"/>
      <c r="C71" s="53"/>
      <c r="D71" s="53"/>
      <c r="E71" s="53"/>
      <c r="F71" s="53"/>
      <c r="G71" s="53"/>
      <c r="H71" s="53"/>
      <c r="I71" s="299"/>
      <c r="J71" s="300"/>
      <c r="K71" s="301"/>
      <c r="L71" s="56"/>
      <c r="M71" s="307"/>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2996.3350251000556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108504.28131531303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21700.856263062607</v>
      </c>
      <c r="M82" s="859"/>
      <c r="N82" s="57"/>
    </row>
    <row r="83" spans="1:14">
      <c r="B83" s="95" t="s">
        <v>973</v>
      </c>
      <c r="C83" s="96"/>
      <c r="D83" s="96"/>
      <c r="E83" s="96"/>
      <c r="F83" s="96"/>
      <c r="G83" s="96"/>
      <c r="H83" s="96"/>
      <c r="I83" s="93"/>
      <c r="J83" s="94"/>
      <c r="K83" s="311">
        <v>0.05</v>
      </c>
      <c r="L83" s="858">
        <f>N77*K83</f>
        <v>5425.2140657656519</v>
      </c>
      <c r="M83" s="859"/>
      <c r="N83" s="57"/>
    </row>
    <row r="84" spans="1:14" ht="15.75" thickBot="1">
      <c r="B84" s="97" t="s">
        <v>974</v>
      </c>
      <c r="C84" s="98"/>
      <c r="D84" s="98"/>
      <c r="E84" s="98"/>
      <c r="F84" s="98"/>
      <c r="G84" s="98"/>
      <c r="H84" s="98"/>
      <c r="I84" s="99"/>
      <c r="J84" s="100"/>
      <c r="K84" s="312">
        <v>0.05</v>
      </c>
      <c r="L84" s="860">
        <f>N77*K84</f>
        <v>5425.2140657656519</v>
      </c>
      <c r="M84" s="861"/>
      <c r="N84" s="57"/>
    </row>
    <row r="85" spans="1:14" ht="15.75" thickBot="1">
      <c r="B85" s="823" t="s">
        <v>953</v>
      </c>
      <c r="C85" s="824"/>
      <c r="D85" s="824"/>
      <c r="E85" s="824"/>
      <c r="F85" s="824"/>
      <c r="G85" s="824"/>
      <c r="H85" s="824"/>
      <c r="I85" s="824"/>
      <c r="J85" s="824"/>
      <c r="K85" s="824"/>
      <c r="L85" s="824"/>
      <c r="M85" s="825"/>
      <c r="N85" s="58">
        <f>L82+L83+L84</f>
        <v>32551.284394593913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141055.56570990695</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976</v>
      </c>
      <c r="F92" s="59"/>
      <c r="G92" s="59"/>
      <c r="H92" s="59"/>
      <c r="I92" s="59"/>
      <c r="J92" s="59"/>
      <c r="K92" s="18"/>
      <c r="L92" s="18"/>
      <c r="M92" s="18"/>
      <c r="N92" s="23"/>
    </row>
    <row r="93" spans="1:14">
      <c r="B93" s="22"/>
      <c r="C93" s="18"/>
      <c r="D93" s="18"/>
      <c r="E93" s="18" t="s">
        <v>977</v>
      </c>
      <c r="F93" s="18"/>
      <c r="G93" s="18"/>
      <c r="H93" s="18"/>
      <c r="I93" s="18"/>
      <c r="J93" s="18"/>
      <c r="K93" s="18"/>
      <c r="L93" s="18"/>
      <c r="M93" s="18"/>
      <c r="N93" s="23"/>
    </row>
    <row r="94" spans="1:14">
      <c r="B94" s="22"/>
      <c r="C94" s="18"/>
      <c r="D94" s="18"/>
      <c r="E94" s="18" t="s">
        <v>978</v>
      </c>
      <c r="F94" s="18"/>
      <c r="G94" s="18"/>
      <c r="H94" s="18"/>
      <c r="I94" s="18"/>
      <c r="J94" s="18"/>
      <c r="K94" s="18"/>
      <c r="L94" s="18"/>
      <c r="M94" s="18"/>
      <c r="N94" s="23"/>
    </row>
    <row r="95" spans="1:14">
      <c r="B95" s="22"/>
      <c r="C95" s="18"/>
      <c r="D95" s="18"/>
      <c r="E95" s="18" t="s">
        <v>979</v>
      </c>
      <c r="F95" s="18"/>
      <c r="G95" s="18"/>
      <c r="H95" s="18"/>
      <c r="I95" s="18"/>
      <c r="J95" s="18"/>
      <c r="K95" s="18"/>
      <c r="L95" s="18"/>
      <c r="M95" s="18"/>
      <c r="N95" s="23"/>
    </row>
    <row r="96" spans="1:14" ht="15.75" thickBot="1">
      <c r="B96" s="22"/>
      <c r="C96" s="18"/>
      <c r="D96" s="18"/>
      <c r="E96" s="18"/>
      <c r="F96" s="18" t="s">
        <v>980</v>
      </c>
      <c r="G96" s="18"/>
      <c r="H96" s="18"/>
      <c r="I96" s="18"/>
      <c r="J96" s="18"/>
      <c r="K96" s="18"/>
      <c r="L96" s="18"/>
      <c r="M96" s="18"/>
      <c r="N96" s="23"/>
    </row>
    <row r="97" spans="2:14">
      <c r="B97" s="234" t="s">
        <v>2216</v>
      </c>
      <c r="C97" s="235"/>
      <c r="D97" s="235"/>
      <c r="E97" s="235"/>
      <c r="F97" s="235"/>
      <c r="G97" s="235"/>
      <c r="H97" s="235"/>
      <c r="I97" s="235"/>
      <c r="J97" s="235"/>
      <c r="K97" s="235"/>
      <c r="L97" s="235"/>
      <c r="M97" s="235"/>
      <c r="N97" s="236"/>
    </row>
    <row r="98" spans="2:14">
      <c r="B98" s="237"/>
      <c r="C98" s="238"/>
      <c r="D98" s="238"/>
      <c r="E98" s="238"/>
      <c r="F98" s="238"/>
      <c r="G98" s="238"/>
      <c r="H98" s="238"/>
      <c r="I98" s="238"/>
      <c r="J98" s="238"/>
      <c r="K98" s="238"/>
      <c r="L98" s="238"/>
      <c r="M98" s="238"/>
      <c r="N98" s="239"/>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ht="15.75" thickBot="1">
      <c r="B101" s="240"/>
      <c r="C101" s="241"/>
      <c r="D101" s="241"/>
      <c r="E101" s="241"/>
      <c r="F101" s="241"/>
      <c r="G101" s="241"/>
      <c r="H101" s="241"/>
      <c r="I101" s="241"/>
      <c r="J101" s="241"/>
      <c r="K101" s="241"/>
      <c r="L101" s="241"/>
      <c r="M101" s="241"/>
      <c r="N101" s="242"/>
    </row>
    <row r="102" spans="2:14">
      <c r="B102" s="243"/>
      <c r="C102" s="244"/>
      <c r="D102" s="244"/>
      <c r="E102" s="244"/>
      <c r="F102" s="244"/>
      <c r="G102" s="244"/>
      <c r="H102" s="244"/>
      <c r="I102" s="244"/>
      <c r="J102" s="244"/>
      <c r="K102" s="244"/>
      <c r="L102" s="244"/>
      <c r="M102" s="244"/>
      <c r="N102" s="245"/>
    </row>
    <row r="103" spans="2:14">
      <c r="B103" s="229" t="s">
        <v>2217</v>
      </c>
      <c r="C103" s="37"/>
      <c r="D103" s="37"/>
      <c r="E103" s="37"/>
      <c r="F103" s="37"/>
      <c r="G103" s="37"/>
      <c r="H103" s="37"/>
      <c r="I103" s="37"/>
      <c r="J103" s="37"/>
      <c r="K103" s="37"/>
      <c r="L103" s="37"/>
      <c r="M103" s="37"/>
      <c r="N103" s="38"/>
    </row>
    <row r="104" spans="2:14" ht="15" customHeight="1">
      <c r="B104" s="826" t="s">
        <v>2218</v>
      </c>
      <c r="C104" s="827"/>
      <c r="D104" s="827"/>
      <c r="E104" s="827"/>
      <c r="F104" s="827"/>
      <c r="G104" s="827"/>
      <c r="H104" s="827"/>
      <c r="I104" s="827"/>
      <c r="J104" s="827"/>
      <c r="K104" s="827"/>
      <c r="L104" s="827"/>
      <c r="M104" s="827"/>
      <c r="N104" s="828"/>
    </row>
    <row r="105" spans="2:14" ht="15" customHeight="1">
      <c r="B105" s="826"/>
      <c r="C105" s="827"/>
      <c r="D105" s="827"/>
      <c r="E105" s="827"/>
      <c r="F105" s="827"/>
      <c r="G105" s="827"/>
      <c r="H105" s="827"/>
      <c r="I105" s="827"/>
      <c r="J105" s="827"/>
      <c r="K105" s="827"/>
      <c r="L105" s="827"/>
      <c r="M105" s="827"/>
      <c r="N105" s="828"/>
    </row>
    <row r="106" spans="2:14" ht="30" customHeight="1">
      <c r="B106" s="829" t="s">
        <v>2219</v>
      </c>
      <c r="C106" s="830"/>
      <c r="D106" s="830"/>
      <c r="E106" s="830"/>
      <c r="F106" s="830"/>
      <c r="G106" s="830"/>
      <c r="H106" s="830"/>
      <c r="I106" s="830"/>
      <c r="J106" s="830"/>
      <c r="K106" s="830"/>
      <c r="L106" s="830"/>
      <c r="M106" s="830"/>
      <c r="N106" s="831"/>
    </row>
    <row r="107" spans="2:14">
      <c r="B107" s="829"/>
      <c r="C107" s="830"/>
      <c r="D107" s="830"/>
      <c r="E107" s="830"/>
      <c r="F107" s="830"/>
      <c r="G107" s="830"/>
      <c r="H107" s="830"/>
      <c r="I107" s="830"/>
      <c r="J107" s="830"/>
      <c r="K107" s="830"/>
      <c r="L107" s="830"/>
      <c r="M107" s="830"/>
      <c r="N107" s="831"/>
    </row>
    <row r="108" spans="2:14">
      <c r="B108" s="338"/>
      <c r="C108" s="339"/>
      <c r="D108" s="339"/>
      <c r="E108" s="339"/>
      <c r="F108" s="339"/>
      <c r="G108" s="339"/>
      <c r="H108" s="339"/>
      <c r="I108" s="339"/>
      <c r="J108" s="339"/>
      <c r="K108" s="339"/>
      <c r="L108" s="339"/>
      <c r="M108" s="339"/>
      <c r="N108" s="340"/>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229"/>
      <c r="C111" s="37"/>
      <c r="D111" s="37"/>
      <c r="E111" s="37"/>
      <c r="F111" s="37"/>
      <c r="G111" s="37"/>
      <c r="H111" s="37"/>
      <c r="I111" s="37"/>
      <c r="J111" s="37"/>
      <c r="K111" s="37"/>
      <c r="L111" s="37"/>
      <c r="M111" s="37"/>
      <c r="N111" s="38"/>
    </row>
    <row r="112" spans="2:14">
      <c r="B112" s="22"/>
      <c r="C112" s="18"/>
      <c r="D112" s="18"/>
      <c r="E112" s="18" t="s">
        <v>976</v>
      </c>
      <c r="F112" s="59"/>
      <c r="G112" s="59"/>
      <c r="H112" s="18"/>
      <c r="I112" s="18"/>
      <c r="J112" s="18"/>
      <c r="K112" s="18"/>
      <c r="L112" s="18"/>
      <c r="M112" s="18"/>
      <c r="N112" s="23"/>
    </row>
    <row r="113" spans="2:14">
      <c r="B113" s="22"/>
      <c r="C113" s="18"/>
      <c r="D113" s="18"/>
      <c r="E113" s="60" t="s">
        <v>977</v>
      </c>
      <c r="F113" s="18"/>
      <c r="G113" s="18"/>
      <c r="H113" s="60"/>
      <c r="I113" s="60"/>
      <c r="J113" s="60"/>
      <c r="K113" s="18"/>
      <c r="L113" s="18"/>
      <c r="M113" s="18"/>
      <c r="N113" s="23"/>
    </row>
    <row r="114" spans="2:14">
      <c r="B114" s="22"/>
      <c r="C114" s="18"/>
      <c r="D114" s="18"/>
      <c r="E114" s="61" t="s">
        <v>981</v>
      </c>
      <c r="F114" s="18"/>
      <c r="G114" s="18"/>
      <c r="H114" s="61"/>
      <c r="I114" s="61"/>
      <c r="J114" s="61"/>
      <c r="K114" s="18"/>
      <c r="L114" s="18"/>
      <c r="M114" s="18"/>
      <c r="N114" s="23"/>
    </row>
    <row r="115" spans="2:14">
      <c r="B115" s="62"/>
      <c r="C115" s="37"/>
      <c r="D115" s="37"/>
      <c r="E115" s="18" t="s">
        <v>979</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2220</v>
      </c>
      <c r="C117" s="61"/>
      <c r="D117" s="61"/>
      <c r="E117" s="18"/>
      <c r="F117" s="18"/>
      <c r="G117" s="18"/>
      <c r="H117" s="18"/>
      <c r="I117" s="18"/>
      <c r="J117" s="889"/>
      <c r="K117" s="889"/>
      <c r="L117" s="889"/>
      <c r="M117" s="889"/>
      <c r="N117" s="890"/>
    </row>
    <row r="118" spans="2:14" ht="15.75" thickBot="1">
      <c r="B118" s="268" t="s">
        <v>2221</v>
      </c>
      <c r="C118" s="400"/>
      <c r="D118" s="400"/>
      <c r="E118" s="63"/>
      <c r="F118" s="63"/>
      <c r="G118" s="63"/>
      <c r="H118" s="63"/>
      <c r="I118" s="63"/>
      <c r="J118" s="891"/>
      <c r="K118" s="891"/>
      <c r="L118" s="891"/>
      <c r="M118" s="891"/>
      <c r="N118" s="892"/>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5"/>
  <cols>
    <col min="1" max="1" width="10.28515625" bestFit="1" customWidth="1"/>
    <col min="2" max="2" width="13.28515625" customWidth="1"/>
    <col min="9" max="9" width="12.5703125" bestFit="1" customWidth="1"/>
    <col min="10" max="10" width="15.5703125" customWidth="1"/>
    <col min="11" max="11" width="14.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1087</v>
      </c>
      <c r="C31" s="87" t="s">
        <v>2076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12</v>
      </c>
      <c r="N36" s="279">
        <f>K36/M36</f>
        <v>10011.758468626866</v>
      </c>
    </row>
    <row r="37" spans="1:14">
      <c r="A37" s="119" t="s">
        <v>154</v>
      </c>
      <c r="B37" s="327" t="str">
        <f>VLOOKUP(A37,EQUIPOS!A6:D154,3,FALSE)</f>
        <v>Carrotanque Irrigador de asfalto, 1000 GALONES DE CAPACIDAD</v>
      </c>
      <c r="C37" s="328"/>
      <c r="D37" s="328"/>
      <c r="E37" s="328"/>
      <c r="F37" s="328"/>
      <c r="G37" s="328"/>
      <c r="H37" s="329"/>
      <c r="I37" s="274"/>
      <c r="J37" s="275"/>
      <c r="K37" s="276">
        <f>VLOOKUP(A37,EQUIPOS!A6:D163,4,FALSE)</f>
        <v>66865.348074576716</v>
      </c>
      <c r="L37" s="277"/>
      <c r="M37" s="278">
        <v>12</v>
      </c>
      <c r="N37" s="279">
        <f>K37/M37</f>
        <v>5572.1123395480599</v>
      </c>
    </row>
    <row r="38" spans="1:14">
      <c r="A38" s="119" t="s">
        <v>269</v>
      </c>
      <c r="B38" s="327" t="str">
        <f>VLOOKUP(A38,EQUIPOS!A6:D154,3,FALSE)</f>
        <v>Motoniveladora  potencia 215 HP, ancho de cuchilla 4,27 m, peso 18 ton.</v>
      </c>
      <c r="C38" s="328"/>
      <c r="D38" s="328"/>
      <c r="E38" s="328"/>
      <c r="F38" s="328"/>
      <c r="G38" s="328"/>
      <c r="H38" s="329"/>
      <c r="I38" s="274"/>
      <c r="J38" s="275"/>
      <c r="K38" s="276">
        <f>VLOOKUP(A38,EQUIPOS!A6:D163,4,FALSE)</f>
        <v>157740.51890332141</v>
      </c>
      <c r="L38" s="277"/>
      <c r="M38" s="278">
        <v>12</v>
      </c>
      <c r="N38" s="279">
        <f>K38/M38</f>
        <v>13145.043241943451</v>
      </c>
    </row>
    <row r="39" spans="1:14">
      <c r="A39" s="119" t="s">
        <v>299</v>
      </c>
      <c r="B39" s="872" t="str">
        <f>VLOOKUP(A39,EQUIPOS!A7:D154,3,FALSE)</f>
        <v xml:space="preserve">Recicladora, potencia 430HP </v>
      </c>
      <c r="C39" s="873"/>
      <c r="D39" s="873"/>
      <c r="E39" s="873"/>
      <c r="F39" s="873"/>
      <c r="G39" s="873"/>
      <c r="H39" s="874"/>
      <c r="I39" s="274"/>
      <c r="J39" s="275"/>
      <c r="K39" s="276">
        <f>VLOOKUP(A39,EQUIPOS!A7:D164,4,FALSE)</f>
        <v>1046169.5628528984</v>
      </c>
      <c r="L39" s="277"/>
      <c r="M39" s="278">
        <v>12</v>
      </c>
      <c r="N39" s="279">
        <f>K39/M39</f>
        <v>87180.796904408198</v>
      </c>
    </row>
    <row r="40" spans="1:14">
      <c r="A40" t="s">
        <v>365</v>
      </c>
      <c r="B40" s="872" t="str">
        <f>VLOOKUP(A40,EQUIPOS!A8:D154,3,FALSE)</f>
        <v xml:space="preserve">Vibrocompatador, potencia 153 HP, peso 10 Ton. </v>
      </c>
      <c r="C40" s="873"/>
      <c r="D40" s="873"/>
      <c r="E40" s="873"/>
      <c r="F40" s="873"/>
      <c r="G40" s="873"/>
      <c r="H40" s="874"/>
      <c r="I40" s="274"/>
      <c r="J40" s="275"/>
      <c r="K40" s="276">
        <f>VLOOKUP(A40,EQUIPOS!A8:D165,4,FALSE)</f>
        <v>111465.64942426274</v>
      </c>
      <c r="L40" s="277"/>
      <c r="M40" s="278">
        <v>12</v>
      </c>
      <c r="N40" s="279">
        <f>K40/M40</f>
        <v>9288.8041186885621</v>
      </c>
    </row>
    <row r="41" spans="1:14">
      <c r="B41" s="872"/>
      <c r="C41" s="873"/>
      <c r="D41" s="873"/>
      <c r="E41" s="873"/>
      <c r="F41" s="873"/>
      <c r="G41" s="873"/>
      <c r="H41" s="874"/>
      <c r="I41" s="875"/>
      <c r="J41" s="876"/>
      <c r="K41" s="276"/>
      <c r="L41" s="877"/>
      <c r="M41" s="878"/>
      <c r="N41" s="279"/>
    </row>
    <row r="42" spans="1:14">
      <c r="B42" s="872"/>
      <c r="C42" s="873"/>
      <c r="D42" s="873"/>
      <c r="E42" s="879"/>
      <c r="F42" s="873"/>
      <c r="G42" s="873"/>
      <c r="H42" s="874"/>
      <c r="I42" s="42"/>
      <c r="J42" s="43"/>
      <c r="K42" s="281"/>
      <c r="L42" s="283"/>
      <c r="M42" s="284"/>
      <c r="N42" s="285"/>
    </row>
    <row r="43" spans="1:14">
      <c r="B43" s="880" t="s">
        <v>952</v>
      </c>
      <c r="C43" s="958"/>
      <c r="D43" s="958"/>
      <c r="E43" s="44"/>
      <c r="F43" s="45"/>
      <c r="G43" s="45"/>
      <c r="H43" s="46"/>
      <c r="I43" s="42"/>
      <c r="J43" s="43"/>
      <c r="K43" s="286"/>
      <c r="L43" s="283"/>
      <c r="M43" s="408">
        <v>0.1</v>
      </c>
      <c r="N43" s="351">
        <f>N77*M43</f>
        <v>449.45025376500837</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125647.96532698015</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t="s">
        <v>774</v>
      </c>
      <c r="B50" s="49" t="str">
        <f>VLOOKUP(A50,MATERIALES!A5:D373,3,FALSE)</f>
        <v>Agua</v>
      </c>
      <c r="C50" s="288"/>
      <c r="D50" s="288"/>
      <c r="E50" s="288"/>
      <c r="F50" s="288"/>
      <c r="G50" s="288"/>
      <c r="H50" s="288"/>
      <c r="I50" s="275"/>
      <c r="J50" s="231" t="str">
        <f>VLOOKUP(A50,MATERIALES!A4:D640,2,FALSE)</f>
        <v>lt</v>
      </c>
      <c r="K50" s="289">
        <v>75</v>
      </c>
      <c r="L50" s="274"/>
      <c r="M50" s="409">
        <f>VLOOKUP(A50,MATERIALES!A5:D396,4,FALSE)</f>
        <v>39.776805357538898</v>
      </c>
      <c r="N50" s="279">
        <f>K50*M50</f>
        <v>2983.2604018154175</v>
      </c>
    </row>
    <row r="51" spans="1:14">
      <c r="A51" t="s">
        <v>807</v>
      </c>
      <c r="B51" s="49" t="str">
        <f>VLOOKUP(A51,MATERIALES!A5:D373,3,FALSE)</f>
        <v xml:space="preserve">Cemento Asfáltico </v>
      </c>
      <c r="C51" s="288"/>
      <c r="D51" s="288"/>
      <c r="E51" s="288"/>
      <c r="F51" s="288"/>
      <c r="G51" s="288"/>
      <c r="H51" s="288"/>
      <c r="I51" s="275"/>
      <c r="J51" s="231" t="str">
        <f>VLOOKUP(A51,MATERIALES!A4:D640,2,FALSE)</f>
        <v>kg</v>
      </c>
      <c r="K51" s="289">
        <v>1.3</v>
      </c>
      <c r="L51" s="274"/>
      <c r="M51" s="409">
        <f>VLOOKUP(A51,MATERIALES!A5:D396,4,FALSE)</f>
        <v>2103.9899542765115</v>
      </c>
      <c r="N51" s="279">
        <f>K51*M51</f>
        <v>2735.1869405594653</v>
      </c>
    </row>
    <row r="52" spans="1:14">
      <c r="B52" s="49"/>
      <c r="C52" s="288"/>
      <c r="D52" s="288"/>
      <c r="E52" s="288"/>
      <c r="F52" s="288"/>
      <c r="G52" s="288"/>
      <c r="H52" s="288"/>
      <c r="I52" s="275"/>
      <c r="J52" s="231"/>
      <c r="K52" s="289"/>
      <c r="L52" s="274"/>
      <c r="M52" s="290"/>
      <c r="N52" s="291"/>
    </row>
    <row r="53" spans="1:14">
      <c r="B53" s="49"/>
      <c r="C53" s="288"/>
      <c r="D53" s="288"/>
      <c r="E53" s="288"/>
      <c r="F53" s="288"/>
      <c r="G53" s="288"/>
      <c r="H53" s="288"/>
      <c r="I53" s="275"/>
      <c r="J53" s="231"/>
      <c r="K53" s="289"/>
      <c r="L53" s="274"/>
      <c r="M53" s="290"/>
      <c r="N53" s="291"/>
    </row>
    <row r="54" spans="1:14" ht="15.75" thickBot="1">
      <c r="B54" s="905"/>
      <c r="C54" s="906"/>
      <c r="D54" s="906"/>
      <c r="E54" s="906"/>
      <c r="F54" s="906"/>
      <c r="G54" s="906"/>
      <c r="H54" s="906"/>
      <c r="I54" s="876"/>
      <c r="J54" s="48"/>
      <c r="K54" s="50"/>
      <c r="L54" s="907"/>
      <c r="M54" s="908"/>
      <c r="N54" s="51"/>
    </row>
    <row r="55" spans="1:14" ht="15.75" thickBot="1">
      <c r="B55" s="823" t="s">
        <v>953</v>
      </c>
      <c r="C55" s="824"/>
      <c r="D55" s="824"/>
      <c r="E55" s="824"/>
      <c r="F55" s="824"/>
      <c r="G55" s="824"/>
      <c r="H55" s="824"/>
      <c r="I55" s="824"/>
      <c r="J55" s="824"/>
      <c r="K55" s="824"/>
      <c r="L55" s="824"/>
      <c r="M55" s="825"/>
      <c r="N55" s="401">
        <f>SUM(N50:N54)</f>
        <v>5718.4473423748823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302">
        <v>96</v>
      </c>
      <c r="N71" s="402">
        <f>K71/M71</f>
        <v>1111.3150376500832</v>
      </c>
      <c r="O71" s="112"/>
    </row>
    <row r="72" spans="1:15">
      <c r="A72" t="s">
        <v>15</v>
      </c>
      <c r="B72" s="55" t="str">
        <f>VLOOKUP(A72,'MANO DE OBRA'!A8:D69,3,FALSE)</f>
        <v>Obrero (6)</v>
      </c>
      <c r="C72" s="53"/>
      <c r="D72" s="53"/>
      <c r="E72" s="53"/>
      <c r="F72" s="53"/>
      <c r="G72" s="53"/>
      <c r="H72" s="53"/>
      <c r="I72" s="299">
        <f>K72/J72*100</f>
        <v>175560</v>
      </c>
      <c r="J72" s="300">
        <v>185</v>
      </c>
      <c r="K72" s="301">
        <f>VLOOKUP(A72,'MANO DE OBRA'!A8:D100,4,FALSE)</f>
        <v>324786</v>
      </c>
      <c r="L72" s="56"/>
      <c r="M72" s="306">
        <v>96</v>
      </c>
      <c r="N72" s="402">
        <f>K72/M72</f>
        <v>3383.1875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4494.5025376500835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N45+N55+N66+N77</f>
        <v>135860.91520700511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27172.183041401022</v>
      </c>
      <c r="M84" s="859"/>
      <c r="N84" s="57"/>
    </row>
    <row r="85" spans="1:14">
      <c r="B85" s="95" t="s">
        <v>973</v>
      </c>
      <c r="C85" s="96"/>
      <c r="D85" s="96"/>
      <c r="E85" s="96"/>
      <c r="F85" s="96"/>
      <c r="G85" s="96"/>
      <c r="H85" s="96"/>
      <c r="I85" s="93"/>
      <c r="J85" s="94"/>
      <c r="K85" s="311">
        <v>0.05</v>
      </c>
      <c r="L85" s="858">
        <f>N79*K85</f>
        <v>6793.0457603502555</v>
      </c>
      <c r="M85" s="859"/>
      <c r="N85" s="57"/>
    </row>
    <row r="86" spans="1:14" ht="15.75" thickBot="1">
      <c r="B86" s="97" t="s">
        <v>974</v>
      </c>
      <c r="C86" s="98"/>
      <c r="D86" s="98"/>
      <c r="E86" s="98"/>
      <c r="F86" s="98"/>
      <c r="G86" s="98"/>
      <c r="H86" s="98"/>
      <c r="I86" s="99"/>
      <c r="J86" s="100"/>
      <c r="K86" s="312">
        <v>0.05</v>
      </c>
      <c r="L86" s="860">
        <f>N79*K86</f>
        <v>6793.0457603502555</v>
      </c>
      <c r="M86" s="861"/>
      <c r="N86" s="57"/>
    </row>
    <row r="87" spans="1:14" ht="15.75" thickBot="1">
      <c r="B87" s="823" t="s">
        <v>953</v>
      </c>
      <c r="C87" s="824"/>
      <c r="D87" s="824"/>
      <c r="E87" s="824"/>
      <c r="F87" s="824"/>
      <c r="G87" s="824"/>
      <c r="H87" s="824"/>
      <c r="I87" s="824"/>
      <c r="J87" s="824"/>
      <c r="K87" s="824"/>
      <c r="L87" s="824"/>
      <c r="M87" s="825"/>
      <c r="N87" s="58">
        <f>L84+L85+L86</f>
        <v>40758.274562101535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176619.18976910663</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976</v>
      </c>
      <c r="F94" s="59"/>
      <c r="G94" s="59"/>
      <c r="H94" s="59"/>
      <c r="I94" s="59"/>
      <c r="J94" s="59"/>
      <c r="K94" s="18"/>
      <c r="L94" s="18"/>
      <c r="M94" s="18"/>
      <c r="N94" s="23"/>
    </row>
    <row r="95" spans="1:14">
      <c r="B95" s="22"/>
      <c r="C95" s="18"/>
      <c r="D95" s="18"/>
      <c r="E95" s="18" t="s">
        <v>977</v>
      </c>
      <c r="F95" s="18"/>
      <c r="G95" s="18"/>
      <c r="H95" s="18"/>
      <c r="I95" s="18"/>
      <c r="J95" s="18"/>
      <c r="K95" s="18"/>
      <c r="L95" s="18"/>
      <c r="M95" s="18"/>
      <c r="N95" s="23"/>
    </row>
    <row r="96" spans="1:14">
      <c r="B96" s="22"/>
      <c r="C96" s="18"/>
      <c r="D96" s="18"/>
      <c r="E96" s="18" t="s">
        <v>978</v>
      </c>
      <c r="F96" s="18"/>
      <c r="G96" s="18"/>
      <c r="H96" s="18"/>
      <c r="I96" s="18"/>
      <c r="J96" s="18"/>
      <c r="K96" s="18"/>
      <c r="L96" s="18"/>
      <c r="M96" s="18"/>
      <c r="N96" s="23"/>
    </row>
    <row r="97" spans="2:14">
      <c r="B97" s="22"/>
      <c r="C97" s="18"/>
      <c r="D97" s="18"/>
      <c r="E97" s="18" t="s">
        <v>979</v>
      </c>
      <c r="F97" s="18"/>
      <c r="G97" s="18"/>
      <c r="H97" s="18"/>
      <c r="I97" s="18"/>
      <c r="J97" s="18"/>
      <c r="K97" s="18"/>
      <c r="L97" s="18"/>
      <c r="M97" s="18"/>
      <c r="N97" s="23"/>
    </row>
    <row r="98" spans="2:14" ht="15.75" thickBot="1">
      <c r="B98" s="22"/>
      <c r="C98" s="18"/>
      <c r="D98" s="18"/>
      <c r="E98" s="18"/>
      <c r="F98" s="18" t="s">
        <v>980</v>
      </c>
      <c r="G98" s="18"/>
      <c r="H98" s="18"/>
      <c r="I98" s="18"/>
      <c r="J98" s="18"/>
      <c r="K98" s="18"/>
      <c r="L98" s="18"/>
      <c r="M98" s="18"/>
      <c r="N98" s="23"/>
    </row>
    <row r="99" spans="2:14">
      <c r="B99" s="234" t="s">
        <v>2216</v>
      </c>
      <c r="C99" s="235"/>
      <c r="D99" s="235"/>
      <c r="E99" s="235"/>
      <c r="F99" s="235"/>
      <c r="G99" s="235"/>
      <c r="H99" s="235"/>
      <c r="I99" s="235"/>
      <c r="J99" s="235"/>
      <c r="K99" s="235"/>
      <c r="L99" s="235"/>
      <c r="M99" s="235"/>
      <c r="N99" s="236"/>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c r="B102" s="237"/>
      <c r="C102" s="238"/>
      <c r="D102" s="238"/>
      <c r="E102" s="238"/>
      <c r="F102" s="238"/>
      <c r="G102" s="238"/>
      <c r="H102" s="238"/>
      <c r="I102" s="238"/>
      <c r="J102" s="238"/>
      <c r="K102" s="238"/>
      <c r="L102" s="238"/>
      <c r="M102" s="238"/>
      <c r="N102" s="239"/>
    </row>
    <row r="103" spans="2:14" ht="15.75" thickBot="1">
      <c r="B103" s="240"/>
      <c r="C103" s="241"/>
      <c r="D103" s="241"/>
      <c r="E103" s="241"/>
      <c r="F103" s="241"/>
      <c r="G103" s="241"/>
      <c r="H103" s="241"/>
      <c r="I103" s="241"/>
      <c r="J103" s="241"/>
      <c r="K103" s="241"/>
      <c r="L103" s="241"/>
      <c r="M103" s="241"/>
      <c r="N103" s="242"/>
    </row>
    <row r="104" spans="2:14">
      <c r="B104" s="243"/>
      <c r="C104" s="244"/>
      <c r="D104" s="244"/>
      <c r="E104" s="244"/>
      <c r="F104" s="244"/>
      <c r="G104" s="244"/>
      <c r="H104" s="244"/>
      <c r="I104" s="244"/>
      <c r="J104" s="244"/>
      <c r="K104" s="244"/>
      <c r="L104" s="244"/>
      <c r="M104" s="244"/>
      <c r="N104" s="245"/>
    </row>
    <row r="105" spans="2:14">
      <c r="B105" s="229" t="s">
        <v>2217</v>
      </c>
      <c r="C105" s="37"/>
      <c r="D105" s="37"/>
      <c r="E105" s="37"/>
      <c r="F105" s="37"/>
      <c r="G105" s="37"/>
      <c r="H105" s="37"/>
      <c r="I105" s="37"/>
      <c r="J105" s="37"/>
      <c r="K105" s="37"/>
      <c r="L105" s="37"/>
      <c r="M105" s="37"/>
      <c r="N105" s="38"/>
    </row>
    <row r="106" spans="2:14" ht="15" customHeight="1">
      <c r="B106" s="826" t="s">
        <v>2218</v>
      </c>
      <c r="C106" s="827"/>
      <c r="D106" s="827"/>
      <c r="E106" s="827"/>
      <c r="F106" s="827"/>
      <c r="G106" s="827"/>
      <c r="H106" s="827"/>
      <c r="I106" s="827"/>
      <c r="J106" s="827"/>
      <c r="K106" s="827"/>
      <c r="L106" s="827"/>
      <c r="M106" s="827"/>
      <c r="N106" s="828"/>
    </row>
    <row r="107" spans="2:14" ht="15" customHeight="1">
      <c r="B107" s="826"/>
      <c r="C107" s="827"/>
      <c r="D107" s="827"/>
      <c r="E107" s="827"/>
      <c r="F107" s="827"/>
      <c r="G107" s="827"/>
      <c r="H107" s="827"/>
      <c r="I107" s="827"/>
      <c r="J107" s="827"/>
      <c r="K107" s="827"/>
      <c r="L107" s="827"/>
      <c r="M107" s="827"/>
      <c r="N107" s="828"/>
    </row>
    <row r="108" spans="2:14" ht="30" customHeight="1">
      <c r="B108" s="829" t="s">
        <v>2219</v>
      </c>
      <c r="C108" s="830"/>
      <c r="D108" s="830"/>
      <c r="E108" s="830"/>
      <c r="F108" s="830"/>
      <c r="G108" s="830"/>
      <c r="H108" s="830"/>
      <c r="I108" s="830"/>
      <c r="J108" s="830"/>
      <c r="K108" s="830"/>
      <c r="L108" s="830"/>
      <c r="M108" s="830"/>
      <c r="N108" s="831"/>
    </row>
    <row r="109" spans="2:14">
      <c r="B109" s="829"/>
      <c r="C109" s="830"/>
      <c r="D109" s="830"/>
      <c r="E109" s="830"/>
      <c r="F109" s="830"/>
      <c r="G109" s="830"/>
      <c r="H109" s="830"/>
      <c r="I109" s="830"/>
      <c r="J109" s="830"/>
      <c r="K109" s="830"/>
      <c r="L109" s="830"/>
      <c r="M109" s="830"/>
      <c r="N109" s="831"/>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338"/>
      <c r="C112" s="339"/>
      <c r="D112" s="339"/>
      <c r="E112" s="339"/>
      <c r="F112" s="339"/>
      <c r="G112" s="339"/>
      <c r="H112" s="339"/>
      <c r="I112" s="339"/>
      <c r="J112" s="339"/>
      <c r="K112" s="339"/>
      <c r="L112" s="339"/>
      <c r="M112" s="339"/>
      <c r="N112" s="340"/>
    </row>
    <row r="113" spans="2:14">
      <c r="B113" s="229"/>
      <c r="C113" s="37"/>
      <c r="D113" s="37"/>
      <c r="E113" s="37"/>
      <c r="F113" s="37"/>
      <c r="G113" s="37"/>
      <c r="H113" s="37"/>
      <c r="I113" s="37"/>
      <c r="J113" s="37"/>
      <c r="K113" s="37"/>
      <c r="L113" s="37"/>
      <c r="M113" s="37"/>
      <c r="N113" s="38"/>
    </row>
    <row r="114" spans="2:14">
      <c r="B114" s="22"/>
      <c r="C114" s="18"/>
      <c r="D114" s="18"/>
      <c r="E114" s="18" t="s">
        <v>976</v>
      </c>
      <c r="F114" s="59"/>
      <c r="G114" s="59"/>
      <c r="H114" s="18"/>
      <c r="I114" s="18"/>
      <c r="J114" s="18"/>
      <c r="K114" s="18"/>
      <c r="L114" s="18"/>
      <c r="M114" s="18"/>
      <c r="N114" s="23"/>
    </row>
    <row r="115" spans="2:14">
      <c r="B115" s="22"/>
      <c r="C115" s="18"/>
      <c r="D115" s="18"/>
      <c r="E115" s="60" t="s">
        <v>977</v>
      </c>
      <c r="F115" s="18"/>
      <c r="G115" s="18"/>
      <c r="H115" s="60"/>
      <c r="I115" s="60"/>
      <c r="J115" s="60"/>
      <c r="K115" s="18"/>
      <c r="L115" s="18"/>
      <c r="M115" s="18"/>
      <c r="N115" s="23"/>
    </row>
    <row r="116" spans="2:14">
      <c r="B116" s="22"/>
      <c r="C116" s="18"/>
      <c r="D116" s="18"/>
      <c r="E116" s="61" t="s">
        <v>981</v>
      </c>
      <c r="F116" s="18"/>
      <c r="G116" s="18"/>
      <c r="H116" s="61"/>
      <c r="I116" s="61"/>
      <c r="J116" s="61"/>
      <c r="K116" s="18"/>
      <c r="L116" s="18"/>
      <c r="M116" s="18"/>
      <c r="N116" s="23"/>
    </row>
    <row r="117" spans="2:14">
      <c r="B117" s="62"/>
      <c r="C117" s="37"/>
      <c r="D117" s="37"/>
      <c r="E117" s="18" t="s">
        <v>979</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2220</v>
      </c>
      <c r="C119" s="61"/>
      <c r="D119" s="61"/>
      <c r="E119" s="18"/>
      <c r="F119" s="18"/>
      <c r="G119" s="18"/>
      <c r="H119" s="18"/>
      <c r="I119" s="18"/>
      <c r="J119" s="889"/>
      <c r="K119" s="889"/>
      <c r="L119" s="889"/>
      <c r="M119" s="889"/>
      <c r="N119" s="890"/>
    </row>
    <row r="120" spans="2:14" ht="15.75" thickBot="1">
      <c r="B120" s="268" t="s">
        <v>2221</v>
      </c>
      <c r="C120" s="400"/>
      <c r="D120" s="400"/>
      <c r="E120" s="63"/>
      <c r="F120" s="63"/>
      <c r="G120" s="63"/>
      <c r="H120" s="63"/>
      <c r="I120" s="63"/>
      <c r="J120" s="891"/>
      <c r="K120" s="891"/>
      <c r="L120" s="891"/>
      <c r="M120" s="891"/>
      <c r="N120" s="892"/>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1598</v>
      </c>
      <c r="C31" s="87" t="s">
        <v>2077</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18</v>
      </c>
      <c r="N36" s="279">
        <f>K36/M36</f>
        <v>6674.5056457512437</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66865.348074576716</v>
      </c>
      <c r="L37" s="277"/>
      <c r="M37" s="278">
        <v>18</v>
      </c>
      <c r="N37" s="279">
        <f>K37/M37</f>
        <v>3714.7415596987066</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18</v>
      </c>
      <c r="N38" s="279">
        <f>K38/M38</f>
        <v>8763.362161295634</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1046169.5628528984</v>
      </c>
      <c r="L39" s="877">
        <v>18</v>
      </c>
      <c r="M39" s="878"/>
      <c r="N39" s="279">
        <f>K39/L39</f>
        <v>58120.531269605468</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111465.64942426274</v>
      </c>
      <c r="L40" s="283"/>
      <c r="M40" s="284">
        <v>18</v>
      </c>
      <c r="N40" s="279">
        <f>K40/M40</f>
        <v>6192.5360791257081</v>
      </c>
    </row>
    <row r="41" spans="1:14">
      <c r="B41" s="327"/>
      <c r="C41" s="328"/>
      <c r="D41" s="328"/>
      <c r="E41" s="328"/>
      <c r="F41" s="330"/>
      <c r="G41" s="330"/>
      <c r="H41" s="131"/>
      <c r="I41" s="42"/>
      <c r="J41" s="43"/>
      <c r="K41" s="281"/>
      <c r="L41" s="283"/>
      <c r="M41" s="284"/>
      <c r="N41" s="279"/>
    </row>
    <row r="42" spans="1:14">
      <c r="B42" s="880" t="s">
        <v>952</v>
      </c>
      <c r="C42" s="881"/>
      <c r="D42" s="881"/>
      <c r="E42" s="44"/>
      <c r="F42" s="45"/>
      <c r="G42" s="45"/>
      <c r="H42" s="46"/>
      <c r="I42" s="42"/>
      <c r="J42" s="43"/>
      <c r="K42" s="286"/>
      <c r="L42" s="283"/>
      <c r="M42" s="408">
        <v>0.01</v>
      </c>
      <c r="N42" s="351">
        <f>N76*M42</f>
        <v>29.963350251000556</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83495.640065727755</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565</v>
      </c>
      <c r="B49" s="49" t="str">
        <f>VLOOKUP(A49,MATERIALES!A5:D373,3,FALSE)</f>
        <v>Mezcla densa en Caliente MDC-25</v>
      </c>
      <c r="C49" s="288"/>
      <c r="D49" s="288"/>
      <c r="E49" s="288"/>
      <c r="F49" s="288"/>
      <c r="G49" s="288"/>
      <c r="H49" s="288"/>
      <c r="I49" s="275"/>
      <c r="J49" s="231" t="str">
        <f>VLOOKUP(A49,MATERIALES!A5:D641,2,FALSE)</f>
        <v>m3</v>
      </c>
      <c r="K49" s="289">
        <v>0.153</v>
      </c>
      <c r="L49" s="274"/>
      <c r="M49" s="409">
        <f>VLOOKUP(A49,MATERIALES!A5:D396,4,FALSE)</f>
        <v>464886.00638956891</v>
      </c>
      <c r="N49" s="279">
        <f>K49*M49</f>
        <v>71127.558977604043</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71127.558977604043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10">
        <f>VLOOKUP(A59,TRANSPORTE!A5:D117,4,FALSE)</f>
        <v>1492.0391364770155</v>
      </c>
      <c r="M59" s="911"/>
      <c r="N59" s="294">
        <f>K59*L59</f>
        <v>228.28198788098337</v>
      </c>
    </row>
    <row r="60" spans="1:14">
      <c r="B60" s="52"/>
      <c r="C60" s="53"/>
      <c r="D60" s="53"/>
      <c r="E60" s="53"/>
      <c r="F60" s="53"/>
      <c r="G60" s="53"/>
      <c r="H60" s="295"/>
      <c r="I60" s="286"/>
      <c r="J60" s="286"/>
      <c r="K60" s="286"/>
      <c r="L60" s="296"/>
      <c r="M60" s="297"/>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228.28198788098337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2996.3350251000556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157847.81605631285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31569.563211262572</v>
      </c>
      <c r="M83" s="859"/>
      <c r="N83" s="57"/>
    </row>
    <row r="84" spans="1:14">
      <c r="B84" s="95" t="s">
        <v>973</v>
      </c>
      <c r="C84" s="96"/>
      <c r="D84" s="96"/>
      <c r="E84" s="96"/>
      <c r="F84" s="96"/>
      <c r="G84" s="96"/>
      <c r="H84" s="96"/>
      <c r="I84" s="93"/>
      <c r="J84" s="94"/>
      <c r="K84" s="311">
        <v>0.05</v>
      </c>
      <c r="L84" s="858">
        <f>N78*K84</f>
        <v>7892.3908028156429</v>
      </c>
      <c r="M84" s="859"/>
      <c r="N84" s="57"/>
    </row>
    <row r="85" spans="1:14" ht="15.75" thickBot="1">
      <c r="B85" s="97" t="s">
        <v>974</v>
      </c>
      <c r="C85" s="98"/>
      <c r="D85" s="98"/>
      <c r="E85" s="98"/>
      <c r="F85" s="98"/>
      <c r="G85" s="98"/>
      <c r="H85" s="98"/>
      <c r="I85" s="99"/>
      <c r="J85" s="100"/>
      <c r="K85" s="312">
        <v>0.05</v>
      </c>
      <c r="L85" s="860">
        <f>N78*K85</f>
        <v>7892.3908028156429</v>
      </c>
      <c r="M85" s="861"/>
      <c r="N85" s="57"/>
    </row>
    <row r="86" spans="1:14" ht="15.75" thickBot="1">
      <c r="B86" s="823" t="s">
        <v>953</v>
      </c>
      <c r="C86" s="824"/>
      <c r="D86" s="824"/>
      <c r="E86" s="824"/>
      <c r="F86" s="824"/>
      <c r="G86" s="824"/>
      <c r="H86" s="824"/>
      <c r="I86" s="824"/>
      <c r="J86" s="824"/>
      <c r="K86" s="824"/>
      <c r="L86" s="824"/>
      <c r="M86" s="825"/>
      <c r="N86" s="58">
        <f>L83+L84+L85</f>
        <v>47354.344816893856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205202.16087320671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1599</v>
      </c>
      <c r="C31" s="87" t="s">
        <v>2080</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18</v>
      </c>
      <c r="N36" s="279">
        <f>K36/M36</f>
        <v>6674.5056457512437</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66865.348074576716</v>
      </c>
      <c r="L37" s="277"/>
      <c r="M37" s="278">
        <v>18</v>
      </c>
      <c r="N37" s="279">
        <f>K37/M37</f>
        <v>3714.7415596987066</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18</v>
      </c>
      <c r="N38" s="279">
        <f>K38/M38</f>
        <v>8763.362161295634</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1046169.5628528984</v>
      </c>
      <c r="L39" s="877">
        <v>18</v>
      </c>
      <c r="M39" s="878"/>
      <c r="N39" s="279">
        <f>K39/L39</f>
        <v>58120.531269605468</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111465.64942426274</v>
      </c>
      <c r="L40" s="283"/>
      <c r="M40" s="284">
        <v>18</v>
      </c>
      <c r="N40" s="279">
        <f>K40/M40</f>
        <v>6192.5360791257081</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29.963350251000556</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83495.640065727755</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454308.72059201036</v>
      </c>
      <c r="N49" s="279">
        <f>K49*M49</f>
        <v>69509.234250577589</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69509.234250577589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10">
        <f>VLOOKUP(A59,TRANSPORTE!A5:D117,4,FALSE)</f>
        <v>1691.8294111735811</v>
      </c>
      <c r="M59" s="911"/>
      <c r="N59" s="294">
        <f>K59*L59</f>
        <v>258.84989990955791</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258.84989990955791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144</v>
      </c>
      <c r="N70" s="402">
        <f>K70/M70</f>
        <v>2255.4583333333335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144</v>
      </c>
      <c r="N71" s="402">
        <f>K71/M71</f>
        <v>740.87669176672216</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2996.3350251000556</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156260.05924131494</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31252.011848262991</v>
      </c>
      <c r="M83" s="859"/>
      <c r="N83" s="57"/>
    </row>
    <row r="84" spans="1:14">
      <c r="B84" s="95" t="s">
        <v>973</v>
      </c>
      <c r="C84" s="96"/>
      <c r="D84" s="96"/>
      <c r="E84" s="96"/>
      <c r="F84" s="96"/>
      <c r="G84" s="96"/>
      <c r="H84" s="96"/>
      <c r="I84" s="93"/>
      <c r="J84" s="94"/>
      <c r="K84" s="311">
        <v>0.05</v>
      </c>
      <c r="L84" s="858">
        <f>N78*K84</f>
        <v>7813.0029620657479</v>
      </c>
      <c r="M84" s="859"/>
      <c r="N84" s="57"/>
    </row>
    <row r="85" spans="1:14" ht="15.75" thickBot="1">
      <c r="B85" s="97" t="s">
        <v>974</v>
      </c>
      <c r="C85" s="98"/>
      <c r="D85" s="98"/>
      <c r="E85" s="98"/>
      <c r="F85" s="98"/>
      <c r="G85" s="98"/>
      <c r="H85" s="98"/>
      <c r="I85" s="99"/>
      <c r="J85" s="100"/>
      <c r="K85" s="312">
        <v>0.05</v>
      </c>
      <c r="L85" s="860">
        <f>N78*K85</f>
        <v>7813.0029620657479</v>
      </c>
      <c r="M85" s="861"/>
      <c r="N85" s="57"/>
    </row>
    <row r="86" spans="1:14" ht="15.75" thickBot="1">
      <c r="B86" s="823" t="s">
        <v>953</v>
      </c>
      <c r="C86" s="824"/>
      <c r="D86" s="824"/>
      <c r="E86" s="824"/>
      <c r="F86" s="824"/>
      <c r="G86" s="824"/>
      <c r="H86" s="824"/>
      <c r="I86" s="824"/>
      <c r="J86" s="824"/>
      <c r="K86" s="824"/>
      <c r="L86" s="824"/>
      <c r="M86" s="825"/>
      <c r="N86" s="58">
        <f>L83+L84+L85</f>
        <v>46878.01777239448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203138.07701370941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71093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1600</v>
      </c>
      <c r="C31" s="87" t="s">
        <v>2081</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15</v>
      </c>
      <c r="N36" s="279">
        <f>K36/M36</f>
        <v>8009.4067749014921</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66865.348074576716</v>
      </c>
      <c r="L37" s="277"/>
      <c r="M37" s="278">
        <v>15</v>
      </c>
      <c r="N37" s="279">
        <f>K37/M37</f>
        <v>4457.6898716384476</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15</v>
      </c>
      <c r="N38" s="279">
        <f>K38/M38</f>
        <v>10516.034593554761</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1046169.5628528984</v>
      </c>
      <c r="L39" s="877">
        <v>15</v>
      </c>
      <c r="M39" s="878"/>
      <c r="N39" s="279">
        <f>K39/L39</f>
        <v>69744.637523526559</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111465.64942426274</v>
      </c>
      <c r="L40" s="283"/>
      <c r="M40" s="284">
        <v>15</v>
      </c>
      <c r="N40" s="279">
        <f>K40/M40</f>
        <v>7431.0432949508495</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35.956020301200674</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100194.76807887331</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565</v>
      </c>
      <c r="B49" s="49" t="str">
        <f>VLOOKUP(A49,MATERIALES!A4:D373,3,FALSE)</f>
        <v>Mezcla densa en Caliente MDC-25</v>
      </c>
      <c r="C49" s="288"/>
      <c r="D49" s="288"/>
      <c r="E49" s="288"/>
      <c r="F49" s="288"/>
      <c r="G49" s="288"/>
      <c r="H49" s="288"/>
      <c r="I49" s="275"/>
      <c r="J49" s="231" t="str">
        <f>VLOOKUP(A49,MATERIALES!A5:D641,2,FALSE)</f>
        <v>m3</v>
      </c>
      <c r="K49" s="289">
        <v>0.153</v>
      </c>
      <c r="L49" s="274"/>
      <c r="M49" s="409">
        <f>VLOOKUP(A49,MATERIALES!A5:D396,4,FALSE)</f>
        <v>464886.00638956891</v>
      </c>
      <c r="N49" s="279">
        <f>K49*M49</f>
        <v>71127.558977604043</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71127.558977604043</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1364</v>
      </c>
      <c r="B59" s="52" t="str">
        <f>VLOOKUP(A59,TRANSPORTE!A5:D117,3,FALSE)</f>
        <v>Transporte de Mezcla densa en Caliente MDC-25</v>
      </c>
      <c r="C59" s="324"/>
      <c r="D59" s="324"/>
      <c r="E59" s="324"/>
      <c r="F59" s="324"/>
      <c r="G59" s="324"/>
      <c r="H59" s="318" t="s">
        <v>1468</v>
      </c>
      <c r="I59" s="420">
        <v>0.153</v>
      </c>
      <c r="J59" s="293">
        <v>1</v>
      </c>
      <c r="K59" s="420">
        <f>I59*J59</f>
        <v>0.153</v>
      </c>
      <c r="L59" s="910">
        <f>VLOOKUP(A59,TRANSPORTE!A5:D117,4,FALSE)</f>
        <v>1492.0391364770155</v>
      </c>
      <c r="M59" s="911"/>
      <c r="N59" s="294">
        <f>K59*L59</f>
        <v>228.28198788098337</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228.28198788098337</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3595.602030120067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175146.21107447843</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35029.24221489569</v>
      </c>
      <c r="M83" s="859"/>
      <c r="N83" s="57"/>
    </row>
    <row r="84" spans="1:14">
      <c r="B84" s="95" t="s">
        <v>973</v>
      </c>
      <c r="C84" s="96"/>
      <c r="D84" s="96"/>
      <c r="E84" s="96"/>
      <c r="F84" s="96"/>
      <c r="G84" s="96"/>
      <c r="H84" s="96"/>
      <c r="I84" s="93"/>
      <c r="J84" s="94"/>
      <c r="K84" s="311">
        <v>0.05</v>
      </c>
      <c r="L84" s="858">
        <f>N78*K84</f>
        <v>8757.3105537239226</v>
      </c>
      <c r="M84" s="859"/>
      <c r="N84" s="57"/>
    </row>
    <row r="85" spans="1:14" ht="15.75" thickBot="1">
      <c r="B85" s="97" t="s">
        <v>974</v>
      </c>
      <c r="C85" s="98"/>
      <c r="D85" s="98"/>
      <c r="E85" s="98"/>
      <c r="F85" s="98"/>
      <c r="G85" s="98"/>
      <c r="H85" s="98"/>
      <c r="I85" s="99"/>
      <c r="J85" s="100"/>
      <c r="K85" s="312">
        <v>0.05</v>
      </c>
      <c r="L85" s="860">
        <f>N78*K85</f>
        <v>8757.3105537239226</v>
      </c>
      <c r="M85" s="861"/>
      <c r="N85" s="57"/>
    </row>
    <row r="86" spans="1:14" ht="15.75" thickBot="1">
      <c r="B86" s="823" t="s">
        <v>953</v>
      </c>
      <c r="C86" s="824"/>
      <c r="D86" s="824"/>
      <c r="E86" s="824"/>
      <c r="F86" s="824"/>
      <c r="G86" s="824"/>
      <c r="H86" s="824"/>
      <c r="I86" s="824"/>
      <c r="J86" s="824"/>
      <c r="K86" s="824"/>
      <c r="L86" s="824"/>
      <c r="M86" s="825"/>
      <c r="N86" s="58">
        <f>L83+L84+L85</f>
        <v>52543.863322343539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227690.07439682196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3.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1601</v>
      </c>
      <c r="C31" s="87" t="s">
        <v>2084</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278">
        <v>15</v>
      </c>
      <c r="N36" s="279">
        <f>K36/M36</f>
        <v>8009.4067749014921</v>
      </c>
    </row>
    <row r="37" spans="1:14">
      <c r="A37" s="119" t="s">
        <v>154</v>
      </c>
      <c r="B37" s="872" t="str">
        <f>VLOOKUP(A37,EQUIPOS!A7:D154,3,FALSE)</f>
        <v>Carrotanque Irrigador de asfalto, 1000 GALONES DE CAPACIDAD</v>
      </c>
      <c r="C37" s="873"/>
      <c r="D37" s="873"/>
      <c r="E37" s="873"/>
      <c r="F37" s="873"/>
      <c r="G37" s="873"/>
      <c r="H37" s="874"/>
      <c r="I37" s="274"/>
      <c r="J37" s="275"/>
      <c r="K37" s="276">
        <f>VLOOKUP(A37,EQUIPOS!A7:D164,4,FALSE)</f>
        <v>66865.348074576716</v>
      </c>
      <c r="L37" s="277"/>
      <c r="M37" s="278">
        <v>15</v>
      </c>
      <c r="N37" s="279">
        <f>K37/M37</f>
        <v>4457.6898716384476</v>
      </c>
    </row>
    <row r="38" spans="1:14">
      <c r="A38" t="s">
        <v>269</v>
      </c>
      <c r="B38" s="872" t="str">
        <f>VLOOKUP(A38,EQUIPOS!A8:D154,3,FALSE)</f>
        <v>Motoniveladora  potencia 215 HP, ancho de cuchilla 4,27 m, peso 18 ton.</v>
      </c>
      <c r="C38" s="873"/>
      <c r="D38" s="873"/>
      <c r="E38" s="873"/>
      <c r="F38" s="873"/>
      <c r="G38" s="873"/>
      <c r="H38" s="874"/>
      <c r="I38" s="274"/>
      <c r="J38" s="275"/>
      <c r="K38" s="276">
        <f>VLOOKUP(A38,EQUIPOS!A8:D165,4,FALSE)</f>
        <v>157740.51890332141</v>
      </c>
      <c r="L38" s="277"/>
      <c r="M38" s="278">
        <v>15</v>
      </c>
      <c r="N38" s="279">
        <f>K38/M38</f>
        <v>10516.034593554761</v>
      </c>
    </row>
    <row r="39" spans="1:14">
      <c r="A39" t="s">
        <v>299</v>
      </c>
      <c r="B39" s="872" t="str">
        <f>VLOOKUP(A39,EQUIPOS!A9:D154,3,FALSE)</f>
        <v xml:space="preserve">Recicladora, potencia 430HP </v>
      </c>
      <c r="C39" s="873"/>
      <c r="D39" s="873"/>
      <c r="E39" s="873"/>
      <c r="F39" s="873"/>
      <c r="G39" s="873"/>
      <c r="H39" s="874"/>
      <c r="I39" s="875"/>
      <c r="J39" s="876"/>
      <c r="K39" s="276">
        <f>VLOOKUP(A39,EQUIPOS!A9:D166,4,FALSE)</f>
        <v>1046169.5628528984</v>
      </c>
      <c r="L39" s="877">
        <v>15</v>
      </c>
      <c r="M39" s="878"/>
      <c r="N39" s="279">
        <f>K39/L39</f>
        <v>69744.637523526559</v>
      </c>
    </row>
    <row r="40" spans="1:14">
      <c r="A40" t="s">
        <v>365</v>
      </c>
      <c r="B40" s="872" t="str">
        <f>VLOOKUP(A40,EQUIPOS!A10:D154,3,FALSE)</f>
        <v xml:space="preserve">Vibrocompatador, potencia 153 HP, peso 10 Ton. </v>
      </c>
      <c r="C40" s="873"/>
      <c r="D40" s="873"/>
      <c r="E40" s="873"/>
      <c r="F40" s="873"/>
      <c r="G40" s="873"/>
      <c r="H40" s="874"/>
      <c r="I40" s="42"/>
      <c r="J40" s="43"/>
      <c r="K40" s="276">
        <f>VLOOKUP(A40,EQUIPOS!A10:D167,4,FALSE)</f>
        <v>111465.64942426274</v>
      </c>
      <c r="L40" s="283"/>
      <c r="M40" s="284">
        <v>15</v>
      </c>
      <c r="N40" s="279">
        <f>K40/M40</f>
        <v>7431.0432949508495</v>
      </c>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35.956020301200674</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100194.76807887331</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563</v>
      </c>
      <c r="B49" s="49" t="str">
        <f>VLOOKUP(A49,MATERIALES!A4:D373,3,FALSE)</f>
        <v>Mezcla densa en Caliente MDC-19</v>
      </c>
      <c r="C49" s="288"/>
      <c r="D49" s="288"/>
      <c r="E49" s="288"/>
      <c r="F49" s="288"/>
      <c r="G49" s="288"/>
      <c r="H49" s="288"/>
      <c r="I49" s="275"/>
      <c r="J49" s="231" t="str">
        <f>VLOOKUP(A49,MATERIALES!A5:D641,2,FALSE)</f>
        <v>m3</v>
      </c>
      <c r="K49" s="289">
        <v>0.153</v>
      </c>
      <c r="L49" s="274"/>
      <c r="M49" s="409">
        <f>VLOOKUP(A49,MATERIALES!A5:D396,4,FALSE)</f>
        <v>454308.72059201036</v>
      </c>
      <c r="N49" s="279">
        <f>K49*M49</f>
        <v>69509.234250577589</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69509.234250577589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1362</v>
      </c>
      <c r="B59" s="52" t="str">
        <f>VLOOKUP(A59,TRANSPORTE!A5:D117,3,FALSE)</f>
        <v>Transporte de Mezcla Densa en Caliente MDC-19</v>
      </c>
      <c r="C59" s="324"/>
      <c r="D59" s="324"/>
      <c r="E59" s="324"/>
      <c r="F59" s="324"/>
      <c r="G59" s="324"/>
      <c r="H59" s="318" t="s">
        <v>1468</v>
      </c>
      <c r="I59" s="420">
        <v>0.153</v>
      </c>
      <c r="J59" s="293">
        <v>1</v>
      </c>
      <c r="K59" s="420">
        <f>I59*J59</f>
        <v>0.153</v>
      </c>
      <c r="L59" s="910">
        <f>VLOOKUP(A59,TRANSPORTE!A5:D117,4,FALSE)</f>
        <v>1691.8294111735811</v>
      </c>
      <c r="M59" s="911"/>
      <c r="N59" s="294">
        <f>K59*L59</f>
        <v>258.84989990955791</v>
      </c>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258.84989990955791</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120</v>
      </c>
      <c r="N70" s="402">
        <f>K70/M70</f>
        <v>2706.55</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120</v>
      </c>
      <c r="N71" s="402">
        <f>K71/M71</f>
        <v>889.05203012006655</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3595.602030120067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173558.45425948052</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34711.690851896106</v>
      </c>
      <c r="M83" s="859"/>
      <c r="N83" s="57"/>
    </row>
    <row r="84" spans="1:14">
      <c r="B84" s="95" t="s">
        <v>973</v>
      </c>
      <c r="C84" s="96"/>
      <c r="D84" s="96"/>
      <c r="E84" s="96"/>
      <c r="F84" s="96"/>
      <c r="G84" s="96"/>
      <c r="H84" s="96"/>
      <c r="I84" s="93"/>
      <c r="J84" s="94"/>
      <c r="K84" s="311">
        <v>0.05</v>
      </c>
      <c r="L84" s="858">
        <f>N78*K84</f>
        <v>8677.9227129740266</v>
      </c>
      <c r="M84" s="859"/>
      <c r="N84" s="57"/>
    </row>
    <row r="85" spans="1:14" ht="15.75" thickBot="1">
      <c r="B85" s="97" t="s">
        <v>974</v>
      </c>
      <c r="C85" s="98"/>
      <c r="D85" s="98"/>
      <c r="E85" s="98"/>
      <c r="F85" s="98"/>
      <c r="G85" s="98"/>
      <c r="H85" s="98"/>
      <c r="I85" s="99"/>
      <c r="J85" s="100"/>
      <c r="K85" s="312">
        <v>0.05</v>
      </c>
      <c r="L85" s="860">
        <f>N78*K85</f>
        <v>8677.9227129740266</v>
      </c>
      <c r="M85" s="861"/>
      <c r="N85" s="57"/>
    </row>
    <row r="86" spans="1:14" ht="15.75" thickBot="1">
      <c r="B86" s="823" t="s">
        <v>953</v>
      </c>
      <c r="C86" s="824"/>
      <c r="D86" s="824"/>
      <c r="E86" s="824"/>
      <c r="F86" s="824"/>
      <c r="G86" s="824"/>
      <c r="H86" s="824"/>
      <c r="I86" s="824"/>
      <c r="J86" s="824"/>
      <c r="K86" s="824"/>
      <c r="L86" s="824"/>
      <c r="M86" s="825"/>
      <c r="N86" s="58">
        <f>L83+L84+L85</f>
        <v>52067.536277844156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225625.99053732469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1088</v>
      </c>
      <c r="C31" s="87" t="s">
        <v>2085</v>
      </c>
      <c r="D31" s="88"/>
      <c r="E31" s="88"/>
      <c r="F31" s="88"/>
      <c r="G31" s="88"/>
      <c r="H31" s="88"/>
      <c r="I31" s="88"/>
      <c r="J31" s="89"/>
      <c r="K31" s="315"/>
      <c r="L31" s="313" t="s">
        <v>233</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t="s">
        <v>952</v>
      </c>
      <c r="C42" s="881"/>
      <c r="D42" s="881"/>
      <c r="E42" s="44"/>
      <c r="F42" s="45"/>
      <c r="G42" s="45"/>
      <c r="H42" s="46"/>
      <c r="I42" s="42"/>
      <c r="J42" s="43"/>
      <c r="K42" s="286"/>
      <c r="L42" s="283"/>
      <c r="M42" s="408">
        <v>0.01</v>
      </c>
      <c r="N42" s="351">
        <f>N76*M42</f>
        <v>4.3147224361440797</v>
      </c>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f>SUM(N36:N43)</f>
        <v>4.3147224361440797</v>
      </c>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887</v>
      </c>
      <c r="B49" s="49" t="str">
        <f>VLOOKUP(A49,MATERIALES!A4:D373,3,FALSE)</f>
        <v>Geotextil Nt Repav 450 O Similar (Proveedores Pavco, Lafayet, Geomatrix, Tensar, Omnes U Otros)</v>
      </c>
      <c r="C49" s="288"/>
      <c r="D49" s="288"/>
      <c r="E49" s="288"/>
      <c r="F49" s="288"/>
      <c r="G49" s="288"/>
      <c r="H49" s="288"/>
      <c r="I49" s="275"/>
      <c r="J49" s="231" t="str">
        <f>VLOOKUP(A49,MATERIALES!A5:D641,2,FALSE)</f>
        <v>m2</v>
      </c>
      <c r="K49" s="289">
        <v>1.0549999999999999</v>
      </c>
      <c r="L49" s="274"/>
      <c r="M49" s="409">
        <f>VLOOKUP(A49,MATERIALES!A5:D396,4,FALSE)</f>
        <v>3271.8380012280045</v>
      </c>
      <c r="N49" s="279">
        <f>K49*M49</f>
        <v>3451.7890912955445</v>
      </c>
    </row>
    <row r="50" spans="1:14">
      <c r="A50" s="121"/>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3451.7890912955445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t="s">
        <v>15</v>
      </c>
      <c r="B70" s="55" t="str">
        <f>VLOOKUP(A70,'MANO DE OBRA'!A8:D68,3,FALSE)</f>
        <v>Obrero (6)</v>
      </c>
      <c r="C70" s="53"/>
      <c r="D70" s="53"/>
      <c r="E70" s="53"/>
      <c r="F70" s="53"/>
      <c r="G70" s="53"/>
      <c r="H70" s="53"/>
      <c r="I70" s="299">
        <f>K70/J70*100</f>
        <v>175560</v>
      </c>
      <c r="J70" s="300">
        <v>185</v>
      </c>
      <c r="K70" s="301">
        <f>VLOOKUP(A70,'MANO DE OBRA'!A8:D99,4,FALSE)</f>
        <v>324786</v>
      </c>
      <c r="L70" s="56"/>
      <c r="M70" s="302">
        <v>1000</v>
      </c>
      <c r="N70" s="402">
        <f>K70/M70</f>
        <v>324.786</v>
      </c>
      <c r="O70" s="112"/>
    </row>
    <row r="71" spans="1:15">
      <c r="A71"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306">
        <v>1000</v>
      </c>
      <c r="N71" s="402">
        <f>K71/M71</f>
        <v>106.68624361440799</v>
      </c>
    </row>
    <row r="72" spans="1:15">
      <c r="B72" s="55"/>
      <c r="C72" s="53"/>
      <c r="D72" s="53"/>
      <c r="E72" s="53"/>
      <c r="F72" s="53"/>
      <c r="G72" s="53"/>
      <c r="H72" s="53"/>
      <c r="I72" s="299"/>
      <c r="J72" s="300"/>
      <c r="K72" s="301"/>
      <c r="L72" s="56"/>
      <c r="M72" s="307"/>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431.472243614408</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N44+N54+N65+N76</f>
        <v>3887.5760573460966</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777.51521146921937</v>
      </c>
      <c r="M83" s="859"/>
      <c r="N83" s="57"/>
    </row>
    <row r="84" spans="1:14">
      <c r="B84" s="95" t="s">
        <v>973</v>
      </c>
      <c r="C84" s="96"/>
      <c r="D84" s="96"/>
      <c r="E84" s="96"/>
      <c r="F84" s="96"/>
      <c r="G84" s="96"/>
      <c r="H84" s="96"/>
      <c r="I84" s="93"/>
      <c r="J84" s="94"/>
      <c r="K84" s="311">
        <v>0.05</v>
      </c>
      <c r="L84" s="858">
        <f>N78*K84</f>
        <v>194.37880286730484</v>
      </c>
      <c r="M84" s="859"/>
      <c r="N84" s="57"/>
    </row>
    <row r="85" spans="1:14" ht="15.75" thickBot="1">
      <c r="B85" s="97" t="s">
        <v>974</v>
      </c>
      <c r="C85" s="98"/>
      <c r="D85" s="98"/>
      <c r="E85" s="98"/>
      <c r="F85" s="98"/>
      <c r="G85" s="98"/>
      <c r="H85" s="98"/>
      <c r="I85" s="99"/>
      <c r="J85" s="100"/>
      <c r="K85" s="312">
        <v>0.05</v>
      </c>
      <c r="L85" s="860">
        <f>N78*K85</f>
        <v>194.37880286730484</v>
      </c>
      <c r="M85" s="861"/>
      <c r="N85" s="57"/>
    </row>
    <row r="86" spans="1:14" ht="15.75" thickBot="1">
      <c r="B86" s="823" t="s">
        <v>953</v>
      </c>
      <c r="C86" s="824"/>
      <c r="D86" s="824"/>
      <c r="E86" s="824"/>
      <c r="F86" s="824"/>
      <c r="G86" s="824"/>
      <c r="H86" s="824"/>
      <c r="I86" s="824"/>
      <c r="J86" s="824"/>
      <c r="K86" s="824"/>
      <c r="L86" s="824"/>
      <c r="M86" s="825"/>
      <c r="N86" s="58">
        <f>L83+L84+L85</f>
        <v>1166.2728172038289</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5053.8488745499253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30"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2220</v>
      </c>
      <c r="C118" s="61"/>
      <c r="D118" s="61"/>
      <c r="E118" s="18"/>
      <c r="F118" s="18"/>
      <c r="G118" s="18"/>
      <c r="H118" s="18"/>
      <c r="I118" s="18"/>
      <c r="J118" s="889"/>
      <c r="K118" s="889"/>
      <c r="L118" s="889"/>
      <c r="M118" s="889"/>
      <c r="N118" s="890"/>
    </row>
    <row r="119" spans="2:14" ht="15.75" thickBot="1">
      <c r="B119" s="268" t="s">
        <v>2221</v>
      </c>
      <c r="C119" s="400"/>
      <c r="D119" s="400"/>
      <c r="E119" s="63"/>
      <c r="F119" s="63"/>
      <c r="G119" s="63"/>
      <c r="H119" s="63"/>
      <c r="I119" s="63"/>
      <c r="J119" s="891"/>
      <c r="K119" s="891"/>
      <c r="L119" s="891"/>
      <c r="M119" s="891"/>
      <c r="N119" s="892"/>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1089</v>
      </c>
      <c r="C31" s="225" t="s">
        <v>2086</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164</v>
      </c>
      <c r="B36" s="872" t="str">
        <f>VLOOKUP(A36,EQUIPOS!A6:D154,3,FALSE)</f>
        <v>Compactador manual de rodillo</v>
      </c>
      <c r="C36" s="873"/>
      <c r="D36" s="873"/>
      <c r="E36" s="873"/>
      <c r="F36" s="873"/>
      <c r="G36" s="873"/>
      <c r="H36" s="874"/>
      <c r="I36" s="274"/>
      <c r="J36" s="275"/>
      <c r="K36" s="276">
        <f>VLOOKUP(A36,EQUIPOS!A6:D163,4,FALSE)</f>
        <v>71055.660596174901</v>
      </c>
      <c r="L36" s="277"/>
      <c r="M36" s="278">
        <v>2</v>
      </c>
      <c r="N36" s="279">
        <f>K36/M36</f>
        <v>35527.830298087451</v>
      </c>
    </row>
    <row r="37" spans="1:14">
      <c r="A37" s="119" t="s">
        <v>180</v>
      </c>
      <c r="B37" s="872" t="str">
        <f>VLOOKUP(A37,EQUIPOS!A7:D154,3,FALSE)</f>
        <v>Compresor 120 HP, con martillo.</v>
      </c>
      <c r="C37" s="873"/>
      <c r="D37" s="873"/>
      <c r="E37" s="873"/>
      <c r="F37" s="873"/>
      <c r="G37" s="873"/>
      <c r="H37" s="874"/>
      <c r="I37" s="274"/>
      <c r="J37" s="275"/>
      <c r="K37" s="276">
        <f>VLOOKUP(A37,EQUIPOS!A7:D164,4,FALSE)</f>
        <v>79048.55306784017</v>
      </c>
      <c r="L37" s="277"/>
      <c r="M37" s="278">
        <v>4</v>
      </c>
      <c r="N37" s="279">
        <f>K37/M37</f>
        <v>19762.138266960043</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14722.523388235508</v>
      </c>
      <c r="L38" s="277"/>
      <c r="M38" s="278">
        <v>10</v>
      </c>
      <c r="N38" s="279">
        <f>K38/M38</f>
        <v>1472.2523388235509</v>
      </c>
    </row>
    <row r="39" spans="1:14">
      <c r="A39" t="s">
        <v>303</v>
      </c>
      <c r="B39" s="872" t="str">
        <f>VLOOKUP(A39,EQUIPOS!A9:D154,3,FALSE)</f>
        <v>Retrocargador, pala de 1,1 m3 de capacidad, profundidad de excavación de 4.400 mm y una altura de 5.680 mm</v>
      </c>
      <c r="C39" s="873"/>
      <c r="D39" s="873"/>
      <c r="E39" s="873"/>
      <c r="F39" s="873"/>
      <c r="G39" s="873"/>
      <c r="H39" s="874"/>
      <c r="I39" s="274"/>
      <c r="J39" s="275"/>
      <c r="K39" s="276">
        <f>VLOOKUP(A39,EQUIPOS!A9:D166,4,FALSE)</f>
        <v>141525.02806755144</v>
      </c>
      <c r="L39" s="277"/>
      <c r="M39" s="278">
        <v>10</v>
      </c>
      <c r="N39" s="279">
        <f>K39/M39</f>
        <v>14152.502806755143</v>
      </c>
    </row>
    <row r="40" spans="1:14">
      <c r="A40" t="s">
        <v>129</v>
      </c>
      <c r="B40" s="872" t="str">
        <f>VLOOKUP(A40,EQUIPOS!A10:D154,3,FALSE)</f>
        <v xml:space="preserve">Buldozer, Potencia al volante de 140 HP, motor de 2200 RPM, longitud de hoja 4,80m. </v>
      </c>
      <c r="C40" s="873"/>
      <c r="D40" s="873"/>
      <c r="E40" s="873"/>
      <c r="F40" s="873"/>
      <c r="G40" s="873"/>
      <c r="H40" s="874"/>
      <c r="I40" s="274"/>
      <c r="J40" s="275"/>
      <c r="K40" s="276">
        <f>VLOOKUP(A40,EQUIPOS!A10:D167,4,FALSE)</f>
        <v>168984.5728217389</v>
      </c>
      <c r="L40" s="277"/>
      <c r="M40" s="278">
        <v>100</v>
      </c>
      <c r="N40" s="279">
        <f>K40/M40</f>
        <v>1689.845728217389</v>
      </c>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N80*M46</f>
        <v>1348.350761295025</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73952.9202001386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442</v>
      </c>
      <c r="B53" s="49" t="str">
        <f>VLOOKUP(A53,MATERIALES!A5:D373,3,FALSE)</f>
        <v>Derechos de explotación y/o disposición de materiales</v>
      </c>
      <c r="C53" s="288"/>
      <c r="D53" s="288"/>
      <c r="E53" s="288"/>
      <c r="F53" s="288"/>
      <c r="G53" s="288"/>
      <c r="H53" s="288"/>
      <c r="I53" s="275"/>
      <c r="J53" s="231" t="str">
        <f>VLOOKUP(A53,MATERIALES!A7:D645,2,FALSE)</f>
        <v>m3</v>
      </c>
      <c r="K53" s="289">
        <v>1</v>
      </c>
      <c r="L53" s="274"/>
      <c r="M53" s="409">
        <f>VLOOKUP(A53,MATERIALES!A5:D396,4,FALSE)</f>
        <v>3091.2028978643443</v>
      </c>
      <c r="N53" s="279">
        <f>K53*M53</f>
        <v>3091.2028978643443</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3091.2028978643443</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1256</v>
      </c>
      <c r="B63" s="52" t="str">
        <f>VLOOKUP(A63,TRANSPORTE!A5:D117,3,FALSE)</f>
        <v>Transporte de material de excavación</v>
      </c>
      <c r="C63" s="324"/>
      <c r="D63" s="324"/>
      <c r="E63" s="324"/>
      <c r="F63" s="324"/>
      <c r="G63" s="324"/>
      <c r="H63" s="318" t="s">
        <v>1468</v>
      </c>
      <c r="I63" s="286">
        <v>1.3</v>
      </c>
      <c r="J63" s="293">
        <v>1</v>
      </c>
      <c r="K63" s="286">
        <f>I63*J63</f>
        <v>1.3</v>
      </c>
      <c r="L63" s="910">
        <f>VLOOKUP(A63,TRANSPORTE!A5:D117,4,FALSE)</f>
        <v>1310.4591862910383</v>
      </c>
      <c r="M63" s="911"/>
      <c r="N63" s="294">
        <f>K63*L63</f>
        <v>1703.59694217835</v>
      </c>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f>N63+N64+N65+N66+N67</f>
        <v>1703.59694217835</v>
      </c>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32</v>
      </c>
      <c r="N74" s="402">
        <f>K74/M74</f>
        <v>10149.5625</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32</v>
      </c>
      <c r="N75" s="402">
        <f>K75/M75</f>
        <v>3333.9451129502495</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133"/>
    </row>
    <row r="80" spans="1:15" ht="15.75" thickBot="1">
      <c r="B80" s="912" t="s">
        <v>953</v>
      </c>
      <c r="C80" s="866"/>
      <c r="D80" s="866"/>
      <c r="E80" s="866"/>
      <c r="F80" s="866"/>
      <c r="G80" s="866"/>
      <c r="H80" s="866"/>
      <c r="I80" s="866"/>
      <c r="J80" s="866"/>
      <c r="K80" s="866"/>
      <c r="L80" s="866"/>
      <c r="M80" s="867"/>
      <c r="N80" s="467">
        <f>SUM(N74:N79)</f>
        <v>13483.507612950249</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92231.227653131558</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18446.245530626311</v>
      </c>
      <c r="M87" s="859"/>
      <c r="N87" s="57"/>
    </row>
    <row r="88" spans="1:14">
      <c r="B88" s="95" t="s">
        <v>973</v>
      </c>
      <c r="C88" s="96"/>
      <c r="D88" s="96"/>
      <c r="E88" s="96"/>
      <c r="F88" s="96"/>
      <c r="G88" s="96"/>
      <c r="H88" s="96"/>
      <c r="I88" s="93"/>
      <c r="J88" s="94"/>
      <c r="K88" s="311">
        <v>0.05</v>
      </c>
      <c r="L88" s="858">
        <f>N82*K88</f>
        <v>4611.5613826565777</v>
      </c>
      <c r="M88" s="859"/>
      <c r="N88" s="57"/>
    </row>
    <row r="89" spans="1:14" ht="15.75" thickBot="1">
      <c r="B89" s="97" t="s">
        <v>974</v>
      </c>
      <c r="C89" s="98"/>
      <c r="D89" s="98"/>
      <c r="E89" s="98"/>
      <c r="F89" s="98"/>
      <c r="G89" s="98"/>
      <c r="H89" s="98"/>
      <c r="I89" s="99"/>
      <c r="J89" s="100"/>
      <c r="K89" s="312">
        <v>0.05</v>
      </c>
      <c r="L89" s="860">
        <f>N82*K89</f>
        <v>4611.5613826565777</v>
      </c>
      <c r="M89" s="861"/>
      <c r="N89" s="57"/>
    </row>
    <row r="90" spans="1:14" ht="15.75" thickBot="1">
      <c r="B90" s="823" t="s">
        <v>953</v>
      </c>
      <c r="C90" s="824"/>
      <c r="D90" s="824"/>
      <c r="E90" s="824"/>
      <c r="F90" s="824"/>
      <c r="G90" s="824"/>
      <c r="H90" s="824"/>
      <c r="I90" s="824"/>
      <c r="J90" s="824"/>
      <c r="K90" s="824"/>
      <c r="L90" s="824"/>
      <c r="M90" s="825"/>
      <c r="N90" s="58">
        <f>L87+L88+L89</f>
        <v>27669.368295939468</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119900.59594907102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1602</v>
      </c>
      <c r="C31" s="87" t="s">
        <v>2087</v>
      </c>
      <c r="D31" s="88"/>
      <c r="E31" s="88"/>
      <c r="F31" s="88"/>
      <c r="G31" s="88"/>
      <c r="H31" s="88"/>
      <c r="I31" s="88"/>
      <c r="J31" s="89"/>
      <c r="K31" s="315"/>
      <c r="L31" s="313" t="s">
        <v>387</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278">
        <v>2</v>
      </c>
      <c r="N36" s="279">
        <f>K36/M36</f>
        <v>2618.7187761765836</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274"/>
      <c r="J37" s="275"/>
      <c r="K37" s="276">
        <f>VLOOKUP(A37,EQUIPOS!A7:D164,4,FALSE)</f>
        <v>141525.02806755144</v>
      </c>
      <c r="L37" s="277"/>
      <c r="M37" s="278">
        <v>10</v>
      </c>
      <c r="N37" s="279">
        <f>K37/M37</f>
        <v>14152.502806755143</v>
      </c>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274"/>
      <c r="J39" s="275"/>
      <c r="K39" s="276"/>
      <c r="L39" s="277"/>
      <c r="M39" s="278"/>
      <c r="N39" s="279"/>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N80*M46</f>
        <v>269.67015225900496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17040.891735190733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B53" s="49"/>
      <c r="C53" s="288"/>
      <c r="D53" s="288"/>
      <c r="E53" s="288"/>
      <c r="F53" s="288"/>
      <c r="G53" s="288"/>
      <c r="H53" s="288"/>
      <c r="I53" s="275"/>
      <c r="J53" s="231"/>
      <c r="K53" s="289"/>
      <c r="L53" s="274"/>
      <c r="M53" s="409"/>
      <c r="N53" s="279"/>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B63" s="52"/>
      <c r="C63" s="324"/>
      <c r="D63" s="324"/>
      <c r="E63" s="324"/>
      <c r="F63" s="324"/>
      <c r="G63" s="324"/>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15</v>
      </c>
      <c r="B74" s="55" t="str">
        <f>VLOOKUP(A74,'MANO DE OBRA'!A8:D68,3,FALSE)</f>
        <v>Obrero (6)</v>
      </c>
      <c r="C74" s="53"/>
      <c r="D74" s="53"/>
      <c r="E74" s="53"/>
      <c r="F74" s="53"/>
      <c r="G74" s="53"/>
      <c r="H74" s="53"/>
      <c r="I74" s="299">
        <f>K74/J74*100</f>
        <v>175560</v>
      </c>
      <c r="J74" s="300">
        <v>185</v>
      </c>
      <c r="K74" s="301">
        <f>VLOOKUP(A74,'MANO DE OBRA'!A8:D99,4,FALSE)</f>
        <v>324786</v>
      </c>
      <c r="L74" s="56"/>
      <c r="M74" s="302">
        <v>80</v>
      </c>
      <c r="N74" s="402">
        <f>K74/M74</f>
        <v>4059.8249999999998</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80</v>
      </c>
      <c r="N75" s="402">
        <f>K75/M75</f>
        <v>1333.5780451800997</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5393.4030451800991</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22434.29478037083</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4486.8589560741666</v>
      </c>
      <c r="M87" s="859"/>
      <c r="N87" s="57"/>
    </row>
    <row r="88" spans="1:14">
      <c r="B88" s="95" t="s">
        <v>973</v>
      </c>
      <c r="C88" s="96"/>
      <c r="D88" s="96"/>
      <c r="E88" s="96"/>
      <c r="F88" s="96"/>
      <c r="G88" s="96"/>
      <c r="H88" s="96"/>
      <c r="I88" s="93"/>
      <c r="J88" s="94"/>
      <c r="K88" s="311">
        <v>0.05</v>
      </c>
      <c r="L88" s="858">
        <f>N82*K88</f>
        <v>1121.7147390185416</v>
      </c>
      <c r="M88" s="859"/>
      <c r="N88" s="57"/>
    </row>
    <row r="89" spans="1:14" ht="15.75" thickBot="1">
      <c r="B89" s="97" t="s">
        <v>974</v>
      </c>
      <c r="C89" s="98"/>
      <c r="D89" s="98"/>
      <c r="E89" s="98"/>
      <c r="F89" s="98"/>
      <c r="G89" s="98"/>
      <c r="H89" s="98"/>
      <c r="I89" s="99"/>
      <c r="J89" s="100"/>
      <c r="K89" s="312">
        <v>0.05</v>
      </c>
      <c r="L89" s="860">
        <f>N82*K89</f>
        <v>1121.7147390185416</v>
      </c>
      <c r="M89" s="861"/>
      <c r="N89" s="57"/>
    </row>
    <row r="90" spans="1:14" ht="15.75" thickBot="1">
      <c r="B90" s="823" t="s">
        <v>953</v>
      </c>
      <c r="C90" s="824"/>
      <c r="D90" s="824"/>
      <c r="E90" s="824"/>
      <c r="F90" s="824"/>
      <c r="G90" s="824"/>
      <c r="H90" s="824"/>
      <c r="I90" s="824"/>
      <c r="J90" s="824"/>
      <c r="K90" s="824"/>
      <c r="L90" s="824"/>
      <c r="M90" s="825"/>
      <c r="N90" s="58">
        <f>L87+L88+L89</f>
        <v>6730.2884341112504</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29164.583214482082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1090</v>
      </c>
      <c r="C31" s="87" t="s">
        <v>2038</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1603</v>
      </c>
      <c r="B36" s="872" t="str">
        <f>VLOOKUP(A36,EQUIPOS!A6:D154,3,FALSE)</f>
        <v>Derretidora de asfalto (crafco o similar)</v>
      </c>
      <c r="C36" s="873"/>
      <c r="D36" s="873"/>
      <c r="E36" s="873"/>
      <c r="F36" s="873"/>
      <c r="G36" s="873"/>
      <c r="H36" s="874"/>
      <c r="I36" s="274"/>
      <c r="J36" s="275"/>
      <c r="K36" s="276">
        <f>VLOOKUP(A36,EQUIPOS!A6:D163,4,FALSE)</f>
        <v>2489.8235176942812</v>
      </c>
      <c r="L36" s="277"/>
      <c r="M36" s="278">
        <v>60</v>
      </c>
      <c r="N36" s="279">
        <f>K36/M36</f>
        <v>41.497058628238022</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60</v>
      </c>
      <c r="N37" s="279">
        <f>K37/M37</f>
        <v>747.65141307674503</v>
      </c>
    </row>
    <row r="38" spans="1:14">
      <c r="A38" t="s">
        <v>138</v>
      </c>
      <c r="B38" s="872" t="str">
        <f>VLOOKUP(A38,EQUIPOS!A8:D154,3,FALSE)</f>
        <v>Camioneta D-300</v>
      </c>
      <c r="C38" s="873"/>
      <c r="D38" s="873"/>
      <c r="E38" s="873"/>
      <c r="F38" s="873"/>
      <c r="G38" s="873"/>
      <c r="H38" s="874"/>
      <c r="I38" s="274"/>
      <c r="J38" s="275"/>
      <c r="K38" s="276">
        <f>VLOOKUP(A38,EQUIPOS!A8:D165,4,FALSE)</f>
        <v>38879.419621741326</v>
      </c>
      <c r="L38" s="277"/>
      <c r="M38" s="278">
        <v>60</v>
      </c>
      <c r="N38" s="279">
        <f>K38/M38</f>
        <v>647.99032702902207</v>
      </c>
    </row>
    <row r="39" spans="1:14">
      <c r="B39" s="872"/>
      <c r="C39" s="873"/>
      <c r="D39" s="873"/>
      <c r="E39" s="873"/>
      <c r="F39" s="873"/>
      <c r="G39" s="873"/>
      <c r="H39" s="874"/>
      <c r="I39" s="274"/>
      <c r="J39" s="275"/>
      <c r="K39" s="276"/>
      <c r="L39" s="277"/>
      <c r="M39" s="278"/>
      <c r="N39" s="279"/>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N80*M46</f>
        <v>22.390442043167496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1459.5292407771726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860</v>
      </c>
      <c r="B53" s="49" t="str">
        <f>VLOOKUP(A53,MATERIALES!A5:D373,3,FALSE)</f>
        <v>Emulsión CRR-2</v>
      </c>
      <c r="C53" s="288"/>
      <c r="D53" s="288"/>
      <c r="E53" s="288"/>
      <c r="F53" s="288"/>
      <c r="G53" s="288"/>
      <c r="H53" s="288"/>
      <c r="I53" s="275"/>
      <c r="J53" s="231" t="str">
        <f>VLOOKUP(A53,MATERIALES!A7:D645,2,FALSE)</f>
        <v>lt</v>
      </c>
      <c r="K53" s="289">
        <v>0.12</v>
      </c>
      <c r="L53" s="274"/>
      <c r="M53" s="409">
        <f>VLOOKUP(A53,MATERIALES!A5:D396,4,FALSE)</f>
        <v>2509.5624589723066</v>
      </c>
      <c r="N53" s="279">
        <f>K53*M53</f>
        <v>301.14749507667676</v>
      </c>
    </row>
    <row r="54" spans="1:14">
      <c r="A54" s="122"/>
      <c r="B54" s="49"/>
      <c r="C54" s="288"/>
      <c r="D54" s="288"/>
      <c r="E54" s="288"/>
      <c r="F54" s="288"/>
      <c r="G54" s="288"/>
      <c r="H54" s="288"/>
      <c r="I54" s="275"/>
      <c r="J54" s="231"/>
      <c r="K54" s="289"/>
      <c r="L54" s="274"/>
      <c r="M54" s="409"/>
      <c r="N54" s="279"/>
    </row>
    <row r="55" spans="1:14">
      <c r="B55" s="49"/>
      <c r="C55" s="288"/>
      <c r="D55" s="288"/>
      <c r="E55" s="288"/>
      <c r="F55" s="288"/>
      <c r="G55" s="288"/>
      <c r="H55" s="288"/>
      <c r="I55" s="275"/>
      <c r="J55" s="231"/>
      <c r="K55" s="289"/>
      <c r="L55" s="274"/>
      <c r="M55" s="290"/>
      <c r="N55" s="291"/>
    </row>
    <row r="56" spans="1:14">
      <c r="B56" s="49"/>
      <c r="C56" s="288"/>
      <c r="D56" s="288"/>
      <c r="E56" s="288"/>
      <c r="F56" s="288"/>
      <c r="G56" s="288"/>
      <c r="H56" s="288"/>
      <c r="I56" s="275"/>
      <c r="J56" s="231"/>
      <c r="K56" s="289"/>
      <c r="L56" s="274"/>
      <c r="M56" s="290"/>
      <c r="N56" s="291"/>
    </row>
    <row r="57" spans="1:14" ht="15.75" thickBot="1">
      <c r="B57" s="905"/>
      <c r="C57" s="906"/>
      <c r="D57" s="906"/>
      <c r="E57" s="906"/>
      <c r="F57" s="906"/>
      <c r="G57" s="906"/>
      <c r="H57" s="906"/>
      <c r="I57" s="876"/>
      <c r="J57" s="48"/>
      <c r="K57" s="50"/>
      <c r="L57" s="907"/>
      <c r="M57" s="908"/>
      <c r="N57" s="51"/>
    </row>
    <row r="58" spans="1:14" ht="15.75" thickBot="1">
      <c r="B58" s="823" t="s">
        <v>953</v>
      </c>
      <c r="C58" s="824"/>
      <c r="D58" s="824"/>
      <c r="E58" s="824"/>
      <c r="F58" s="824"/>
      <c r="G58" s="824"/>
      <c r="H58" s="824"/>
      <c r="I58" s="824"/>
      <c r="J58" s="824"/>
      <c r="K58" s="824"/>
      <c r="L58" s="824"/>
      <c r="M58" s="825"/>
      <c r="N58" s="401">
        <f>SUM(N53:N57)</f>
        <v>301.14749507667676</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B63" s="52"/>
      <c r="C63" s="324"/>
      <c r="D63" s="324"/>
      <c r="E63" s="324"/>
      <c r="F63" s="324"/>
      <c r="G63" s="324"/>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c r="B66" s="52"/>
      <c r="C66" s="53"/>
      <c r="D66" s="53"/>
      <c r="E66" s="53"/>
      <c r="F66" s="53"/>
      <c r="G66" s="53"/>
      <c r="H66" s="295"/>
      <c r="I66" s="286"/>
      <c r="J66" s="286"/>
      <c r="K66" s="286"/>
      <c r="L66" s="296"/>
      <c r="M66" s="297"/>
      <c r="N66" s="298"/>
    </row>
    <row r="67" spans="1:15">
      <c r="B67" s="52"/>
      <c r="C67" s="53"/>
      <c r="D67" s="53"/>
      <c r="E67" s="53"/>
      <c r="F67" s="53"/>
      <c r="G67" s="53"/>
      <c r="H67" s="295"/>
      <c r="I67" s="286"/>
      <c r="J67" s="286"/>
      <c r="K67" s="286"/>
      <c r="L67" s="296"/>
      <c r="M67" s="297"/>
      <c r="N67" s="298"/>
    </row>
    <row r="68" spans="1:15" ht="15.75" thickBot="1">
      <c r="B68" s="454"/>
      <c r="C68" s="455"/>
      <c r="D68" s="455"/>
      <c r="E68" s="455"/>
      <c r="F68" s="455"/>
      <c r="G68" s="455"/>
      <c r="H68" s="54"/>
      <c r="I68" s="132"/>
      <c r="J68" s="132"/>
      <c r="K68" s="132"/>
      <c r="L68" s="901"/>
      <c r="M68" s="902"/>
      <c r="N68" s="133"/>
    </row>
    <row r="69" spans="1:15" ht="15.75" thickBot="1">
      <c r="B69" s="912" t="s">
        <v>953</v>
      </c>
      <c r="C69" s="866"/>
      <c r="D69" s="866"/>
      <c r="E69" s="866"/>
      <c r="F69" s="866"/>
      <c r="G69" s="866"/>
      <c r="H69" s="866"/>
      <c r="I69" s="866"/>
      <c r="J69" s="866"/>
      <c r="K69" s="866"/>
      <c r="L69" s="866"/>
      <c r="M69" s="867"/>
      <c r="N69" s="110"/>
    </row>
    <row r="70" spans="1:15">
      <c r="B70" s="39"/>
      <c r="C70" s="40"/>
      <c r="D70" s="40"/>
      <c r="E70" s="40"/>
      <c r="F70" s="40"/>
      <c r="G70" s="40"/>
      <c r="H70" s="40"/>
      <c r="I70" s="40"/>
      <c r="J70" s="40"/>
      <c r="K70" s="40"/>
      <c r="L70" s="40"/>
      <c r="M70" s="40"/>
      <c r="N70" s="41"/>
    </row>
    <row r="71" spans="1:15">
      <c r="B71" s="70" t="s">
        <v>962</v>
      </c>
      <c r="C71" s="71"/>
      <c r="D71" s="71"/>
      <c r="E71" s="71"/>
      <c r="F71" s="71"/>
      <c r="G71" s="71"/>
      <c r="H71" s="71"/>
      <c r="I71" s="71"/>
      <c r="J71" s="71"/>
      <c r="K71" s="71"/>
      <c r="L71" s="71"/>
      <c r="M71" s="71"/>
      <c r="N71" s="72"/>
    </row>
    <row r="72" spans="1:15" ht="15.75" thickBot="1">
      <c r="B72" s="74"/>
      <c r="C72" s="67"/>
      <c r="D72" s="67"/>
      <c r="E72" s="67"/>
      <c r="F72" s="67"/>
      <c r="G72" s="67"/>
      <c r="H72" s="67"/>
      <c r="I72" s="67"/>
      <c r="J72" s="67"/>
      <c r="K72" s="67"/>
      <c r="L72" s="67"/>
      <c r="M72" s="67"/>
      <c r="N72" s="69"/>
    </row>
    <row r="73" spans="1:15" ht="25.5">
      <c r="B73" s="862" t="s">
        <v>963</v>
      </c>
      <c r="C73" s="863"/>
      <c r="D73" s="863"/>
      <c r="E73" s="863"/>
      <c r="F73" s="863"/>
      <c r="G73" s="863"/>
      <c r="H73" s="863"/>
      <c r="I73" s="79" t="s">
        <v>964</v>
      </c>
      <c r="J73" s="81" t="s">
        <v>1410</v>
      </c>
      <c r="K73" s="80" t="s">
        <v>966</v>
      </c>
      <c r="L73" s="864" t="s">
        <v>950</v>
      </c>
      <c r="M73" s="865"/>
      <c r="N73" s="104" t="s">
        <v>951</v>
      </c>
    </row>
    <row r="74" spans="1:15">
      <c r="A74" t="s">
        <v>7</v>
      </c>
      <c r="B74" s="55" t="str">
        <f>VLOOKUP(A74,'MANO DE OBRA'!A8:D68,3,FALSE)</f>
        <v>Obrero (2)</v>
      </c>
      <c r="C74" s="53"/>
      <c r="D74" s="53"/>
      <c r="E74" s="53"/>
      <c r="F74" s="53"/>
      <c r="G74" s="53"/>
      <c r="H74" s="53"/>
      <c r="I74" s="299">
        <f>K74/J74*100</f>
        <v>58520.000000000007</v>
      </c>
      <c r="J74" s="300">
        <v>185</v>
      </c>
      <c r="K74" s="301">
        <f>VLOOKUP(A74,'MANO DE OBRA'!A8:D99,4,FALSE)</f>
        <v>108262</v>
      </c>
      <c r="L74" s="56"/>
      <c r="M74" s="302">
        <v>480</v>
      </c>
      <c r="N74" s="402">
        <f>K74/M74</f>
        <v>225.54583333333332</v>
      </c>
      <c r="O74" s="112"/>
    </row>
    <row r="75" spans="1:15">
      <c r="A75" t="s">
        <v>30</v>
      </c>
      <c r="B75" s="55" t="str">
        <f>VLOOKUP(A75,'MANO DE OBRA'!A8:D69,3,FALSE)</f>
        <v>Oficial</v>
      </c>
      <c r="C75" s="53"/>
      <c r="D75" s="53"/>
      <c r="E75" s="53"/>
      <c r="F75" s="53"/>
      <c r="G75" s="53"/>
      <c r="H75" s="53"/>
      <c r="I75" s="299">
        <f>K75/J75*100</f>
        <v>57668.23979157189</v>
      </c>
      <c r="J75" s="300">
        <v>185</v>
      </c>
      <c r="K75" s="301">
        <f>VLOOKUP(A75,'MANO DE OBRA'!A8:D100,4,FALSE)</f>
        <v>106686.24361440798</v>
      </c>
      <c r="L75" s="56"/>
      <c r="M75" s="306">
        <v>480</v>
      </c>
      <c r="N75" s="402">
        <f>K75/M75</f>
        <v>222.26300753001664</v>
      </c>
    </row>
    <row r="76" spans="1:15">
      <c r="B76" s="55"/>
      <c r="C76" s="53"/>
      <c r="D76" s="53"/>
      <c r="E76" s="53"/>
      <c r="F76" s="53"/>
      <c r="G76" s="53"/>
      <c r="H76" s="53"/>
      <c r="I76" s="299"/>
      <c r="J76" s="300"/>
      <c r="K76" s="301"/>
      <c r="L76" s="56"/>
      <c r="M76" s="307"/>
      <c r="N76" s="402"/>
    </row>
    <row r="77" spans="1:15">
      <c r="B77" s="55"/>
      <c r="C77" s="53"/>
      <c r="D77" s="53"/>
      <c r="E77" s="53"/>
      <c r="F77" s="53"/>
      <c r="G77" s="53"/>
      <c r="H77" s="53"/>
      <c r="I77" s="286"/>
      <c r="J77" s="304"/>
      <c r="K77" s="305"/>
      <c r="L77" s="325"/>
      <c r="M77" s="307"/>
      <c r="N77" s="303"/>
    </row>
    <row r="78" spans="1:15">
      <c r="B78" s="55"/>
      <c r="C78" s="53"/>
      <c r="D78" s="53"/>
      <c r="E78" s="53"/>
      <c r="F78" s="53"/>
      <c r="G78" s="53"/>
      <c r="H78" s="53"/>
      <c r="I78" s="286"/>
      <c r="J78" s="304"/>
      <c r="K78" s="305"/>
      <c r="L78" s="325"/>
      <c r="M78" s="307"/>
      <c r="N78" s="303"/>
    </row>
    <row r="79" spans="1:15" ht="15.75" thickBot="1">
      <c r="B79" s="899"/>
      <c r="C79" s="900"/>
      <c r="D79" s="900"/>
      <c r="E79" s="900"/>
      <c r="F79" s="900"/>
      <c r="G79" s="900"/>
      <c r="H79" s="900"/>
      <c r="I79" s="132"/>
      <c r="J79" s="132"/>
      <c r="K79" s="132"/>
      <c r="L79" s="913"/>
      <c r="M79" s="913"/>
      <c r="N79" s="51"/>
    </row>
    <row r="80" spans="1:15" ht="15.75" thickBot="1">
      <c r="B80" s="912" t="s">
        <v>953</v>
      </c>
      <c r="C80" s="866"/>
      <c r="D80" s="866"/>
      <c r="E80" s="866"/>
      <c r="F80" s="866"/>
      <c r="G80" s="866"/>
      <c r="H80" s="866"/>
      <c r="I80" s="866"/>
      <c r="J80" s="866"/>
      <c r="K80" s="866"/>
      <c r="L80" s="866"/>
      <c r="M80" s="867"/>
      <c r="N80" s="308">
        <f>SUM(N74:N79)</f>
        <v>447.80884086334993</v>
      </c>
    </row>
    <row r="81" spans="1:14" ht="15.75" thickBot="1">
      <c r="B81" s="39"/>
      <c r="C81" s="40"/>
      <c r="D81" s="40"/>
      <c r="E81" s="40"/>
      <c r="F81" s="40"/>
      <c r="G81" s="40"/>
      <c r="H81" s="40"/>
      <c r="I81" s="40"/>
      <c r="J81" s="40"/>
      <c r="K81" s="40"/>
      <c r="L81" s="40"/>
      <c r="M81" s="40"/>
      <c r="N81" s="41"/>
    </row>
    <row r="82" spans="1:14" ht="15.75" thickBot="1">
      <c r="B82" s="823" t="s">
        <v>967</v>
      </c>
      <c r="C82" s="824"/>
      <c r="D82" s="824"/>
      <c r="E82" s="824"/>
      <c r="F82" s="824"/>
      <c r="G82" s="824"/>
      <c r="H82" s="824"/>
      <c r="I82" s="824"/>
      <c r="J82" s="824"/>
      <c r="K82" s="824"/>
      <c r="L82" s="824"/>
      <c r="M82" s="825"/>
      <c r="N82" s="105">
        <f>N48+N58+N69+N80</f>
        <v>2208.4855767171994</v>
      </c>
    </row>
    <row r="83" spans="1:14">
      <c r="B83" s="39"/>
      <c r="C83" s="40"/>
      <c r="D83" s="40"/>
      <c r="E83" s="40"/>
      <c r="F83" s="40"/>
      <c r="G83" s="40"/>
      <c r="H83" s="40"/>
      <c r="I83" s="40"/>
      <c r="J83" s="40"/>
      <c r="K83" s="40"/>
      <c r="L83" s="40"/>
      <c r="M83" s="40"/>
      <c r="N83" s="41"/>
    </row>
    <row r="84" spans="1:14">
      <c r="B84" s="70" t="s">
        <v>968</v>
      </c>
      <c r="C84" s="71"/>
      <c r="D84" s="71"/>
      <c r="E84" s="71"/>
      <c r="F84" s="71"/>
      <c r="G84" s="71"/>
      <c r="H84" s="71"/>
      <c r="I84" s="71"/>
      <c r="J84" s="71"/>
      <c r="K84" s="71"/>
      <c r="L84" s="71"/>
      <c r="M84" s="71"/>
      <c r="N84" s="72"/>
    </row>
    <row r="85" spans="1:14" ht="15.75" thickBot="1">
      <c r="B85" s="74"/>
      <c r="C85" s="67"/>
      <c r="D85" s="67"/>
      <c r="E85" s="67"/>
      <c r="F85" s="67"/>
      <c r="G85" s="67"/>
      <c r="H85" s="67"/>
      <c r="I85" s="67"/>
      <c r="J85" s="67"/>
      <c r="K85" s="67"/>
      <c r="L85" s="67"/>
      <c r="M85" s="67"/>
      <c r="N85" s="69"/>
    </row>
    <row r="86" spans="1:14">
      <c r="B86" s="868" t="s">
        <v>969</v>
      </c>
      <c r="C86" s="869"/>
      <c r="D86" s="869"/>
      <c r="E86" s="869"/>
      <c r="F86" s="869"/>
      <c r="G86" s="869"/>
      <c r="H86" s="869"/>
      <c r="I86" s="321"/>
      <c r="J86" s="341"/>
      <c r="K86" s="309" t="s">
        <v>970</v>
      </c>
      <c r="L86" s="870" t="s">
        <v>971</v>
      </c>
      <c r="M86" s="871"/>
      <c r="N86" s="310"/>
    </row>
    <row r="87" spans="1:14">
      <c r="B87" s="856" t="s">
        <v>972</v>
      </c>
      <c r="C87" s="857"/>
      <c r="D87" s="857"/>
      <c r="E87" s="857"/>
      <c r="F87" s="857"/>
      <c r="G87" s="857"/>
      <c r="H87" s="857"/>
      <c r="I87" s="93"/>
      <c r="J87" s="94"/>
      <c r="K87" s="311">
        <v>0.2</v>
      </c>
      <c r="L87" s="858">
        <f>N82*K87</f>
        <v>441.69711534343992</v>
      </c>
      <c r="M87" s="859"/>
      <c r="N87" s="57"/>
    </row>
    <row r="88" spans="1:14">
      <c r="B88" s="95" t="s">
        <v>973</v>
      </c>
      <c r="C88" s="96"/>
      <c r="D88" s="96"/>
      <c r="E88" s="96"/>
      <c r="F88" s="96"/>
      <c r="G88" s="96"/>
      <c r="H88" s="96"/>
      <c r="I88" s="93"/>
      <c r="J88" s="94"/>
      <c r="K88" s="311">
        <v>0.05</v>
      </c>
      <c r="L88" s="858">
        <f>N82*K88</f>
        <v>110.42427883585998</v>
      </c>
      <c r="M88" s="859"/>
      <c r="N88" s="57"/>
    </row>
    <row r="89" spans="1:14" ht="15.75" thickBot="1">
      <c r="B89" s="97" t="s">
        <v>974</v>
      </c>
      <c r="C89" s="98"/>
      <c r="D89" s="98"/>
      <c r="E89" s="98"/>
      <c r="F89" s="98"/>
      <c r="G89" s="98"/>
      <c r="H89" s="98"/>
      <c r="I89" s="99"/>
      <c r="J89" s="100"/>
      <c r="K89" s="312">
        <v>0.05</v>
      </c>
      <c r="L89" s="860">
        <f>N82*K89</f>
        <v>110.42427883585998</v>
      </c>
      <c r="M89" s="861"/>
      <c r="N89" s="57"/>
    </row>
    <row r="90" spans="1:14" ht="15.75" thickBot="1">
      <c r="B90" s="823" t="s">
        <v>953</v>
      </c>
      <c r="C90" s="824"/>
      <c r="D90" s="824"/>
      <c r="E90" s="824"/>
      <c r="F90" s="824"/>
      <c r="G90" s="824"/>
      <c r="H90" s="824"/>
      <c r="I90" s="824"/>
      <c r="J90" s="824"/>
      <c r="K90" s="824"/>
      <c r="L90" s="824"/>
      <c r="M90" s="825"/>
      <c r="N90" s="58">
        <f>L87+L88+L89</f>
        <v>662.54567301515976</v>
      </c>
    </row>
    <row r="91" spans="1:14" ht="15.75" thickBot="1">
      <c r="B91" s="39"/>
      <c r="C91" s="40"/>
      <c r="D91" s="40"/>
      <c r="E91" s="40"/>
      <c r="F91" s="40"/>
      <c r="G91" s="40"/>
      <c r="H91" s="40"/>
      <c r="I91" s="40"/>
      <c r="J91" s="40"/>
      <c r="K91" s="40"/>
      <c r="L91" s="40"/>
      <c r="M91" s="40"/>
      <c r="N91" s="41"/>
    </row>
    <row r="92" spans="1:14" ht="15.75" thickBot="1">
      <c r="A92" t="s">
        <v>2016</v>
      </c>
      <c r="B92" s="823" t="s">
        <v>975</v>
      </c>
      <c r="C92" s="824"/>
      <c r="D92" s="824"/>
      <c r="E92" s="824"/>
      <c r="F92" s="824"/>
      <c r="G92" s="824"/>
      <c r="H92" s="824"/>
      <c r="I92" s="824"/>
      <c r="J92" s="824"/>
      <c r="K92" s="824"/>
      <c r="L92" s="824"/>
      <c r="M92" s="825"/>
      <c r="N92" s="195">
        <f>N82+N90</f>
        <v>2871.0312497323594</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976</v>
      </c>
      <c r="F97" s="59"/>
      <c r="G97" s="59"/>
      <c r="H97" s="59"/>
      <c r="I97" s="59"/>
      <c r="J97" s="59"/>
      <c r="K97" s="18"/>
      <c r="L97" s="18"/>
      <c r="M97" s="18"/>
      <c r="N97" s="23"/>
    </row>
    <row r="98" spans="2:14">
      <c r="B98" s="22"/>
      <c r="C98" s="18"/>
      <c r="D98" s="18"/>
      <c r="E98" s="18" t="s">
        <v>977</v>
      </c>
      <c r="F98" s="18"/>
      <c r="G98" s="18"/>
      <c r="H98" s="18"/>
      <c r="I98" s="18"/>
      <c r="J98" s="18"/>
      <c r="K98" s="18"/>
      <c r="L98" s="18"/>
      <c r="M98" s="18"/>
      <c r="N98" s="23"/>
    </row>
    <row r="99" spans="2:14">
      <c r="B99" s="22"/>
      <c r="C99" s="18"/>
      <c r="D99" s="18"/>
      <c r="E99" s="18" t="s">
        <v>978</v>
      </c>
      <c r="F99" s="18"/>
      <c r="G99" s="18"/>
      <c r="H99" s="18"/>
      <c r="I99" s="18"/>
      <c r="J99" s="18"/>
      <c r="K99" s="18"/>
      <c r="L99" s="18"/>
      <c r="M99" s="18"/>
      <c r="N99" s="23"/>
    </row>
    <row r="100" spans="2:14">
      <c r="B100" s="22"/>
      <c r="C100" s="18"/>
      <c r="D100" s="18"/>
      <c r="E100" s="18" t="s">
        <v>979</v>
      </c>
      <c r="F100" s="18"/>
      <c r="G100" s="18"/>
      <c r="H100" s="18"/>
      <c r="I100" s="18"/>
      <c r="J100" s="18"/>
      <c r="K100" s="18"/>
      <c r="L100" s="18"/>
      <c r="M100" s="18"/>
      <c r="N100" s="23"/>
    </row>
    <row r="101" spans="2:14" ht="15.75" thickBot="1">
      <c r="B101" s="22"/>
      <c r="C101" s="18"/>
      <c r="D101" s="18"/>
      <c r="E101" s="18"/>
      <c r="F101" s="18" t="s">
        <v>980</v>
      </c>
      <c r="G101" s="18"/>
      <c r="H101" s="18"/>
      <c r="I101" s="18"/>
      <c r="J101" s="18"/>
      <c r="K101" s="18"/>
      <c r="L101" s="18"/>
      <c r="M101" s="18"/>
      <c r="N101" s="23"/>
    </row>
    <row r="102" spans="2:14">
      <c r="B102" s="234" t="s">
        <v>2216</v>
      </c>
      <c r="C102" s="235"/>
      <c r="D102" s="235"/>
      <c r="E102" s="235"/>
      <c r="F102" s="235"/>
      <c r="G102" s="235"/>
      <c r="H102" s="235"/>
      <c r="I102" s="235"/>
      <c r="J102" s="235"/>
      <c r="K102" s="235"/>
      <c r="L102" s="235"/>
      <c r="M102" s="235"/>
      <c r="N102" s="236"/>
    </row>
    <row r="103" spans="2:14">
      <c r="B103" s="237"/>
      <c r="C103" s="238"/>
      <c r="D103" s="238"/>
      <c r="E103" s="238"/>
      <c r="F103" s="238"/>
      <c r="G103" s="238"/>
      <c r="H103" s="238"/>
      <c r="I103" s="238"/>
      <c r="J103" s="238"/>
      <c r="K103" s="238"/>
      <c r="L103" s="238"/>
      <c r="M103" s="238"/>
      <c r="N103" s="239"/>
    </row>
    <row r="104" spans="2:14">
      <c r="B104" s="237"/>
      <c r="C104" s="238"/>
      <c r="D104" s="238"/>
      <c r="E104" s="238"/>
      <c r="F104" s="238"/>
      <c r="G104" s="238"/>
      <c r="H104" s="238"/>
      <c r="I104" s="238"/>
      <c r="J104" s="238"/>
      <c r="K104" s="238"/>
      <c r="L104" s="238"/>
      <c r="M104" s="238"/>
      <c r="N104" s="239"/>
    </row>
    <row r="105" spans="2:14">
      <c r="B105" s="237"/>
      <c r="C105" s="238"/>
      <c r="D105" s="238"/>
      <c r="E105" s="238"/>
      <c r="F105" s="238"/>
      <c r="G105" s="238"/>
      <c r="H105" s="238"/>
      <c r="I105" s="238"/>
      <c r="J105" s="238"/>
      <c r="K105" s="238"/>
      <c r="L105" s="238"/>
      <c r="M105" s="238"/>
      <c r="N105" s="239"/>
    </row>
    <row r="106" spans="2:14" ht="15.75" thickBot="1">
      <c r="B106" s="240"/>
      <c r="C106" s="241"/>
      <c r="D106" s="241"/>
      <c r="E106" s="241"/>
      <c r="F106" s="241"/>
      <c r="G106" s="241"/>
      <c r="H106" s="241"/>
      <c r="I106" s="241"/>
      <c r="J106" s="241"/>
      <c r="K106" s="241"/>
      <c r="L106" s="241"/>
      <c r="M106" s="241"/>
      <c r="N106" s="242"/>
    </row>
    <row r="107" spans="2:14">
      <c r="B107" s="243"/>
      <c r="C107" s="244"/>
      <c r="D107" s="244"/>
      <c r="E107" s="244"/>
      <c r="F107" s="244"/>
      <c r="G107" s="244"/>
      <c r="H107" s="244"/>
      <c r="I107" s="244"/>
      <c r="J107" s="244"/>
      <c r="K107" s="244"/>
      <c r="L107" s="244"/>
      <c r="M107" s="244"/>
      <c r="N107" s="245"/>
    </row>
    <row r="108" spans="2:14">
      <c r="B108" s="229" t="s">
        <v>2217</v>
      </c>
      <c r="C108" s="37"/>
      <c r="D108" s="37"/>
      <c r="E108" s="37"/>
      <c r="F108" s="37"/>
      <c r="G108" s="37"/>
      <c r="H108" s="37"/>
      <c r="I108" s="37"/>
      <c r="J108" s="37"/>
      <c r="K108" s="37"/>
      <c r="L108" s="37"/>
      <c r="M108" s="37"/>
      <c r="N108" s="38"/>
    </row>
    <row r="109" spans="2:14" ht="15" customHeight="1">
      <c r="B109" s="826" t="s">
        <v>2218</v>
      </c>
      <c r="C109" s="827"/>
      <c r="D109" s="827"/>
      <c r="E109" s="827"/>
      <c r="F109" s="827"/>
      <c r="G109" s="827"/>
      <c r="H109" s="827"/>
      <c r="I109" s="827"/>
      <c r="J109" s="827"/>
      <c r="K109" s="827"/>
      <c r="L109" s="827"/>
      <c r="M109" s="827"/>
      <c r="N109" s="828"/>
    </row>
    <row r="110" spans="2:14" ht="15" customHeight="1">
      <c r="B110" s="826"/>
      <c r="C110" s="827"/>
      <c r="D110" s="827"/>
      <c r="E110" s="827"/>
      <c r="F110" s="827"/>
      <c r="G110" s="827"/>
      <c r="H110" s="827"/>
      <c r="I110" s="827"/>
      <c r="J110" s="827"/>
      <c r="K110" s="827"/>
      <c r="L110" s="827"/>
      <c r="M110" s="827"/>
      <c r="N110" s="828"/>
    </row>
    <row r="111" spans="2:14" ht="30" customHeight="1">
      <c r="B111" s="829" t="s">
        <v>2219</v>
      </c>
      <c r="C111" s="830"/>
      <c r="D111" s="830"/>
      <c r="E111" s="830"/>
      <c r="F111" s="830"/>
      <c r="G111" s="830"/>
      <c r="H111" s="830"/>
      <c r="I111" s="830"/>
      <c r="J111" s="830"/>
      <c r="K111" s="830"/>
      <c r="L111" s="830"/>
      <c r="M111" s="830"/>
      <c r="N111" s="831"/>
    </row>
    <row r="112" spans="2:14">
      <c r="B112" s="829"/>
      <c r="C112" s="830"/>
      <c r="D112" s="830"/>
      <c r="E112" s="830"/>
      <c r="F112" s="830"/>
      <c r="G112" s="830"/>
      <c r="H112" s="830"/>
      <c r="I112" s="830"/>
      <c r="J112" s="830"/>
      <c r="K112" s="830"/>
      <c r="L112" s="830"/>
      <c r="M112" s="830"/>
      <c r="N112" s="831"/>
    </row>
    <row r="113" spans="2:14">
      <c r="B113" s="338"/>
      <c r="C113" s="339"/>
      <c r="D113" s="339"/>
      <c r="E113" s="339"/>
      <c r="F113" s="339"/>
      <c r="G113" s="339"/>
      <c r="H113" s="339"/>
      <c r="I113" s="339"/>
      <c r="J113" s="339"/>
      <c r="K113" s="339"/>
      <c r="L113" s="339"/>
      <c r="M113" s="339"/>
      <c r="N113" s="340"/>
    </row>
    <row r="114" spans="2:14">
      <c r="B114" s="338"/>
      <c r="C114" s="339"/>
      <c r="D114" s="339"/>
      <c r="E114" s="339"/>
      <c r="F114" s="339"/>
      <c r="G114" s="339"/>
      <c r="H114" s="339"/>
      <c r="I114" s="339"/>
      <c r="J114" s="339"/>
      <c r="K114" s="339"/>
      <c r="L114" s="339"/>
      <c r="M114" s="339"/>
      <c r="N114" s="340"/>
    </row>
    <row r="115" spans="2:14">
      <c r="B115" s="338"/>
      <c r="C115" s="339"/>
      <c r="D115" s="339"/>
      <c r="E115" s="339"/>
      <c r="F115" s="339"/>
      <c r="G115" s="339"/>
      <c r="H115" s="339"/>
      <c r="I115" s="339"/>
      <c r="J115" s="339"/>
      <c r="K115" s="339"/>
      <c r="L115" s="339"/>
      <c r="M115" s="339"/>
      <c r="N115" s="340"/>
    </row>
    <row r="116" spans="2:14">
      <c r="B116" s="229"/>
      <c r="C116" s="37"/>
      <c r="D116" s="37"/>
      <c r="E116" s="37"/>
      <c r="F116" s="37"/>
      <c r="G116" s="37"/>
      <c r="H116" s="37"/>
      <c r="I116" s="37"/>
      <c r="J116" s="37"/>
      <c r="K116" s="37"/>
      <c r="L116" s="37"/>
      <c r="M116" s="37"/>
      <c r="N116" s="38"/>
    </row>
    <row r="117" spans="2:14">
      <c r="B117" s="22"/>
      <c r="C117" s="18"/>
      <c r="D117" s="18"/>
      <c r="E117" s="18" t="s">
        <v>976</v>
      </c>
      <c r="F117" s="59"/>
      <c r="G117" s="59"/>
      <c r="H117" s="18"/>
      <c r="I117" s="18"/>
      <c r="J117" s="18"/>
      <c r="K117" s="18"/>
      <c r="L117" s="18"/>
      <c r="M117" s="18"/>
      <c r="N117" s="23"/>
    </row>
    <row r="118" spans="2:14">
      <c r="B118" s="22"/>
      <c r="C118" s="18"/>
      <c r="D118" s="18"/>
      <c r="E118" s="60" t="s">
        <v>977</v>
      </c>
      <c r="F118" s="18"/>
      <c r="G118" s="18"/>
      <c r="H118" s="60"/>
      <c r="I118" s="60"/>
      <c r="J118" s="60"/>
      <c r="K118" s="18"/>
      <c r="L118" s="18"/>
      <c r="M118" s="18"/>
      <c r="N118" s="23"/>
    </row>
    <row r="119" spans="2:14">
      <c r="B119" s="22"/>
      <c r="C119" s="18"/>
      <c r="D119" s="18"/>
      <c r="E119" s="61" t="s">
        <v>981</v>
      </c>
      <c r="F119" s="18"/>
      <c r="G119" s="18"/>
      <c r="H119" s="61"/>
      <c r="I119" s="61"/>
      <c r="J119" s="61"/>
      <c r="K119" s="18"/>
      <c r="L119" s="18"/>
      <c r="M119" s="18"/>
      <c r="N119" s="23"/>
    </row>
    <row r="120" spans="2:14">
      <c r="B120" s="62"/>
      <c r="C120" s="37"/>
      <c r="D120" s="37"/>
      <c r="E120" s="18" t="s">
        <v>979</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2220</v>
      </c>
      <c r="C122" s="61"/>
      <c r="D122" s="61"/>
      <c r="E122" s="18"/>
      <c r="F122" s="18"/>
      <c r="G122" s="18"/>
      <c r="H122" s="18"/>
      <c r="I122" s="18"/>
      <c r="J122" s="889"/>
      <c r="K122" s="889"/>
      <c r="L122" s="889"/>
      <c r="M122" s="889"/>
      <c r="N122" s="890"/>
    </row>
    <row r="123" spans="2:14" ht="15.75" thickBot="1">
      <c r="B123" s="268" t="s">
        <v>2221</v>
      </c>
      <c r="C123" s="400"/>
      <c r="D123" s="400"/>
      <c r="E123" s="63"/>
      <c r="F123" s="63"/>
      <c r="G123" s="63"/>
      <c r="H123" s="63"/>
      <c r="I123" s="63"/>
      <c r="J123" s="891"/>
      <c r="K123" s="891"/>
      <c r="L123" s="891"/>
      <c r="M123" s="891"/>
      <c r="N123" s="892"/>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1091</v>
      </c>
      <c r="C31" s="87" t="s">
        <v>1605</v>
      </c>
      <c r="D31" s="88"/>
      <c r="E31" s="88"/>
      <c r="F31" s="88"/>
      <c r="G31" s="88"/>
      <c r="H31" s="88"/>
      <c r="I31" s="88"/>
      <c r="J31" s="89"/>
      <c r="K31" s="315"/>
      <c r="L31" s="313" t="s">
        <v>144</v>
      </c>
      <c r="M31" s="210"/>
      <c r="N31" s="90"/>
    </row>
    <row r="32" spans="1:14" ht="9"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1603</v>
      </c>
      <c r="B36" s="872" t="str">
        <f>VLOOKUP(A36,EQUIPOS!A6:D154,3,FALSE)</f>
        <v>Derretidora de asfalto (crafco o similar)</v>
      </c>
      <c r="C36" s="873"/>
      <c r="D36" s="873"/>
      <c r="E36" s="873"/>
      <c r="F36" s="873"/>
      <c r="G36" s="873"/>
      <c r="H36" s="874"/>
      <c r="I36" s="274"/>
      <c r="J36" s="275"/>
      <c r="K36" s="276">
        <f>VLOOKUP(A36,EQUIPOS!A6:D163,4,FALSE)</f>
        <v>2489.8235176942812</v>
      </c>
      <c r="L36" s="277"/>
      <c r="M36" s="278">
        <v>60</v>
      </c>
      <c r="N36" s="279">
        <f t="shared" ref="N36:N39" si="0">K36/M36</f>
        <v>41.497058628238022</v>
      </c>
    </row>
    <row r="37" spans="1:14">
      <c r="A37" s="119" t="s">
        <v>324</v>
      </c>
      <c r="B37" s="872" t="str">
        <f>VLOOKUP(A37,EQUIPOS!A7:D154,3,FALSE)</f>
        <v xml:space="preserve">Ruteadora </v>
      </c>
      <c r="C37" s="873"/>
      <c r="D37" s="873"/>
      <c r="E37" s="873"/>
      <c r="F37" s="873"/>
      <c r="G37" s="873"/>
      <c r="H37" s="874"/>
      <c r="I37" s="274"/>
      <c r="J37" s="275"/>
      <c r="K37" s="276">
        <f>VLOOKUP(A37,EQUIPOS!A7:D164,4,FALSE)</f>
        <v>4315.6940973367537</v>
      </c>
      <c r="L37" s="277"/>
      <c r="M37" s="278">
        <v>60</v>
      </c>
      <c r="N37" s="279">
        <f t="shared" si="0"/>
        <v>71.928234955612567</v>
      </c>
    </row>
    <row r="38" spans="1:14">
      <c r="A38" t="s">
        <v>176</v>
      </c>
      <c r="B38" s="872" t="str">
        <f>VLOOKUP(A38,EQUIPOS!A8:D154,3,FALSE)</f>
        <v xml:space="preserve">Compresor (barrido y soplado)
</v>
      </c>
      <c r="C38" s="873"/>
      <c r="D38" s="873"/>
      <c r="E38" s="873"/>
      <c r="F38" s="873"/>
      <c r="G38" s="873"/>
      <c r="H38" s="874"/>
      <c r="I38" s="274"/>
      <c r="J38" s="275"/>
      <c r="K38" s="276">
        <f>VLOOKUP(A38,EQUIPOS!A8:D165,4,FALSE)</f>
        <v>44859.084784604704</v>
      </c>
      <c r="L38" s="277"/>
      <c r="M38" s="278">
        <v>60</v>
      </c>
      <c r="N38" s="279">
        <f t="shared" si="0"/>
        <v>747.65141307674503</v>
      </c>
    </row>
    <row r="39" spans="1:14">
      <c r="A39" t="s">
        <v>138</v>
      </c>
      <c r="B39" s="872" t="str">
        <f>VLOOKUP(A39,EQUIPOS!A9:D154,3,FALSE)</f>
        <v>Camioneta D-300</v>
      </c>
      <c r="C39" s="873"/>
      <c r="D39" s="873"/>
      <c r="E39" s="873"/>
      <c r="F39" s="873"/>
      <c r="G39" s="873"/>
      <c r="H39" s="874"/>
      <c r="I39" s="274"/>
      <c r="J39" s="275"/>
      <c r="K39" s="276">
        <f>VLOOKUP(A39,EQUIPOS!A9:D166,4,FALSE)</f>
        <v>38879.419621741326</v>
      </c>
      <c r="L39" s="277"/>
      <c r="M39" s="278">
        <v>60</v>
      </c>
      <c r="N39" s="279">
        <f t="shared" si="0"/>
        <v>647.99032702902207</v>
      </c>
    </row>
    <row r="40" spans="1:14">
      <c r="B40" s="872"/>
      <c r="C40" s="873"/>
      <c r="D40" s="873"/>
      <c r="E40" s="873"/>
      <c r="F40" s="873"/>
      <c r="G40" s="873"/>
      <c r="H40" s="874"/>
      <c r="I40" s="274"/>
      <c r="J40" s="275"/>
      <c r="K40" s="276"/>
      <c r="L40" s="277"/>
      <c r="M40" s="278"/>
      <c r="N40" s="279"/>
    </row>
    <row r="41" spans="1:14">
      <c r="B41" s="872"/>
      <c r="C41" s="873"/>
      <c r="D41" s="873"/>
      <c r="E41" s="873"/>
      <c r="F41" s="873"/>
      <c r="G41" s="873"/>
      <c r="H41" s="874"/>
      <c r="I41" s="274"/>
      <c r="J41" s="275"/>
      <c r="K41" s="276"/>
      <c r="L41" s="277"/>
      <c r="M41" s="278"/>
      <c r="N41" s="279"/>
    </row>
    <row r="42" spans="1:14">
      <c r="B42" s="872"/>
      <c r="C42" s="873"/>
      <c r="D42" s="873"/>
      <c r="E42" s="873"/>
      <c r="F42" s="873"/>
      <c r="G42" s="873"/>
      <c r="H42" s="874"/>
      <c r="I42" s="274"/>
      <c r="J42" s="275"/>
      <c r="K42" s="276"/>
      <c r="L42" s="277"/>
      <c r="M42" s="278"/>
      <c r="N42" s="279"/>
    </row>
    <row r="43" spans="1:14">
      <c r="B43" s="872"/>
      <c r="C43" s="873"/>
      <c r="D43" s="873"/>
      <c r="E43" s="873"/>
      <c r="F43" s="873"/>
      <c r="G43" s="873"/>
      <c r="H43" s="874"/>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0.05</v>
      </c>
      <c r="N46" s="351">
        <f>N84*M46</f>
        <v>22.390442043167496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1531.4574757327853</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t="s">
        <v>799</v>
      </c>
      <c r="B53" s="49" t="str">
        <f>VLOOKUP(A53,MATERIALES!A5:D373,3,FALSE)</f>
        <v>Arena de Trituración</v>
      </c>
      <c r="C53" s="288"/>
      <c r="D53" s="288"/>
      <c r="E53" s="288"/>
      <c r="F53" s="288"/>
      <c r="G53" s="288"/>
      <c r="H53" s="288"/>
      <c r="I53" s="275"/>
      <c r="J53" s="231" t="str">
        <f>VLOOKUP(A53,MATERIALES!A7:D645,2,FALSE)</f>
        <v>m3</v>
      </c>
      <c r="K53" s="289">
        <v>7.0000000000000001E-3</v>
      </c>
      <c r="L53" s="274"/>
      <c r="M53" s="409">
        <f>VLOOKUP(A53,MATERIALES!A5:D396,4,FALSE)</f>
        <v>36610.850866351691</v>
      </c>
      <c r="N53" s="279">
        <f t="shared" ref="N53:N54" si="1">K53*M53</f>
        <v>256.27595606446187</v>
      </c>
    </row>
    <row r="54" spans="1:14">
      <c r="A54" s="122" t="s">
        <v>860</v>
      </c>
      <c r="B54" s="49" t="str">
        <f>VLOOKUP(A54,MATERIALES!A6:D373,3,FALSE)</f>
        <v>Emulsión CRR-2</v>
      </c>
      <c r="C54" s="288"/>
      <c r="D54" s="288"/>
      <c r="E54" s="288"/>
      <c r="F54" s="288"/>
      <c r="G54" s="288"/>
      <c r="H54" s="288"/>
      <c r="I54" s="275"/>
      <c r="J54" s="231" t="str">
        <f>VLOOKUP(A54,MATERIALES!A8:D646,2,FALSE)</f>
        <v>lt</v>
      </c>
      <c r="K54" s="289">
        <v>0.12</v>
      </c>
      <c r="L54" s="274"/>
      <c r="M54" s="409">
        <f>VLOOKUP(A54,MATERIALES!A6:D397,4,FALSE)</f>
        <v>2509.5624589723066</v>
      </c>
      <c r="N54" s="279">
        <f t="shared" si="1"/>
        <v>301.14749507667676</v>
      </c>
    </row>
    <row r="55" spans="1:14">
      <c r="A55" s="122"/>
      <c r="B55" s="49"/>
      <c r="C55" s="288"/>
      <c r="D55" s="288"/>
      <c r="E55" s="288"/>
      <c r="F55" s="288"/>
      <c r="G55" s="288"/>
      <c r="H55" s="288"/>
      <c r="I55" s="275"/>
      <c r="J55" s="231"/>
      <c r="K55" s="289"/>
      <c r="L55" s="274"/>
      <c r="M55" s="409"/>
      <c r="N55" s="279"/>
    </row>
    <row r="56" spans="1:14">
      <c r="A56" s="122"/>
      <c r="B56" s="49"/>
      <c r="C56" s="288"/>
      <c r="D56" s="288"/>
      <c r="E56" s="288"/>
      <c r="F56" s="288"/>
      <c r="G56" s="288"/>
      <c r="H56" s="288"/>
      <c r="I56" s="275"/>
      <c r="J56" s="231"/>
      <c r="K56" s="289"/>
      <c r="L56" s="274"/>
      <c r="M56" s="409"/>
      <c r="N56" s="279"/>
    </row>
    <row r="57" spans="1:14">
      <c r="A57" s="122"/>
      <c r="B57" s="49"/>
      <c r="C57" s="288"/>
      <c r="D57" s="288"/>
      <c r="E57" s="288"/>
      <c r="F57" s="288"/>
      <c r="G57" s="288"/>
      <c r="H57" s="288"/>
      <c r="I57" s="275"/>
      <c r="J57" s="231"/>
      <c r="K57" s="289"/>
      <c r="L57" s="274"/>
      <c r="M57" s="409"/>
      <c r="N57" s="279"/>
    </row>
    <row r="58" spans="1:14">
      <c r="A58" s="122"/>
      <c r="B58" s="49"/>
      <c r="C58" s="288"/>
      <c r="D58" s="288"/>
      <c r="E58" s="288"/>
      <c r="F58" s="288"/>
      <c r="G58" s="288"/>
      <c r="H58" s="288"/>
      <c r="I58" s="275"/>
      <c r="J58" s="231"/>
      <c r="K58" s="289"/>
      <c r="L58" s="274"/>
      <c r="M58" s="409"/>
      <c r="N58" s="279"/>
    </row>
    <row r="59" spans="1:14">
      <c r="B59" s="49"/>
      <c r="C59" s="288"/>
      <c r="D59" s="288"/>
      <c r="E59" s="288"/>
      <c r="F59" s="288"/>
      <c r="G59" s="288"/>
      <c r="H59" s="288"/>
      <c r="I59" s="275"/>
      <c r="J59" s="231"/>
      <c r="K59" s="289"/>
      <c r="L59" s="274"/>
      <c r="M59" s="290"/>
      <c r="N59" s="291"/>
    </row>
    <row r="60" spans="1:14">
      <c r="B60" s="49"/>
      <c r="C60" s="288"/>
      <c r="D60" s="288"/>
      <c r="E60" s="288"/>
      <c r="F60" s="288"/>
      <c r="G60" s="288"/>
      <c r="H60" s="288"/>
      <c r="I60" s="275"/>
      <c r="J60" s="231"/>
      <c r="K60" s="289"/>
      <c r="L60" s="274"/>
      <c r="M60" s="290"/>
      <c r="N60" s="291"/>
    </row>
    <row r="61" spans="1:14" ht="15.75" thickBot="1">
      <c r="B61" s="905"/>
      <c r="C61" s="906"/>
      <c r="D61" s="906"/>
      <c r="E61" s="906"/>
      <c r="F61" s="906"/>
      <c r="G61" s="906"/>
      <c r="H61" s="906"/>
      <c r="I61" s="876"/>
      <c r="J61" s="48"/>
      <c r="K61" s="50"/>
      <c r="L61" s="907"/>
      <c r="M61" s="908"/>
      <c r="N61" s="51"/>
    </row>
    <row r="62" spans="1:14" ht="15.75" thickBot="1">
      <c r="B62" s="823" t="s">
        <v>953</v>
      </c>
      <c r="C62" s="824"/>
      <c r="D62" s="824"/>
      <c r="E62" s="824"/>
      <c r="F62" s="824"/>
      <c r="G62" s="824"/>
      <c r="H62" s="824"/>
      <c r="I62" s="824"/>
      <c r="J62" s="824"/>
      <c r="K62" s="824"/>
      <c r="L62" s="824"/>
      <c r="M62" s="825"/>
      <c r="N62" s="401">
        <f>SUM(N53:N61)</f>
        <v>557.42345114113868</v>
      </c>
    </row>
    <row r="63" spans="1:14">
      <c r="B63" s="39"/>
      <c r="C63" s="40"/>
      <c r="D63" s="40"/>
      <c r="E63" s="40"/>
      <c r="F63" s="40"/>
      <c r="G63" s="40"/>
      <c r="H63" s="40"/>
      <c r="I63" s="40"/>
      <c r="J63" s="40"/>
      <c r="K63" s="40"/>
      <c r="L63" s="40"/>
      <c r="M63" s="40"/>
      <c r="N63" s="41"/>
    </row>
    <row r="64" spans="1:14">
      <c r="B64" s="70" t="s">
        <v>956</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320" t="s">
        <v>957</v>
      </c>
      <c r="C66" s="321"/>
      <c r="D66" s="321"/>
      <c r="E66" s="321"/>
      <c r="F66" s="321"/>
      <c r="G66" s="321"/>
      <c r="H66" s="79" t="s">
        <v>945</v>
      </c>
      <c r="I66" s="80" t="s">
        <v>958</v>
      </c>
      <c r="J66" s="81" t="s">
        <v>959</v>
      </c>
      <c r="K66" s="79" t="s">
        <v>960</v>
      </c>
      <c r="L66" s="909" t="s">
        <v>961</v>
      </c>
      <c r="M66" s="888"/>
      <c r="N66" s="82" t="s">
        <v>951</v>
      </c>
    </row>
    <row r="67" spans="1:15">
      <c r="A67" t="s">
        <v>1227</v>
      </c>
      <c r="B67" s="52" t="str">
        <f>VLOOKUP(A67,TRANSPORTE!A5:D117,3,FALSE)</f>
        <v>Transporte de Arena</v>
      </c>
      <c r="C67" s="324"/>
      <c r="D67" s="324"/>
      <c r="E67" s="324"/>
      <c r="F67" s="324"/>
      <c r="G67" s="324"/>
      <c r="H67" s="318" t="s">
        <v>339</v>
      </c>
      <c r="I67" s="420">
        <v>7.0000000000000001E-3</v>
      </c>
      <c r="J67" s="293">
        <v>1</v>
      </c>
      <c r="K67" s="420">
        <f>I67*J67</f>
        <v>7.0000000000000001E-3</v>
      </c>
      <c r="L67" s="910">
        <f>VLOOKUP(A67,TRANSPORTE!A6:D118,4,FALSE)</f>
        <v>1280.985319669418</v>
      </c>
      <c r="M67" s="911"/>
      <c r="N67" s="294">
        <f>L67*K67</f>
        <v>8.9668972376859255</v>
      </c>
    </row>
    <row r="68" spans="1:15">
      <c r="B68" s="52"/>
      <c r="C68" s="53"/>
      <c r="D68" s="53"/>
      <c r="E68" s="53"/>
      <c r="F68" s="53"/>
      <c r="G68" s="53"/>
      <c r="H68" s="318"/>
      <c r="I68" s="286"/>
      <c r="J68" s="293"/>
      <c r="K68" s="286"/>
      <c r="L68" s="910"/>
      <c r="M68" s="911"/>
      <c r="N68" s="294"/>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c r="B71" s="52"/>
      <c r="C71" s="53"/>
      <c r="D71" s="53"/>
      <c r="E71" s="53"/>
      <c r="F71" s="53"/>
      <c r="G71" s="53"/>
      <c r="H71" s="295"/>
      <c r="I71" s="286"/>
      <c r="J71" s="286"/>
      <c r="K71" s="286"/>
      <c r="L71" s="296"/>
      <c r="M71" s="297"/>
      <c r="N71" s="298"/>
    </row>
    <row r="72" spans="1:15" ht="15.75" thickBot="1">
      <c r="B72" s="454"/>
      <c r="C72" s="455"/>
      <c r="D72" s="455"/>
      <c r="E72" s="455"/>
      <c r="F72" s="455"/>
      <c r="G72" s="455"/>
      <c r="H72" s="54"/>
      <c r="I72" s="132"/>
      <c r="J72" s="132"/>
      <c r="K72" s="132"/>
      <c r="L72" s="901"/>
      <c r="M72" s="902"/>
      <c r="N72" s="133"/>
    </row>
    <row r="73" spans="1:15" ht="15.75" thickBot="1">
      <c r="B73" s="912" t="s">
        <v>953</v>
      </c>
      <c r="C73" s="866"/>
      <c r="D73" s="866"/>
      <c r="E73" s="866"/>
      <c r="F73" s="866"/>
      <c r="G73" s="866"/>
      <c r="H73" s="866"/>
      <c r="I73" s="866"/>
      <c r="J73" s="866"/>
      <c r="K73" s="866"/>
      <c r="L73" s="866"/>
      <c r="M73" s="867"/>
      <c r="N73" s="110">
        <f>N67+N68+N69+N70+N71</f>
        <v>8.9668972376859255</v>
      </c>
    </row>
    <row r="74" spans="1:15">
      <c r="B74" s="39"/>
      <c r="C74" s="40"/>
      <c r="D74" s="40"/>
      <c r="E74" s="40"/>
      <c r="F74" s="40"/>
      <c r="G74" s="40"/>
      <c r="H74" s="40"/>
      <c r="I74" s="40"/>
      <c r="J74" s="40"/>
      <c r="K74" s="40"/>
      <c r="L74" s="40"/>
      <c r="M74" s="40"/>
      <c r="N74" s="41"/>
    </row>
    <row r="75" spans="1:15">
      <c r="B75" s="70" t="s">
        <v>962</v>
      </c>
      <c r="C75" s="71"/>
      <c r="D75" s="71"/>
      <c r="E75" s="71"/>
      <c r="F75" s="71"/>
      <c r="G75" s="71"/>
      <c r="H75" s="71"/>
      <c r="I75" s="71"/>
      <c r="J75" s="71"/>
      <c r="K75" s="71"/>
      <c r="L75" s="71"/>
      <c r="M75" s="71"/>
      <c r="N75" s="72"/>
    </row>
    <row r="76" spans="1:15" ht="15.75" thickBot="1">
      <c r="B76" s="74"/>
      <c r="C76" s="67"/>
      <c r="D76" s="67"/>
      <c r="E76" s="67"/>
      <c r="F76" s="67"/>
      <c r="G76" s="67"/>
      <c r="H76" s="67"/>
      <c r="I76" s="67"/>
      <c r="J76" s="67"/>
      <c r="K76" s="67"/>
      <c r="L76" s="67"/>
      <c r="M76" s="67"/>
      <c r="N76" s="69"/>
    </row>
    <row r="77" spans="1:15" ht="25.5">
      <c r="B77" s="862" t="s">
        <v>963</v>
      </c>
      <c r="C77" s="863"/>
      <c r="D77" s="863"/>
      <c r="E77" s="863"/>
      <c r="F77" s="863"/>
      <c r="G77" s="863"/>
      <c r="H77" s="863"/>
      <c r="I77" s="79" t="s">
        <v>964</v>
      </c>
      <c r="J77" s="81" t="s">
        <v>1410</v>
      </c>
      <c r="K77" s="80" t="s">
        <v>966</v>
      </c>
      <c r="L77" s="864" t="s">
        <v>950</v>
      </c>
      <c r="M77" s="865"/>
      <c r="N77" s="104" t="s">
        <v>951</v>
      </c>
    </row>
    <row r="78" spans="1:15">
      <c r="A78" t="s">
        <v>7</v>
      </c>
      <c r="B78" s="55" t="str">
        <f>VLOOKUP(A78,'MANO DE OBRA'!A8:D68,3,FALSE)</f>
        <v>Obrero (2)</v>
      </c>
      <c r="C78" s="53"/>
      <c r="D78" s="53"/>
      <c r="E78" s="53"/>
      <c r="F78" s="53"/>
      <c r="G78" s="53"/>
      <c r="H78" s="53"/>
      <c r="I78" s="299">
        <f>K78/J78*100</f>
        <v>58520.000000000007</v>
      </c>
      <c r="J78" s="300">
        <v>185</v>
      </c>
      <c r="K78" s="301">
        <f>VLOOKUP(A78,'MANO DE OBRA'!A8:D99,4,FALSE)</f>
        <v>108262</v>
      </c>
      <c r="L78" s="56"/>
      <c r="M78" s="302">
        <v>480</v>
      </c>
      <c r="N78" s="402">
        <f>K78/M78</f>
        <v>225.54583333333332</v>
      </c>
      <c r="O78" s="112"/>
    </row>
    <row r="79" spans="1:15">
      <c r="A79" t="s">
        <v>30</v>
      </c>
      <c r="B79" s="55" t="str">
        <f>VLOOKUP(A79,'MANO DE OBRA'!A8:D69,3,FALSE)</f>
        <v>Oficial</v>
      </c>
      <c r="C79" s="53"/>
      <c r="D79" s="53"/>
      <c r="E79" s="53"/>
      <c r="F79" s="53"/>
      <c r="G79" s="53"/>
      <c r="H79" s="53"/>
      <c r="I79" s="299">
        <f>K79/J79*100</f>
        <v>57668.23979157189</v>
      </c>
      <c r="J79" s="300">
        <v>185</v>
      </c>
      <c r="K79" s="301">
        <f>VLOOKUP(A79,'MANO DE OBRA'!A8:D100,4,FALSE)</f>
        <v>106686.24361440798</v>
      </c>
      <c r="L79" s="56"/>
      <c r="M79" s="306">
        <v>480</v>
      </c>
      <c r="N79" s="402">
        <f>K79/M79</f>
        <v>222.26300753001664</v>
      </c>
    </row>
    <row r="80" spans="1:15">
      <c r="B80" s="55"/>
      <c r="C80" s="53"/>
      <c r="D80" s="53"/>
      <c r="E80" s="53"/>
      <c r="F80" s="53"/>
      <c r="G80" s="53"/>
      <c r="H80" s="53"/>
      <c r="I80" s="299"/>
      <c r="J80" s="300"/>
      <c r="K80" s="301"/>
      <c r="L80" s="56"/>
      <c r="M80" s="307"/>
      <c r="N80" s="402"/>
    </row>
    <row r="81" spans="1:14">
      <c r="B81" s="55"/>
      <c r="C81" s="53"/>
      <c r="D81" s="53"/>
      <c r="E81" s="53"/>
      <c r="F81" s="53"/>
      <c r="G81" s="53"/>
      <c r="H81" s="53"/>
      <c r="I81" s="286"/>
      <c r="J81" s="304"/>
      <c r="K81" s="305"/>
      <c r="L81" s="325"/>
      <c r="M81" s="307"/>
      <c r="N81" s="303"/>
    </row>
    <row r="82" spans="1:14">
      <c r="B82" s="55"/>
      <c r="C82" s="53"/>
      <c r="D82" s="53"/>
      <c r="E82" s="53"/>
      <c r="F82" s="53"/>
      <c r="G82" s="53"/>
      <c r="H82" s="53"/>
      <c r="I82" s="286"/>
      <c r="J82" s="304"/>
      <c r="K82" s="305"/>
      <c r="L82" s="325"/>
      <c r="M82" s="307"/>
      <c r="N82" s="303"/>
    </row>
    <row r="83" spans="1:14" ht="15.75" thickBot="1">
      <c r="B83" s="899"/>
      <c r="C83" s="900"/>
      <c r="D83" s="900"/>
      <c r="E83" s="900"/>
      <c r="F83" s="900"/>
      <c r="G83" s="900"/>
      <c r="H83" s="900"/>
      <c r="I83" s="132"/>
      <c r="J83" s="132"/>
      <c r="K83" s="132"/>
      <c r="L83" s="913"/>
      <c r="M83" s="913"/>
      <c r="N83" s="51"/>
    </row>
    <row r="84" spans="1:14" ht="15.75" thickBot="1">
      <c r="B84" s="912" t="s">
        <v>953</v>
      </c>
      <c r="C84" s="866"/>
      <c r="D84" s="866"/>
      <c r="E84" s="866"/>
      <c r="F84" s="866"/>
      <c r="G84" s="866"/>
      <c r="H84" s="866"/>
      <c r="I84" s="866"/>
      <c r="J84" s="866"/>
      <c r="K84" s="866"/>
      <c r="L84" s="866"/>
      <c r="M84" s="867"/>
      <c r="N84" s="308">
        <f>SUM(N78:N83)</f>
        <v>447.80884086334993</v>
      </c>
    </row>
    <row r="85" spans="1:14" ht="15.75" thickBot="1">
      <c r="B85" s="39"/>
      <c r="C85" s="40"/>
      <c r="D85" s="40"/>
      <c r="E85" s="40"/>
      <c r="F85" s="40"/>
      <c r="G85" s="40"/>
      <c r="H85" s="40"/>
      <c r="I85" s="40"/>
      <c r="J85" s="40"/>
      <c r="K85" s="40"/>
      <c r="L85" s="40"/>
      <c r="M85" s="40"/>
      <c r="N85" s="41"/>
    </row>
    <row r="86" spans="1:14" ht="15.75" thickBot="1">
      <c r="B86" s="823" t="s">
        <v>967</v>
      </c>
      <c r="C86" s="824"/>
      <c r="D86" s="824"/>
      <c r="E86" s="824"/>
      <c r="F86" s="824"/>
      <c r="G86" s="824"/>
      <c r="H86" s="824"/>
      <c r="I86" s="824"/>
      <c r="J86" s="824"/>
      <c r="K86" s="824"/>
      <c r="L86" s="824"/>
      <c r="M86" s="825"/>
      <c r="N86" s="105">
        <f>N48+N62+N73+N84</f>
        <v>2545.6566649749598</v>
      </c>
    </row>
    <row r="87" spans="1:14">
      <c r="B87" s="39"/>
      <c r="C87" s="40"/>
      <c r="D87" s="40"/>
      <c r="E87" s="40"/>
      <c r="F87" s="40"/>
      <c r="G87" s="40"/>
      <c r="H87" s="40"/>
      <c r="I87" s="40"/>
      <c r="J87" s="40"/>
      <c r="K87" s="40"/>
      <c r="L87" s="40"/>
      <c r="M87" s="40"/>
      <c r="N87" s="41"/>
    </row>
    <row r="88" spans="1:14">
      <c r="B88" s="70" t="s">
        <v>968</v>
      </c>
      <c r="C88" s="71"/>
      <c r="D88" s="71"/>
      <c r="E88" s="71"/>
      <c r="F88" s="71"/>
      <c r="G88" s="71"/>
      <c r="H88" s="71"/>
      <c r="I88" s="71"/>
      <c r="J88" s="71"/>
      <c r="K88" s="71"/>
      <c r="L88" s="71"/>
      <c r="M88" s="71"/>
      <c r="N88" s="72"/>
    </row>
    <row r="89" spans="1:14" ht="15.75" thickBot="1">
      <c r="B89" s="74"/>
      <c r="C89" s="67"/>
      <c r="D89" s="67"/>
      <c r="E89" s="67"/>
      <c r="F89" s="67"/>
      <c r="G89" s="67"/>
      <c r="H89" s="67"/>
      <c r="I89" s="67"/>
      <c r="J89" s="67"/>
      <c r="K89" s="67"/>
      <c r="L89" s="67"/>
      <c r="M89" s="67"/>
      <c r="N89" s="69"/>
    </row>
    <row r="90" spans="1:14">
      <c r="B90" s="868" t="s">
        <v>969</v>
      </c>
      <c r="C90" s="869"/>
      <c r="D90" s="869"/>
      <c r="E90" s="869"/>
      <c r="F90" s="869"/>
      <c r="G90" s="869"/>
      <c r="H90" s="869"/>
      <c r="I90" s="321"/>
      <c r="J90" s="341"/>
      <c r="K90" s="309" t="s">
        <v>970</v>
      </c>
      <c r="L90" s="870" t="s">
        <v>971</v>
      </c>
      <c r="M90" s="871"/>
      <c r="N90" s="310"/>
    </row>
    <row r="91" spans="1:14">
      <c r="B91" s="856" t="s">
        <v>972</v>
      </c>
      <c r="C91" s="857"/>
      <c r="D91" s="857"/>
      <c r="E91" s="857"/>
      <c r="F91" s="857"/>
      <c r="G91" s="857"/>
      <c r="H91" s="857"/>
      <c r="I91" s="93"/>
      <c r="J91" s="94"/>
      <c r="K91" s="311">
        <v>0.2</v>
      </c>
      <c r="L91" s="858">
        <f>N86*K91</f>
        <v>509.13133299499196</v>
      </c>
      <c r="M91" s="859"/>
      <c r="N91" s="57"/>
    </row>
    <row r="92" spans="1:14">
      <c r="B92" s="95" t="s">
        <v>973</v>
      </c>
      <c r="C92" s="96"/>
      <c r="D92" s="96"/>
      <c r="E92" s="96"/>
      <c r="F92" s="96"/>
      <c r="G92" s="96"/>
      <c r="H92" s="96"/>
      <c r="I92" s="93"/>
      <c r="J92" s="94"/>
      <c r="K92" s="311">
        <v>0.05</v>
      </c>
      <c r="L92" s="858">
        <f>N86*K92</f>
        <v>127.28283324874799</v>
      </c>
      <c r="M92" s="859"/>
      <c r="N92" s="57"/>
    </row>
    <row r="93" spans="1:14" ht="15.75" thickBot="1">
      <c r="B93" s="97" t="s">
        <v>974</v>
      </c>
      <c r="C93" s="98"/>
      <c r="D93" s="98"/>
      <c r="E93" s="98"/>
      <c r="F93" s="98"/>
      <c r="G93" s="98"/>
      <c r="H93" s="98"/>
      <c r="I93" s="99"/>
      <c r="J93" s="100"/>
      <c r="K93" s="312">
        <v>0.05</v>
      </c>
      <c r="L93" s="860">
        <f>N86*K93</f>
        <v>127.28283324874799</v>
      </c>
      <c r="M93" s="861"/>
      <c r="N93" s="57"/>
    </row>
    <row r="94" spans="1:14" ht="15.75" thickBot="1">
      <c r="B94" s="823" t="s">
        <v>953</v>
      </c>
      <c r="C94" s="824"/>
      <c r="D94" s="824"/>
      <c r="E94" s="824"/>
      <c r="F94" s="824"/>
      <c r="G94" s="824"/>
      <c r="H94" s="824"/>
      <c r="I94" s="824"/>
      <c r="J94" s="824"/>
      <c r="K94" s="824"/>
      <c r="L94" s="824"/>
      <c r="M94" s="825"/>
      <c r="N94" s="58">
        <f>L91+L92+L93</f>
        <v>763.69699949248798</v>
      </c>
    </row>
    <row r="95" spans="1:14" ht="15.75" thickBot="1">
      <c r="B95" s="39"/>
      <c r="C95" s="40"/>
      <c r="D95" s="40"/>
      <c r="E95" s="40"/>
      <c r="F95" s="40"/>
      <c r="G95" s="40"/>
      <c r="H95" s="40"/>
      <c r="I95" s="40"/>
      <c r="J95" s="40"/>
      <c r="K95" s="40"/>
      <c r="L95" s="40"/>
      <c r="M95" s="40"/>
      <c r="N95" s="41"/>
    </row>
    <row r="96" spans="1:14" ht="15.75" thickBot="1">
      <c r="A96" t="s">
        <v>2016</v>
      </c>
      <c r="B96" s="823" t="s">
        <v>975</v>
      </c>
      <c r="C96" s="824"/>
      <c r="D96" s="824"/>
      <c r="E96" s="824"/>
      <c r="F96" s="824"/>
      <c r="G96" s="824"/>
      <c r="H96" s="824"/>
      <c r="I96" s="824"/>
      <c r="J96" s="824"/>
      <c r="K96" s="824"/>
      <c r="L96" s="824"/>
      <c r="M96" s="825"/>
      <c r="N96" s="195">
        <f>N86+N94</f>
        <v>3309.3536644674477</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976</v>
      </c>
      <c r="F101" s="59"/>
      <c r="G101" s="59"/>
      <c r="H101" s="59"/>
      <c r="I101" s="59"/>
      <c r="J101" s="59"/>
      <c r="K101" s="18"/>
      <c r="L101" s="18"/>
      <c r="M101" s="18"/>
      <c r="N101" s="23"/>
    </row>
    <row r="102" spans="2:14">
      <c r="B102" s="22"/>
      <c r="C102" s="18"/>
      <c r="D102" s="18"/>
      <c r="E102" s="18" t="s">
        <v>977</v>
      </c>
      <c r="F102" s="18"/>
      <c r="G102" s="18"/>
      <c r="H102" s="18"/>
      <c r="I102" s="18"/>
      <c r="J102" s="18"/>
      <c r="K102" s="18"/>
      <c r="L102" s="18"/>
      <c r="M102" s="18"/>
      <c r="N102" s="23"/>
    </row>
    <row r="103" spans="2:14">
      <c r="B103" s="22"/>
      <c r="C103" s="18"/>
      <c r="D103" s="18"/>
      <c r="E103" s="18" t="s">
        <v>978</v>
      </c>
      <c r="F103" s="18"/>
      <c r="G103" s="18"/>
      <c r="H103" s="18"/>
      <c r="I103" s="18"/>
      <c r="J103" s="18"/>
      <c r="K103" s="18"/>
      <c r="L103" s="18"/>
      <c r="M103" s="18"/>
      <c r="N103" s="23"/>
    </row>
    <row r="104" spans="2:14">
      <c r="B104" s="22"/>
      <c r="C104" s="18"/>
      <c r="D104" s="18"/>
      <c r="E104" s="18" t="s">
        <v>979</v>
      </c>
      <c r="F104" s="18"/>
      <c r="G104" s="18"/>
      <c r="H104" s="18"/>
      <c r="I104" s="18"/>
      <c r="J104" s="18"/>
      <c r="K104" s="18"/>
      <c r="L104" s="18"/>
      <c r="M104" s="18"/>
      <c r="N104" s="23"/>
    </row>
    <row r="105" spans="2:14" ht="15.75" thickBot="1">
      <c r="B105" s="22"/>
      <c r="C105" s="18"/>
      <c r="D105" s="18"/>
      <c r="E105" s="18"/>
      <c r="F105" s="18" t="s">
        <v>980</v>
      </c>
      <c r="G105" s="18"/>
      <c r="H105" s="18"/>
      <c r="I105" s="18"/>
      <c r="J105" s="18"/>
      <c r="K105" s="18"/>
      <c r="L105" s="18"/>
      <c r="M105" s="18"/>
      <c r="N105" s="23"/>
    </row>
    <row r="106" spans="2:14">
      <c r="B106" s="234" t="s">
        <v>2216</v>
      </c>
      <c r="C106" s="235"/>
      <c r="D106" s="235"/>
      <c r="E106" s="235"/>
      <c r="F106" s="235"/>
      <c r="G106" s="235"/>
      <c r="H106" s="235"/>
      <c r="I106" s="235"/>
      <c r="J106" s="235"/>
      <c r="K106" s="235"/>
      <c r="L106" s="235"/>
      <c r="M106" s="235"/>
      <c r="N106" s="236"/>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c r="B109" s="237"/>
      <c r="C109" s="238"/>
      <c r="D109" s="238"/>
      <c r="E109" s="238"/>
      <c r="F109" s="238"/>
      <c r="G109" s="238"/>
      <c r="H109" s="238"/>
      <c r="I109" s="238"/>
      <c r="J109" s="238"/>
      <c r="K109" s="238"/>
      <c r="L109" s="238"/>
      <c r="M109" s="238"/>
      <c r="N109" s="239"/>
    </row>
    <row r="110" spans="2:14" ht="15.75" thickBot="1">
      <c r="B110" s="240"/>
      <c r="C110" s="241"/>
      <c r="D110" s="241"/>
      <c r="E110" s="241"/>
      <c r="F110" s="241"/>
      <c r="G110" s="241"/>
      <c r="H110" s="241"/>
      <c r="I110" s="241"/>
      <c r="J110" s="241"/>
      <c r="K110" s="241"/>
      <c r="L110" s="241"/>
      <c r="M110" s="241"/>
      <c r="N110" s="242"/>
    </row>
    <row r="111" spans="2:14">
      <c r="B111" s="243"/>
      <c r="C111" s="244"/>
      <c r="D111" s="244"/>
      <c r="E111" s="244"/>
      <c r="F111" s="244"/>
      <c r="G111" s="244"/>
      <c r="H111" s="244"/>
      <c r="I111" s="244"/>
      <c r="J111" s="244"/>
      <c r="K111" s="244"/>
      <c r="L111" s="244"/>
      <c r="M111" s="244"/>
      <c r="N111" s="245"/>
    </row>
    <row r="112" spans="2:14">
      <c r="B112" s="229" t="s">
        <v>2217</v>
      </c>
      <c r="C112" s="37"/>
      <c r="D112" s="37"/>
      <c r="E112" s="37"/>
      <c r="F112" s="37"/>
      <c r="G112" s="37"/>
      <c r="H112" s="37"/>
      <c r="I112" s="37"/>
      <c r="J112" s="37"/>
      <c r="K112" s="37"/>
      <c r="L112" s="37"/>
      <c r="M112" s="37"/>
      <c r="N112" s="38"/>
    </row>
    <row r="113" spans="2:14" ht="15" customHeight="1">
      <c r="B113" s="826" t="s">
        <v>2218</v>
      </c>
      <c r="C113" s="827"/>
      <c r="D113" s="827"/>
      <c r="E113" s="827"/>
      <c r="F113" s="827"/>
      <c r="G113" s="827"/>
      <c r="H113" s="827"/>
      <c r="I113" s="827"/>
      <c r="J113" s="827"/>
      <c r="K113" s="827"/>
      <c r="L113" s="827"/>
      <c r="M113" s="827"/>
      <c r="N113" s="828"/>
    </row>
    <row r="114" spans="2:14" ht="15" customHeight="1">
      <c r="B114" s="826"/>
      <c r="C114" s="827"/>
      <c r="D114" s="827"/>
      <c r="E114" s="827"/>
      <c r="F114" s="827"/>
      <c r="G114" s="827"/>
      <c r="H114" s="827"/>
      <c r="I114" s="827"/>
      <c r="J114" s="827"/>
      <c r="K114" s="827"/>
      <c r="L114" s="827"/>
      <c r="M114" s="827"/>
      <c r="N114" s="828"/>
    </row>
    <row r="115" spans="2:14" ht="30" customHeight="1">
      <c r="B115" s="829" t="s">
        <v>2219</v>
      </c>
      <c r="C115" s="830"/>
      <c r="D115" s="830"/>
      <c r="E115" s="830"/>
      <c r="F115" s="830"/>
      <c r="G115" s="830"/>
      <c r="H115" s="830"/>
      <c r="I115" s="830"/>
      <c r="J115" s="830"/>
      <c r="K115" s="830"/>
      <c r="L115" s="830"/>
      <c r="M115" s="830"/>
      <c r="N115" s="831"/>
    </row>
    <row r="116" spans="2:14">
      <c r="B116" s="829"/>
      <c r="C116" s="830"/>
      <c r="D116" s="830"/>
      <c r="E116" s="830"/>
      <c r="F116" s="830"/>
      <c r="G116" s="830"/>
      <c r="H116" s="830"/>
      <c r="I116" s="830"/>
      <c r="J116" s="830"/>
      <c r="K116" s="830"/>
      <c r="L116" s="830"/>
      <c r="M116" s="830"/>
      <c r="N116" s="831"/>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338"/>
      <c r="C119" s="339"/>
      <c r="D119" s="339"/>
      <c r="E119" s="339"/>
      <c r="F119" s="339"/>
      <c r="G119" s="339"/>
      <c r="H119" s="339"/>
      <c r="I119" s="339"/>
      <c r="J119" s="339"/>
      <c r="K119" s="339"/>
      <c r="L119" s="339"/>
      <c r="M119" s="339"/>
      <c r="N119" s="340"/>
    </row>
    <row r="120" spans="2:14">
      <c r="B120" s="229"/>
      <c r="C120" s="37"/>
      <c r="D120" s="37"/>
      <c r="E120" s="37"/>
      <c r="F120" s="37"/>
      <c r="G120" s="37"/>
      <c r="H120" s="37"/>
      <c r="I120" s="37"/>
      <c r="J120" s="37"/>
      <c r="K120" s="37"/>
      <c r="L120" s="37"/>
      <c r="M120" s="37"/>
      <c r="N120" s="38"/>
    </row>
    <row r="121" spans="2:14">
      <c r="B121" s="22"/>
      <c r="C121" s="18"/>
      <c r="D121" s="18"/>
      <c r="E121" s="18" t="s">
        <v>976</v>
      </c>
      <c r="F121" s="59"/>
      <c r="G121" s="59"/>
      <c r="H121" s="18"/>
      <c r="I121" s="18"/>
      <c r="J121" s="18"/>
      <c r="K121" s="18"/>
      <c r="L121" s="18"/>
      <c r="M121" s="18"/>
      <c r="N121" s="23"/>
    </row>
    <row r="122" spans="2:14">
      <c r="B122" s="22"/>
      <c r="C122" s="18"/>
      <c r="D122" s="18"/>
      <c r="E122" s="60" t="s">
        <v>977</v>
      </c>
      <c r="F122" s="18"/>
      <c r="G122" s="18"/>
      <c r="H122" s="60"/>
      <c r="I122" s="60"/>
      <c r="J122" s="60"/>
      <c r="K122" s="18"/>
      <c r="L122" s="18"/>
      <c r="M122" s="18"/>
      <c r="N122" s="23"/>
    </row>
    <row r="123" spans="2:14">
      <c r="B123" s="22"/>
      <c r="C123" s="18"/>
      <c r="D123" s="18"/>
      <c r="E123" s="61" t="s">
        <v>981</v>
      </c>
      <c r="F123" s="18"/>
      <c r="G123" s="18"/>
      <c r="H123" s="61"/>
      <c r="I123" s="61"/>
      <c r="J123" s="61"/>
      <c r="K123" s="18"/>
      <c r="L123" s="18"/>
      <c r="M123" s="18"/>
      <c r="N123" s="23"/>
    </row>
    <row r="124" spans="2:14">
      <c r="B124" s="62"/>
      <c r="C124" s="37"/>
      <c r="D124" s="37"/>
      <c r="E124" s="18" t="s">
        <v>979</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2220</v>
      </c>
      <c r="C126" s="61"/>
      <c r="D126" s="61"/>
      <c r="E126" s="18"/>
      <c r="F126" s="18"/>
      <c r="G126" s="18"/>
      <c r="H126" s="18"/>
      <c r="I126" s="18"/>
      <c r="J126" s="889"/>
      <c r="K126" s="889"/>
      <c r="L126" s="889"/>
      <c r="M126" s="889"/>
      <c r="N126" s="890"/>
    </row>
    <row r="127" spans="2:14" ht="15.75" thickBot="1">
      <c r="B127" s="268" t="s">
        <v>2221</v>
      </c>
      <c r="C127" s="400"/>
      <c r="D127" s="400"/>
      <c r="E127" s="63"/>
      <c r="F127" s="63"/>
      <c r="G127" s="63"/>
      <c r="H127" s="63"/>
      <c r="I127" s="63"/>
      <c r="J127" s="891"/>
      <c r="K127" s="891"/>
      <c r="L127" s="891"/>
      <c r="M127" s="891"/>
      <c r="N127" s="892"/>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1092</v>
      </c>
      <c r="C31" s="87" t="s">
        <v>2039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278">
        <v>6.25</v>
      </c>
      <c r="N36" s="279">
        <f t="shared" ref="N36:N41" si="0">K36/M36</f>
        <v>310.19651786780747</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v>
      </c>
      <c r="N37" s="279">
        <f t="shared" si="0"/>
        <v>897.18169569209408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14722.523388235508</v>
      </c>
      <c r="L38" s="277"/>
      <c r="M38" s="278">
        <v>3.75</v>
      </c>
      <c r="N38" s="279">
        <f t="shared" si="0"/>
        <v>3926.0062368628019</v>
      </c>
    </row>
    <row r="39" spans="1:14">
      <c r="A39" t="s">
        <v>228</v>
      </c>
      <c r="B39" s="872" t="str">
        <f>VLOOKUP(A39,EQUIPOS!A9:D154,3,FALSE)</f>
        <v xml:space="preserve">Formaleta metálica (concreto hidráulico)
</v>
      </c>
      <c r="C39" s="873"/>
      <c r="D39" s="873"/>
      <c r="E39" s="873"/>
      <c r="F39" s="873"/>
      <c r="G39" s="873"/>
      <c r="H39" s="874"/>
      <c r="I39" s="274"/>
      <c r="J39" s="275"/>
      <c r="K39" s="276">
        <f>VLOOKUP(A39,EQUIPOS!A9:D166,4,FALSE)</f>
        <v>2717.690124934988</v>
      </c>
      <c r="L39" s="277"/>
      <c r="M39" s="278">
        <v>6.25</v>
      </c>
      <c r="N39" s="279">
        <f t="shared" si="0"/>
        <v>434.83041998959811</v>
      </c>
    </row>
    <row r="40" spans="1:14">
      <c r="A40" t="s">
        <v>301</v>
      </c>
      <c r="B40" s="872" t="str">
        <f>VLOOKUP(A40,EQUIPOS!A10:D154,3,FALSE)</f>
        <v>Regla vibratoria, de longitud de 3 a 5 m, motor de 3600 rpm, potencia 6 HP</v>
      </c>
      <c r="C40" s="873"/>
      <c r="D40" s="873"/>
      <c r="E40" s="873"/>
      <c r="F40" s="873"/>
      <c r="G40" s="873"/>
      <c r="H40" s="874"/>
      <c r="I40" s="274"/>
      <c r="J40" s="275"/>
      <c r="K40" s="276">
        <f>VLOOKUP(A40,EQUIPOS!A10:D167,4,FALSE)</f>
        <v>2587.654496506636</v>
      </c>
      <c r="L40" s="277"/>
      <c r="M40" s="278">
        <v>6.25</v>
      </c>
      <c r="N40" s="279">
        <f t="shared" si="0"/>
        <v>414.02471944106173</v>
      </c>
    </row>
    <row r="41" spans="1:14">
      <c r="A41" t="s">
        <v>363</v>
      </c>
      <c r="B41" s="872" t="str">
        <f>VLOOKUP(A41,EQUIPOS!A11:D155,3,FALSE)</f>
        <v>Vibrador de concreto, Motor de 3 hp a 18.000 rpm Mangueras de 4 mt</v>
      </c>
      <c r="C41" s="873"/>
      <c r="D41" s="873"/>
      <c r="E41" s="873"/>
      <c r="F41" s="873"/>
      <c r="G41" s="873"/>
      <c r="H41" s="874"/>
      <c r="I41" s="274"/>
      <c r="J41" s="275"/>
      <c r="K41" s="276">
        <f>VLOOKUP(A41,EQUIPOS!A11:D168,4,FALSE)</f>
        <v>5791.417206467233</v>
      </c>
      <c r="L41" s="277"/>
      <c r="M41" s="278">
        <v>6.25</v>
      </c>
      <c r="N41" s="279">
        <f t="shared" si="0"/>
        <v>926.62675303475726</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N83*M46</f>
        <v>971.20648722881606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7880.0728301169365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50" t="s">
        <v>382</v>
      </c>
      <c r="B53" s="49" t="str">
        <f>VLOOKUP(A53,MATERIALES!A5:D373,3,FALSE)</f>
        <v>Barras de transferencia de carga (1'')</v>
      </c>
      <c r="C53" s="288"/>
      <c r="D53" s="288"/>
      <c r="E53" s="288"/>
      <c r="F53" s="288"/>
      <c r="G53" s="288"/>
      <c r="H53" s="288"/>
      <c r="I53" s="275"/>
      <c r="J53" s="231" t="str">
        <f>VLOOKUP(A53,MATERIALES!A7:D645,2,FALSE)</f>
        <v>kg</v>
      </c>
      <c r="K53" s="414">
        <v>6.1342592592592586</v>
      </c>
      <c r="L53" s="274"/>
      <c r="M53" s="409">
        <f>VLOOKUP(A53,MATERIALES!A5:D396,4,FALSE)</f>
        <v>2792.8478377964093</v>
      </c>
      <c r="N53" s="279">
        <f>K53*M53</f>
        <v>17132.052708704825</v>
      </c>
    </row>
    <row r="54" spans="1:14">
      <c r="A54" s="150" t="s">
        <v>384</v>
      </c>
      <c r="B54" s="49" t="str">
        <f>VLOOKUP(A54,MATERIALES!A6:D373,3,FALSE)</f>
        <v>Barras de unión de 1/2´´</v>
      </c>
      <c r="C54" s="288"/>
      <c r="D54" s="288"/>
      <c r="E54" s="288"/>
      <c r="F54" s="288"/>
      <c r="G54" s="288"/>
      <c r="H54" s="288"/>
      <c r="I54" s="275"/>
      <c r="J54" s="231" t="str">
        <f>VLOOKUP(A54,MATERIALES!A8:D646,2,FALSE)</f>
        <v>kg</v>
      </c>
      <c r="K54" s="289">
        <v>0.37037037037037041</v>
      </c>
      <c r="L54" s="274"/>
      <c r="M54" s="409">
        <f>VLOOKUP(A54,MATERIALES!A6:D397,4,FALSE)</f>
        <v>2615.8733584751544</v>
      </c>
      <c r="N54" s="279">
        <f>K54*M54</f>
        <v>968.84198462042764</v>
      </c>
    </row>
    <row r="55" spans="1:14">
      <c r="A55" s="150" t="s">
        <v>417</v>
      </c>
      <c r="B55" s="49" t="str">
        <f>VLOOKUP(A55,MATERIALES!A6:D373,3,FALSE)</f>
        <v>Cintilla De Poliuretano (Sikarod) (Pavimentos De Concreto Hidráulico)</v>
      </c>
      <c r="C55" s="288"/>
      <c r="D55" s="288"/>
      <c r="E55" s="288"/>
      <c r="F55" s="288"/>
      <c r="G55" s="288"/>
      <c r="H55" s="288"/>
      <c r="I55" s="275"/>
      <c r="J55" s="231" t="str">
        <f>VLOOKUP(A55,MATERIALES!A9:D647,2,FALSE)</f>
        <v>m</v>
      </c>
      <c r="K55" s="289">
        <v>1.1111111111111112</v>
      </c>
      <c r="L55" s="274"/>
      <c r="M55" s="409">
        <f>VLOOKUP(A55,MATERIALES!A6:D398,4,FALSE)</f>
        <v>720.38522848818479</v>
      </c>
      <c r="N55" s="279">
        <f>K55*M55</f>
        <v>800.42803165353871</v>
      </c>
    </row>
    <row r="56" spans="1:14">
      <c r="A56" s="150" t="s">
        <v>646</v>
      </c>
      <c r="B56" s="49" t="str">
        <f>VLOOKUP(A56,MATERIALES!A6:D373,3,FALSE)</f>
        <v>Sello de silicona o sellador autonivelante</v>
      </c>
      <c r="C56" s="288"/>
      <c r="D56" s="288"/>
      <c r="E56" s="288"/>
      <c r="F56" s="288"/>
      <c r="G56" s="288"/>
      <c r="H56" s="288"/>
      <c r="I56" s="275"/>
      <c r="J56" s="231" t="str">
        <f>VLOOKUP(A56,MATERIALES!A10:D648,2,FALSE)</f>
        <v>m</v>
      </c>
      <c r="K56" s="289">
        <v>1.1111111111111112</v>
      </c>
      <c r="L56" s="274"/>
      <c r="M56" s="409">
        <f>VLOOKUP(A56,MATERIALES!A6:D399,4,FALSE)</f>
        <v>3794.2830886587312</v>
      </c>
      <c r="N56" s="279">
        <f>K56*M56</f>
        <v>4215.8700985097012</v>
      </c>
    </row>
    <row r="57" spans="1:14">
      <c r="A57" s="150" t="s">
        <v>778</v>
      </c>
      <c r="B57" s="905" t="str">
        <f>VLOOKUP(A57,MATERIALES!A7:D373,3,FALSE)</f>
        <v>Antisol blanco (presentación 20 kg)</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8" t="str">
        <f>VLOOKUP(A57,MATERIALES!A11:D649,2,FALSE)</f>
        <v>kg</v>
      </c>
      <c r="K57" s="50">
        <v>1.1200000000000001</v>
      </c>
      <c r="L57" s="910">
        <f>VLOOKUP(A57,MATERIALES!A4:D373,4,FALSE)</f>
        <v>5231.0483311107355</v>
      </c>
      <c r="M57" s="911"/>
      <c r="N57" s="279">
        <f>K57*L57</f>
        <v>5858.7741308440245</v>
      </c>
    </row>
    <row r="58" spans="1:14">
      <c r="A58" s="150" t="s">
        <v>838</v>
      </c>
      <c r="B58" s="323" t="str">
        <f>VLOOKUP(A58,MATERIALES!A8:D373,3,FALSE)</f>
        <v>Concreto hidráulico para pavimento MR-43</v>
      </c>
      <c r="C58" s="324"/>
      <c r="D58" s="324"/>
      <c r="E58" s="324"/>
      <c r="F58" s="324"/>
      <c r="G58" s="324"/>
      <c r="H58" s="324"/>
      <c r="I58" s="324"/>
      <c r="J58" s="318" t="str">
        <f>VLOOKUP(A58,MATERIALES!A11:D650,2,FALSE)</f>
        <v>m3</v>
      </c>
      <c r="K58" s="50">
        <v>1.01</v>
      </c>
      <c r="L58" s="325"/>
      <c r="M58" s="421">
        <f>VLOOKUP(A58,MATERIALES!A8:D401,4,FALSE)</f>
        <v>496323.01297143439</v>
      </c>
      <c r="N58" s="279">
        <f>K58*M58</f>
        <v>501286.24310114875</v>
      </c>
    </row>
    <row r="59" spans="1:14">
      <c r="B59" s="323"/>
      <c r="C59" s="324"/>
      <c r="D59" s="324"/>
      <c r="E59" s="324"/>
      <c r="F59" s="324"/>
      <c r="G59" s="324"/>
      <c r="H59" s="324"/>
      <c r="I59" s="324"/>
      <c r="J59" s="50"/>
      <c r="K59" s="50"/>
      <c r="L59" s="325"/>
      <c r="M59" s="326"/>
      <c r="N59" s="51"/>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530262.21005548129</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10">
        <f>VLOOKUP(A66,TRANSPORTE!A5:D117,4,FALSE)</f>
        <v>979.84771824047539</v>
      </c>
      <c r="M66" s="911"/>
      <c r="N66" s="294">
        <f>K66*L66</f>
        <v>989.64619542288017</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989.64619542288017</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133"/>
    </row>
    <row r="83" spans="1:14" ht="15.75" thickBot="1">
      <c r="B83" s="912" t="s">
        <v>953</v>
      </c>
      <c r="C83" s="866"/>
      <c r="D83" s="866"/>
      <c r="E83" s="866"/>
      <c r="F83" s="866"/>
      <c r="G83" s="866"/>
      <c r="H83" s="866"/>
      <c r="I83" s="866"/>
      <c r="J83" s="866"/>
      <c r="K83" s="866"/>
      <c r="L83" s="866"/>
      <c r="M83" s="867"/>
      <c r="N83" s="467">
        <f>SUM(N77:N82)</f>
        <v>9712.0648722881597</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548843.99395330925</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109768.79879066185</v>
      </c>
      <c r="M90" s="859"/>
      <c r="N90" s="57"/>
    </row>
    <row r="91" spans="1:14">
      <c r="B91" s="95" t="s">
        <v>973</v>
      </c>
      <c r="C91" s="96"/>
      <c r="D91" s="96"/>
      <c r="E91" s="96"/>
      <c r="F91" s="96"/>
      <c r="G91" s="96"/>
      <c r="H91" s="96"/>
      <c r="I91" s="93"/>
      <c r="J91" s="94"/>
      <c r="K91" s="311">
        <v>0.05</v>
      </c>
      <c r="L91" s="858">
        <f>N85*K91</f>
        <v>27442.199697665463</v>
      </c>
      <c r="M91" s="859"/>
      <c r="N91" s="57"/>
    </row>
    <row r="92" spans="1:14" ht="15.75" thickBot="1">
      <c r="B92" s="97" t="s">
        <v>974</v>
      </c>
      <c r="C92" s="98"/>
      <c r="D92" s="98"/>
      <c r="E92" s="98"/>
      <c r="F92" s="98"/>
      <c r="G92" s="98"/>
      <c r="H92" s="98"/>
      <c r="I92" s="99"/>
      <c r="J92" s="100"/>
      <c r="K92" s="312">
        <v>0.05</v>
      </c>
      <c r="L92" s="860">
        <f>N85*K92</f>
        <v>27442.199697665463</v>
      </c>
      <c r="M92" s="861"/>
      <c r="N92" s="57"/>
    </row>
    <row r="93" spans="1:14" ht="15.75" thickBot="1">
      <c r="B93" s="823" t="s">
        <v>953</v>
      </c>
      <c r="C93" s="824"/>
      <c r="D93" s="824"/>
      <c r="E93" s="824"/>
      <c r="F93" s="824"/>
      <c r="G93" s="824"/>
      <c r="H93" s="824"/>
      <c r="I93" s="824"/>
      <c r="J93" s="824"/>
      <c r="K93" s="824"/>
      <c r="L93" s="824"/>
      <c r="M93" s="825"/>
      <c r="N93" s="58">
        <f>L90+L91+L92</f>
        <v>164653.19818599278</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713497.19213930203</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9"/>
      <c r="K125" s="889"/>
      <c r="L125" s="889"/>
      <c r="M125" s="889"/>
      <c r="N125" s="890"/>
    </row>
    <row r="126" spans="2:14" ht="15.75" customHeight="1" thickBot="1">
      <c r="B126" s="268" t="s">
        <v>2221</v>
      </c>
      <c r="C126" s="400"/>
      <c r="D126" s="400"/>
      <c r="E126" s="63"/>
      <c r="F126" s="63"/>
      <c r="G126" s="63"/>
      <c r="H126" s="63"/>
      <c r="I126" s="63"/>
      <c r="J126" s="891"/>
      <c r="K126" s="891"/>
      <c r="L126" s="891"/>
      <c r="M126" s="891"/>
      <c r="N126" s="892"/>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5.75" hidden="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1624</v>
      </c>
      <c r="C31" s="87" t="s">
        <v>1623</v>
      </c>
      <c r="D31" s="88"/>
      <c r="E31" s="88"/>
      <c r="F31" s="88"/>
      <c r="G31" s="88"/>
      <c r="H31" s="88"/>
      <c r="I31" s="88"/>
      <c r="J31" s="89"/>
      <c r="K31" s="315"/>
      <c r="L31" s="313" t="s">
        <v>387</v>
      </c>
      <c r="M31" s="210"/>
      <c r="N31" s="90"/>
    </row>
    <row r="32" spans="1:14" ht="8.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278">
        <v>6.25</v>
      </c>
      <c r="N36" s="279">
        <f t="shared" ref="N36:N41" si="0">K36/M36</f>
        <v>310.19651786780747</v>
      </c>
    </row>
    <row r="37" spans="1:14">
      <c r="A37" s="119" t="s">
        <v>176</v>
      </c>
      <c r="B37" s="872" t="str">
        <f>VLOOKUP(A37,EQUIPOS!A7:D154,3,FALSE)</f>
        <v xml:space="preserve">Compresor (barrido y soplado)
</v>
      </c>
      <c r="C37" s="873"/>
      <c r="D37" s="873"/>
      <c r="E37" s="873"/>
      <c r="F37" s="873"/>
      <c r="G37" s="873"/>
      <c r="H37" s="874"/>
      <c r="I37" s="274"/>
      <c r="J37" s="275"/>
      <c r="K37" s="276">
        <f>VLOOKUP(A37,EQUIPOS!A7:D164,4,FALSE)</f>
        <v>44859.084784604704</v>
      </c>
      <c r="L37" s="277"/>
      <c r="M37" s="278">
        <v>50</v>
      </c>
      <c r="N37" s="279">
        <f t="shared" si="0"/>
        <v>897.18169569209408</v>
      </c>
    </row>
    <row r="38" spans="1:14">
      <c r="A38" t="s">
        <v>184</v>
      </c>
      <c r="B38" s="872" t="str">
        <f>VLOOKUP(A38,EQUIPOS!A8:D154,3,FALSE)</f>
        <v>Cortadora de pavimento, Máxima profundidad de corte: 160 mm. Capacidad de disco: desde 12´´ hasta 18´´ de diámetro. Peso operacional: 135 kg, 13.5 hp de potencia</v>
      </c>
      <c r="C38" s="873"/>
      <c r="D38" s="873"/>
      <c r="E38" s="873"/>
      <c r="F38" s="873"/>
      <c r="G38" s="873"/>
      <c r="H38" s="874"/>
      <c r="I38" s="274"/>
      <c r="J38" s="275"/>
      <c r="K38" s="276">
        <f>VLOOKUP(A38,EQUIPOS!A8:D165,4,FALSE)</f>
        <v>14722.523388235508</v>
      </c>
      <c r="L38" s="277"/>
      <c r="M38" s="278">
        <v>3.75</v>
      </c>
      <c r="N38" s="279">
        <f t="shared" si="0"/>
        <v>3926.0062368628019</v>
      </c>
    </row>
    <row r="39" spans="1:14">
      <c r="A39" t="s">
        <v>228</v>
      </c>
      <c r="B39" s="872" t="str">
        <f>VLOOKUP(A39,EQUIPOS!A9:D154,3,FALSE)</f>
        <v xml:space="preserve">Formaleta metálica (concreto hidráulico)
</v>
      </c>
      <c r="C39" s="873"/>
      <c r="D39" s="873"/>
      <c r="E39" s="873"/>
      <c r="F39" s="873"/>
      <c r="G39" s="873"/>
      <c r="H39" s="874"/>
      <c r="I39" s="274"/>
      <c r="J39" s="275"/>
      <c r="K39" s="276">
        <f>VLOOKUP(A39,EQUIPOS!A9:D166,4,FALSE)</f>
        <v>2717.690124934988</v>
      </c>
      <c r="L39" s="277"/>
      <c r="M39" s="278">
        <v>6.25</v>
      </c>
      <c r="N39" s="279">
        <f t="shared" si="0"/>
        <v>434.83041998959811</v>
      </c>
    </row>
    <row r="40" spans="1:14">
      <c r="A40" t="s">
        <v>301</v>
      </c>
      <c r="B40" s="872" t="str">
        <f>VLOOKUP(A40,EQUIPOS!A10:D154,3,FALSE)</f>
        <v>Regla vibratoria, de longitud de 3 a 5 m, motor de 3600 rpm, potencia 6 HP</v>
      </c>
      <c r="C40" s="873"/>
      <c r="D40" s="873"/>
      <c r="E40" s="873"/>
      <c r="F40" s="873"/>
      <c r="G40" s="873"/>
      <c r="H40" s="874"/>
      <c r="I40" s="274"/>
      <c r="J40" s="275"/>
      <c r="K40" s="276">
        <f>VLOOKUP(A40,EQUIPOS!A10:D167,4,FALSE)</f>
        <v>2587.654496506636</v>
      </c>
      <c r="L40" s="277"/>
      <c r="M40" s="278">
        <v>6.25</v>
      </c>
      <c r="N40" s="279">
        <f t="shared" si="0"/>
        <v>414.02471944106173</v>
      </c>
    </row>
    <row r="41" spans="1:14">
      <c r="A41" t="s">
        <v>363</v>
      </c>
      <c r="B41" s="872" t="str">
        <f>VLOOKUP(A41,EQUIPOS!A11:D155,3,FALSE)</f>
        <v>Vibrador de concreto, Motor de 3 hp a 18.000 rpm Mangueras de 4 mt</v>
      </c>
      <c r="C41" s="873"/>
      <c r="D41" s="873"/>
      <c r="E41" s="873"/>
      <c r="F41" s="873"/>
      <c r="G41" s="873"/>
      <c r="H41" s="874"/>
      <c r="I41" s="274"/>
      <c r="J41" s="275"/>
      <c r="K41" s="276">
        <f>VLOOKUP(A41,EQUIPOS!A11:D168,4,FALSE)</f>
        <v>5791.417206467233</v>
      </c>
      <c r="L41" s="277"/>
      <c r="M41" s="278">
        <v>6.25</v>
      </c>
      <c r="N41" s="279">
        <f t="shared" si="0"/>
        <v>926.62675303475726</v>
      </c>
    </row>
    <row r="42" spans="1:14">
      <c r="B42" s="327"/>
      <c r="C42" s="328"/>
      <c r="D42" s="328"/>
      <c r="E42" s="328"/>
      <c r="F42" s="328"/>
      <c r="G42" s="328"/>
      <c r="H42" s="329"/>
      <c r="I42" s="274"/>
      <c r="J42" s="275"/>
      <c r="K42" s="276"/>
      <c r="L42" s="277"/>
      <c r="M42" s="278"/>
      <c r="N42" s="279"/>
    </row>
    <row r="43" spans="1:14">
      <c r="B43" s="327"/>
      <c r="C43" s="328"/>
      <c r="D43" s="328"/>
      <c r="E43" s="328"/>
      <c r="F43" s="328"/>
      <c r="G43" s="328"/>
      <c r="H43" s="329"/>
      <c r="I43" s="274"/>
      <c r="J43" s="275"/>
      <c r="K43" s="276"/>
      <c r="L43" s="277"/>
      <c r="M43" s="278"/>
      <c r="N43" s="279"/>
    </row>
    <row r="44" spans="1:14">
      <c r="B44" s="872"/>
      <c r="C44" s="873"/>
      <c r="D44" s="873"/>
      <c r="E44" s="873"/>
      <c r="F44" s="873"/>
      <c r="G44" s="873"/>
      <c r="H44" s="874"/>
      <c r="I44" s="875"/>
      <c r="J44" s="876"/>
      <c r="K44" s="276"/>
      <c r="L44" s="877"/>
      <c r="M44" s="878"/>
      <c r="N44" s="279"/>
    </row>
    <row r="45" spans="1:14">
      <c r="B45" s="872"/>
      <c r="C45" s="873"/>
      <c r="D45" s="873"/>
      <c r="E45" s="879"/>
      <c r="F45" s="873"/>
      <c r="G45" s="873"/>
      <c r="H45" s="874"/>
      <c r="I45" s="42"/>
      <c r="J45" s="43"/>
      <c r="K45" s="281"/>
      <c r="L45" s="283"/>
      <c r="M45" s="284"/>
      <c r="N45" s="285"/>
    </row>
    <row r="46" spans="1:14">
      <c r="B46" s="880" t="s">
        <v>952</v>
      </c>
      <c r="C46" s="881"/>
      <c r="D46" s="881"/>
      <c r="E46" s="44"/>
      <c r="F46" s="45"/>
      <c r="G46" s="45"/>
      <c r="H46" s="46"/>
      <c r="I46" s="42"/>
      <c r="J46" s="43"/>
      <c r="K46" s="286"/>
      <c r="L46" s="283"/>
      <c r="M46" s="408">
        <v>0.1</v>
      </c>
      <c r="N46" s="351">
        <f>N83*M46</f>
        <v>971.20648722881606</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SUM(N36:N47)</f>
        <v>7880.0728301169365</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50" t="s">
        <v>382</v>
      </c>
      <c r="B53" s="49" t="str">
        <f>VLOOKUP(A53,MATERIALES!A5:D373,3,FALSE)</f>
        <v>Barras de transferencia de carga (1'')</v>
      </c>
      <c r="C53" s="288"/>
      <c r="D53" s="288"/>
      <c r="E53" s="288"/>
      <c r="F53" s="288"/>
      <c r="G53" s="288"/>
      <c r="H53" s="288"/>
      <c r="I53" s="275"/>
      <c r="J53" s="231" t="s">
        <v>377</v>
      </c>
      <c r="K53" s="289">
        <v>6.1342592592592586</v>
      </c>
      <c r="L53" s="274"/>
      <c r="M53" s="409">
        <f>VLOOKUP(A53,MATERIALES!A5:D396,4,FALSE)</f>
        <v>2792.8478377964093</v>
      </c>
      <c r="N53" s="279">
        <f>K53*M53</f>
        <v>17132.052708704825</v>
      </c>
    </row>
    <row r="54" spans="1:14">
      <c r="A54" s="150" t="s">
        <v>751</v>
      </c>
      <c r="B54" s="49" t="str">
        <f>VLOOKUP(A54,MATERIALES!A6:D373,3,FALSE)</f>
        <v>Aditivo Acelerante de Fraguado</v>
      </c>
      <c r="C54" s="288"/>
      <c r="D54" s="288"/>
      <c r="E54" s="288"/>
      <c r="F54" s="288"/>
      <c r="G54" s="288"/>
      <c r="H54" s="288"/>
      <c r="I54" s="275"/>
      <c r="J54" s="231" t="s">
        <v>377</v>
      </c>
      <c r="K54" s="289">
        <v>1.1200000000000001</v>
      </c>
      <c r="L54" s="274"/>
      <c r="M54" s="409">
        <f>VLOOKUP(A54,MATERIALES!A6:D397,4,FALSE)</f>
        <v>11012.864568139757</v>
      </c>
      <c r="N54" s="279">
        <f>K54*M54</f>
        <v>12334.408316316529</v>
      </c>
    </row>
    <row r="55" spans="1:14">
      <c r="A55" s="150" t="s">
        <v>384</v>
      </c>
      <c r="B55" s="49" t="str">
        <f>VLOOKUP(A55,MATERIALES!A6:D373,3,FALSE)</f>
        <v>Barras de unión de 1/2´´</v>
      </c>
      <c r="C55" s="288"/>
      <c r="D55" s="288"/>
      <c r="E55" s="288"/>
      <c r="F55" s="288"/>
      <c r="G55" s="288"/>
      <c r="H55" s="288"/>
      <c r="I55" s="275"/>
      <c r="J55" s="231" t="s">
        <v>377</v>
      </c>
      <c r="K55" s="289">
        <v>0.37037037037037041</v>
      </c>
      <c r="L55" s="274"/>
      <c r="M55" s="409">
        <f>VLOOKUP(A55,MATERIALES!A6:D398,4,FALSE)</f>
        <v>2615.8733584751544</v>
      </c>
      <c r="N55" s="279">
        <f>K55*M55</f>
        <v>968.84198462042764</v>
      </c>
    </row>
    <row r="56" spans="1:14">
      <c r="A56" s="150" t="s">
        <v>417</v>
      </c>
      <c r="B56" s="49" t="str">
        <f>VLOOKUP(A56,MATERIALES!A6:D373,3,FALSE)</f>
        <v>Cintilla De Poliuretano (Sikarod) (Pavimentos De Concreto Hidráulico)</v>
      </c>
      <c r="C56" s="288"/>
      <c r="D56" s="288"/>
      <c r="E56" s="288"/>
      <c r="F56" s="288"/>
      <c r="G56" s="288"/>
      <c r="H56" s="288"/>
      <c r="I56" s="275"/>
      <c r="J56" s="231" t="s">
        <v>144</v>
      </c>
      <c r="K56" s="289">
        <v>1.1111111111111112</v>
      </c>
      <c r="L56" s="274"/>
      <c r="M56" s="409">
        <f>VLOOKUP(A56,MATERIALES!A6:D399,4,FALSE)</f>
        <v>720.38522848818479</v>
      </c>
      <c r="N56" s="279">
        <f>K56*M56</f>
        <v>800.42803165353871</v>
      </c>
    </row>
    <row r="57" spans="1:14">
      <c r="A57" s="150" t="s">
        <v>646</v>
      </c>
      <c r="B57" s="905" t="str">
        <f>VLOOKUP(A57,MATERIALES!A7:D373,3,FALSE)</f>
        <v>Sello de silicona o sellador autonivelante</v>
      </c>
      <c r="C57" s="906" t="e">
        <f>VLOOKUP(B57,MATERIALES!B7:E373,3,FALSE)</f>
        <v>#N/A</v>
      </c>
      <c r="D57" s="906" t="e">
        <f>VLOOKUP(C57,MATERIALES!C7:F373,3,FALSE)</f>
        <v>#N/A</v>
      </c>
      <c r="E57" s="906" t="e">
        <f>VLOOKUP(D57,MATERIALES!D7:G373,3,FALSE)</f>
        <v>#N/A</v>
      </c>
      <c r="F57" s="906" t="e">
        <f>VLOOKUP(E57,MATERIALES!E7:H373,3,FALSE)</f>
        <v>#N/A</v>
      </c>
      <c r="G57" s="906" t="e">
        <f>VLOOKUP(F57,MATERIALES!F7:I373,3,FALSE)</f>
        <v>#N/A</v>
      </c>
      <c r="H57" s="906" t="e">
        <f>VLOOKUP(G57,MATERIALES!G7:J373,3,FALSE)</f>
        <v>#N/A</v>
      </c>
      <c r="I57" s="906" t="e">
        <f>VLOOKUP(H57,MATERIALES!H7:K373,3,FALSE)</f>
        <v>#N/A</v>
      </c>
      <c r="J57" s="318" t="s">
        <v>144</v>
      </c>
      <c r="K57" s="50">
        <v>1.1111111111111112</v>
      </c>
      <c r="L57" s="910">
        <f>VLOOKUP(A57,MATERIALES!A4:D373,4,FALSE)</f>
        <v>3794.2830886587312</v>
      </c>
      <c r="M57" s="911"/>
      <c r="N57" s="279">
        <f>K57*L57</f>
        <v>4215.8700985097012</v>
      </c>
    </row>
    <row r="58" spans="1:14">
      <c r="A58" s="150" t="s">
        <v>778</v>
      </c>
      <c r="B58" s="323" t="str">
        <f>VLOOKUP(A58,MATERIALES!A8:D373,3,FALSE)</f>
        <v>Antisol blanco (presentación 20 kg)</v>
      </c>
      <c r="C58" s="324"/>
      <c r="D58" s="324"/>
      <c r="E58" s="324"/>
      <c r="F58" s="324"/>
      <c r="G58" s="324"/>
      <c r="H58" s="324"/>
      <c r="I58" s="324"/>
      <c r="J58" s="318" t="s">
        <v>377</v>
      </c>
      <c r="K58" s="50">
        <v>1.1200000000000001</v>
      </c>
      <c r="L58" s="422"/>
      <c r="M58" s="421">
        <f>VLOOKUP(A58,MATERIALES!A8:D401,4,FALSE)</f>
        <v>5231.0483311107355</v>
      </c>
      <c r="N58" s="279">
        <f>K58*M58</f>
        <v>5858.7741308440245</v>
      </c>
    </row>
    <row r="59" spans="1:14">
      <c r="A59" t="s">
        <v>838</v>
      </c>
      <c r="B59" s="323" t="str">
        <f>VLOOKUP(A59,MATERIALES!A9:D373,3,FALSE)</f>
        <v>Concreto hidráulico para pavimento MR-43</v>
      </c>
      <c r="C59" s="324"/>
      <c r="D59" s="324"/>
      <c r="E59" s="324"/>
      <c r="F59" s="324"/>
      <c r="G59" s="324"/>
      <c r="H59" s="324"/>
      <c r="I59" s="324"/>
      <c r="J59" s="318" t="s">
        <v>387</v>
      </c>
      <c r="K59" s="50">
        <v>1.01</v>
      </c>
      <c r="L59" s="422"/>
      <c r="M59" s="421">
        <f>VLOOKUP(A59,MATERIALES!A9:D402,4,FALSE)</f>
        <v>496323.01297143439</v>
      </c>
      <c r="N59" s="279">
        <f>K59*M59</f>
        <v>501286.24310114875</v>
      </c>
    </row>
    <row r="60" spans="1:14" ht="15.75" thickBot="1">
      <c r="B60" s="316"/>
      <c r="C60" s="317"/>
      <c r="D60" s="317"/>
      <c r="E60" s="317"/>
      <c r="F60" s="317"/>
      <c r="G60" s="317"/>
      <c r="H60" s="317"/>
      <c r="I60" s="317"/>
      <c r="J60" s="132"/>
      <c r="K60" s="132"/>
      <c r="L60" s="332"/>
      <c r="M60" s="331"/>
      <c r="N60" s="133"/>
    </row>
    <row r="61" spans="1:14" ht="15.75" thickBot="1">
      <c r="B61" s="823" t="s">
        <v>953</v>
      </c>
      <c r="C61" s="824"/>
      <c r="D61" s="824"/>
      <c r="E61" s="824"/>
      <c r="F61" s="824"/>
      <c r="G61" s="824"/>
      <c r="H61" s="824"/>
      <c r="I61" s="824"/>
      <c r="J61" s="824"/>
      <c r="K61" s="824"/>
      <c r="L61" s="824"/>
      <c r="M61" s="825"/>
      <c r="N61" s="401">
        <f>SUM(N53:N60)</f>
        <v>542596.61837179784</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A66" t="s">
        <v>1239</v>
      </c>
      <c r="B66" s="52" t="str">
        <f>VLOOKUP(A66,TRANSPORTE!A5:D117,3,FALSE)</f>
        <v>Transporte de concreto</v>
      </c>
      <c r="C66" s="324"/>
      <c r="D66" s="324"/>
      <c r="E66" s="324"/>
      <c r="F66" s="324"/>
      <c r="G66" s="324"/>
      <c r="H66" s="318" t="s">
        <v>1468</v>
      </c>
      <c r="I66" s="286">
        <v>1.01</v>
      </c>
      <c r="J66" s="293">
        <v>1</v>
      </c>
      <c r="K66" s="286">
        <f>I66*J66</f>
        <v>1.01</v>
      </c>
      <c r="L66" s="910">
        <f>VLOOKUP(A66,TRANSPORTE!A5:D117,4,FALSE)</f>
        <v>979.84771824047539</v>
      </c>
      <c r="M66" s="911"/>
      <c r="N66" s="294">
        <f>K66*L66</f>
        <v>989.64619542288017</v>
      </c>
    </row>
    <row r="67" spans="1:15">
      <c r="B67" s="52"/>
      <c r="C67" s="53"/>
      <c r="D67" s="53"/>
      <c r="E67" s="53"/>
      <c r="F67" s="53"/>
      <c r="G67" s="53"/>
      <c r="H67" s="295"/>
      <c r="I67" s="286"/>
      <c r="J67" s="286"/>
      <c r="K67" s="286"/>
      <c r="L67" s="296"/>
      <c r="M67" s="297"/>
      <c r="N67" s="298"/>
    </row>
    <row r="68" spans="1:15">
      <c r="B68" s="52"/>
      <c r="C68" s="53"/>
      <c r="D68" s="53"/>
      <c r="E68" s="53"/>
      <c r="F68" s="53"/>
      <c r="G68" s="53"/>
      <c r="H68" s="295"/>
      <c r="I68" s="286"/>
      <c r="J68" s="286"/>
      <c r="K68" s="286"/>
      <c r="L68" s="296"/>
      <c r="M68" s="297"/>
      <c r="N68" s="298"/>
    </row>
    <row r="69" spans="1:15">
      <c r="B69" s="52"/>
      <c r="C69" s="53"/>
      <c r="D69" s="53"/>
      <c r="E69" s="53"/>
      <c r="F69" s="53"/>
      <c r="G69" s="53"/>
      <c r="H69" s="295"/>
      <c r="I69" s="286"/>
      <c r="J69" s="286"/>
      <c r="K69" s="286"/>
      <c r="L69" s="296"/>
      <c r="M69" s="297"/>
      <c r="N69" s="298"/>
    </row>
    <row r="70" spans="1:15">
      <c r="B70" s="52"/>
      <c r="C70" s="53"/>
      <c r="D70" s="53"/>
      <c r="E70" s="53"/>
      <c r="F70" s="53"/>
      <c r="G70" s="53"/>
      <c r="H70" s="295"/>
      <c r="I70" s="286"/>
      <c r="J70" s="286"/>
      <c r="K70" s="286"/>
      <c r="L70" s="296"/>
      <c r="M70" s="297"/>
      <c r="N70" s="298"/>
    </row>
    <row r="71" spans="1:15" ht="15.75" thickBot="1">
      <c r="B71" s="316"/>
      <c r="C71" s="317"/>
      <c r="D71" s="317"/>
      <c r="E71" s="317"/>
      <c r="F71" s="317"/>
      <c r="G71" s="317"/>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f>N66+N67+N68+N69+N70</f>
        <v>989.64619542288017</v>
      </c>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51" t="s">
        <v>17</v>
      </c>
      <c r="B77" s="55" t="str">
        <f>VLOOKUP(A77,'MANO DE OBRA'!A8:D68,3,FALSE)</f>
        <v>Obrero (7)</v>
      </c>
      <c r="C77" s="53"/>
      <c r="D77" s="53"/>
      <c r="E77" s="53"/>
      <c r="F77" s="53"/>
      <c r="G77" s="53"/>
      <c r="H77" s="53"/>
      <c r="I77" s="299">
        <f>K77/J77*100</f>
        <v>204819.99999999997</v>
      </c>
      <c r="J77" s="300">
        <v>185</v>
      </c>
      <c r="K77" s="301">
        <f>VLOOKUP(A77,'MANO DE OBRA'!A8:D99,4,FALSE)</f>
        <v>378917</v>
      </c>
      <c r="L77" s="56"/>
      <c r="M77" s="302">
        <v>50</v>
      </c>
      <c r="N77" s="402">
        <f>K77/M77</f>
        <v>7578.34</v>
      </c>
      <c r="O77" s="112"/>
    </row>
    <row r="78" spans="1:15">
      <c r="A78" s="151" t="s">
        <v>30</v>
      </c>
      <c r="B78" s="55" t="str">
        <f>VLOOKUP(A78,'MANO DE OBRA'!A8:D69,3,FALSE)</f>
        <v>Oficial</v>
      </c>
      <c r="C78" s="53"/>
      <c r="D78" s="53"/>
      <c r="E78" s="53"/>
      <c r="F78" s="53"/>
      <c r="G78" s="53"/>
      <c r="H78" s="53"/>
      <c r="I78" s="299">
        <f>K78/J78*100</f>
        <v>57668.23979157189</v>
      </c>
      <c r="J78" s="300">
        <v>185</v>
      </c>
      <c r="K78" s="301">
        <f>VLOOKUP(A78,'MANO DE OBRA'!A8:D100,4,FALSE)</f>
        <v>106686.24361440798</v>
      </c>
      <c r="L78" s="56"/>
      <c r="M78" s="306">
        <v>50</v>
      </c>
      <c r="N78" s="402">
        <f>K78/M78</f>
        <v>2133.7248722881595</v>
      </c>
    </row>
    <row r="79" spans="1:15">
      <c r="B79" s="55"/>
      <c r="C79" s="53"/>
      <c r="D79" s="53"/>
      <c r="E79" s="53"/>
      <c r="F79" s="53"/>
      <c r="G79" s="53"/>
      <c r="H79" s="53"/>
      <c r="I79" s="286"/>
      <c r="J79" s="304"/>
      <c r="K79" s="305"/>
      <c r="L79" s="56"/>
      <c r="M79" s="307"/>
      <c r="N79" s="303"/>
    </row>
    <row r="80" spans="1:15">
      <c r="B80" s="55"/>
      <c r="C80" s="53"/>
      <c r="D80" s="53"/>
      <c r="E80" s="53"/>
      <c r="F80" s="53"/>
      <c r="G80" s="53"/>
      <c r="H80" s="53"/>
      <c r="I80" s="286"/>
      <c r="J80" s="304"/>
      <c r="K80" s="305"/>
      <c r="L80" s="325"/>
      <c r="M80" s="307"/>
      <c r="N80" s="303"/>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51"/>
    </row>
    <row r="83" spans="1:14" ht="15.75" thickBot="1">
      <c r="B83" s="912" t="s">
        <v>953</v>
      </c>
      <c r="C83" s="866"/>
      <c r="D83" s="866"/>
      <c r="E83" s="866"/>
      <c r="F83" s="866"/>
      <c r="G83" s="866"/>
      <c r="H83" s="866"/>
      <c r="I83" s="866"/>
      <c r="J83" s="866"/>
      <c r="K83" s="866"/>
      <c r="L83" s="866"/>
      <c r="M83" s="867"/>
      <c r="N83" s="308">
        <f>SUM(N77:N82)</f>
        <v>9712.0648722881597</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561178.4022696258</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112235.68045392516</v>
      </c>
      <c r="M90" s="859"/>
      <c r="N90" s="57"/>
    </row>
    <row r="91" spans="1:14">
      <c r="B91" s="95" t="s">
        <v>973</v>
      </c>
      <c r="C91" s="96"/>
      <c r="D91" s="96"/>
      <c r="E91" s="96"/>
      <c r="F91" s="96"/>
      <c r="G91" s="96"/>
      <c r="H91" s="96"/>
      <c r="I91" s="93"/>
      <c r="J91" s="94"/>
      <c r="K91" s="311">
        <v>0.05</v>
      </c>
      <c r="L91" s="858">
        <f>N85*K91</f>
        <v>28058.92011348129</v>
      </c>
      <c r="M91" s="859"/>
      <c r="N91" s="57"/>
    </row>
    <row r="92" spans="1:14" ht="15.75" thickBot="1">
      <c r="B92" s="97" t="s">
        <v>974</v>
      </c>
      <c r="C92" s="98"/>
      <c r="D92" s="98"/>
      <c r="E92" s="98"/>
      <c r="F92" s="98"/>
      <c r="G92" s="98"/>
      <c r="H92" s="98"/>
      <c r="I92" s="99"/>
      <c r="J92" s="100"/>
      <c r="K92" s="312">
        <v>0.05</v>
      </c>
      <c r="L92" s="860">
        <f>N85*K92</f>
        <v>28058.92011348129</v>
      </c>
      <c r="M92" s="861"/>
      <c r="N92" s="57"/>
    </row>
    <row r="93" spans="1:14" ht="15.75" thickBot="1">
      <c r="B93" s="823" t="s">
        <v>953</v>
      </c>
      <c r="C93" s="824"/>
      <c r="D93" s="824"/>
      <c r="E93" s="824"/>
      <c r="F93" s="824"/>
      <c r="G93" s="824"/>
      <c r="H93" s="824"/>
      <c r="I93" s="824"/>
      <c r="J93" s="824"/>
      <c r="K93" s="824"/>
      <c r="L93" s="824"/>
      <c r="M93" s="825"/>
      <c r="N93" s="58">
        <f>L90+L91+L92</f>
        <v>168353.52068088774</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729531.92295051354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976</v>
      </c>
      <c r="F100" s="59"/>
      <c r="G100" s="59"/>
      <c r="H100" s="59"/>
      <c r="I100" s="59"/>
      <c r="J100" s="59"/>
      <c r="K100" s="18"/>
      <c r="L100" s="18"/>
      <c r="M100" s="18"/>
      <c r="N100" s="23"/>
    </row>
    <row r="101" spans="2:14">
      <c r="B101" s="22"/>
      <c r="C101" s="18"/>
      <c r="D101" s="18"/>
      <c r="E101" s="18" t="s">
        <v>977</v>
      </c>
      <c r="F101" s="18"/>
      <c r="G101" s="18"/>
      <c r="H101" s="18"/>
      <c r="I101" s="18"/>
      <c r="J101" s="18"/>
      <c r="K101" s="18"/>
      <c r="L101" s="18"/>
      <c r="M101" s="18"/>
      <c r="N101" s="23"/>
    </row>
    <row r="102" spans="2:14">
      <c r="B102" s="22"/>
      <c r="C102" s="18"/>
      <c r="D102" s="18"/>
      <c r="E102" s="18" t="s">
        <v>978</v>
      </c>
      <c r="F102" s="18"/>
      <c r="G102" s="18"/>
      <c r="H102" s="18"/>
      <c r="I102" s="18"/>
      <c r="J102" s="18"/>
      <c r="K102" s="18"/>
      <c r="L102" s="18"/>
      <c r="M102" s="18"/>
      <c r="N102" s="23"/>
    </row>
    <row r="103" spans="2:14">
      <c r="B103" s="22"/>
      <c r="C103" s="18"/>
      <c r="D103" s="18"/>
      <c r="E103" s="18" t="s">
        <v>979</v>
      </c>
      <c r="F103" s="18"/>
      <c r="G103" s="18"/>
      <c r="H103" s="18"/>
      <c r="I103" s="18"/>
      <c r="J103" s="18"/>
      <c r="K103" s="18"/>
      <c r="L103" s="18"/>
      <c r="M103" s="18"/>
      <c r="N103" s="23"/>
    </row>
    <row r="104" spans="2:14" ht="15.75" thickBot="1">
      <c r="B104" s="22"/>
      <c r="C104" s="18"/>
      <c r="D104" s="18"/>
      <c r="E104" s="18"/>
      <c r="F104" s="18" t="s">
        <v>980</v>
      </c>
      <c r="G104" s="18"/>
      <c r="H104" s="18"/>
      <c r="I104" s="18"/>
      <c r="J104" s="18"/>
      <c r="K104" s="18"/>
      <c r="L104" s="18"/>
      <c r="M104" s="18"/>
      <c r="N104" s="23"/>
    </row>
    <row r="105" spans="2:14">
      <c r="B105" s="234" t="s">
        <v>2216</v>
      </c>
      <c r="C105" s="235"/>
      <c r="D105" s="235"/>
      <c r="E105" s="235"/>
      <c r="F105" s="235"/>
      <c r="G105" s="235"/>
      <c r="H105" s="235"/>
      <c r="I105" s="235"/>
      <c r="J105" s="235"/>
      <c r="K105" s="235"/>
      <c r="L105" s="235"/>
      <c r="M105" s="235"/>
      <c r="N105" s="236"/>
    </row>
    <row r="106" spans="2:14">
      <c r="B106" s="237"/>
      <c r="C106" s="238"/>
      <c r="D106" s="238"/>
      <c r="E106" s="238"/>
      <c r="F106" s="238"/>
      <c r="G106" s="238"/>
      <c r="H106" s="238"/>
      <c r="I106" s="238"/>
      <c r="J106" s="238"/>
      <c r="K106" s="238"/>
      <c r="L106" s="238"/>
      <c r="M106" s="238"/>
      <c r="N106" s="239"/>
    </row>
    <row r="107" spans="2:14">
      <c r="B107" s="237"/>
      <c r="C107" s="238"/>
      <c r="D107" s="238"/>
      <c r="E107" s="238"/>
      <c r="F107" s="238"/>
      <c r="G107" s="238"/>
      <c r="H107" s="238"/>
      <c r="I107" s="238"/>
      <c r="J107" s="238"/>
      <c r="K107" s="238"/>
      <c r="L107" s="238"/>
      <c r="M107" s="238"/>
      <c r="N107" s="239"/>
    </row>
    <row r="108" spans="2:14">
      <c r="B108" s="237"/>
      <c r="C108" s="238"/>
      <c r="D108" s="238"/>
      <c r="E108" s="238"/>
      <c r="F108" s="238"/>
      <c r="G108" s="238"/>
      <c r="H108" s="238"/>
      <c r="I108" s="238"/>
      <c r="J108" s="238"/>
      <c r="K108" s="238"/>
      <c r="L108" s="238"/>
      <c r="M108" s="238"/>
      <c r="N108" s="239"/>
    </row>
    <row r="109" spans="2:14" ht="15.75" thickBot="1">
      <c r="B109" s="240"/>
      <c r="C109" s="241"/>
      <c r="D109" s="241"/>
      <c r="E109" s="241"/>
      <c r="F109" s="241"/>
      <c r="G109" s="241"/>
      <c r="H109" s="241"/>
      <c r="I109" s="241"/>
      <c r="J109" s="241"/>
      <c r="K109" s="241"/>
      <c r="L109" s="241"/>
      <c r="M109" s="241"/>
      <c r="N109" s="242"/>
    </row>
    <row r="110" spans="2:14">
      <c r="B110" s="243"/>
      <c r="C110" s="244"/>
      <c r="D110" s="244"/>
      <c r="E110" s="244"/>
      <c r="F110" s="244"/>
      <c r="G110" s="244"/>
      <c r="H110" s="244"/>
      <c r="I110" s="244"/>
      <c r="J110" s="244"/>
      <c r="K110" s="244"/>
      <c r="L110" s="244"/>
      <c r="M110" s="244"/>
      <c r="N110" s="245"/>
    </row>
    <row r="111" spans="2:14">
      <c r="B111" s="229" t="s">
        <v>2217</v>
      </c>
      <c r="C111" s="37"/>
      <c r="D111" s="37"/>
      <c r="E111" s="37"/>
      <c r="F111" s="37"/>
      <c r="G111" s="37"/>
      <c r="H111" s="37"/>
      <c r="I111" s="37"/>
      <c r="J111" s="37"/>
      <c r="K111" s="37"/>
      <c r="L111" s="37"/>
      <c r="M111" s="37"/>
      <c r="N111" s="38"/>
    </row>
    <row r="112" spans="2:14" ht="15" customHeight="1">
      <c r="B112" s="826" t="s">
        <v>2218</v>
      </c>
      <c r="C112" s="827"/>
      <c r="D112" s="827"/>
      <c r="E112" s="827"/>
      <c r="F112" s="827"/>
      <c r="G112" s="827"/>
      <c r="H112" s="827"/>
      <c r="I112" s="827"/>
      <c r="J112" s="827"/>
      <c r="K112" s="827"/>
      <c r="L112" s="827"/>
      <c r="M112" s="827"/>
      <c r="N112" s="828"/>
    </row>
    <row r="113" spans="2:14" ht="15" customHeight="1">
      <c r="B113" s="826"/>
      <c r="C113" s="827"/>
      <c r="D113" s="827"/>
      <c r="E113" s="827"/>
      <c r="F113" s="827"/>
      <c r="G113" s="827"/>
      <c r="H113" s="827"/>
      <c r="I113" s="827"/>
      <c r="J113" s="827"/>
      <c r="K113" s="827"/>
      <c r="L113" s="827"/>
      <c r="M113" s="827"/>
      <c r="N113" s="828"/>
    </row>
    <row r="114" spans="2:14" ht="30" customHeight="1">
      <c r="B114" s="829" t="s">
        <v>2219</v>
      </c>
      <c r="C114" s="830"/>
      <c r="D114" s="830"/>
      <c r="E114" s="830"/>
      <c r="F114" s="830"/>
      <c r="G114" s="830"/>
      <c r="H114" s="830"/>
      <c r="I114" s="830"/>
      <c r="J114" s="830"/>
      <c r="K114" s="830"/>
      <c r="L114" s="830"/>
      <c r="M114" s="830"/>
      <c r="N114" s="831"/>
    </row>
    <row r="115" spans="2:14">
      <c r="B115" s="829"/>
      <c r="C115" s="830"/>
      <c r="D115" s="830"/>
      <c r="E115" s="830"/>
      <c r="F115" s="830"/>
      <c r="G115" s="830"/>
      <c r="H115" s="830"/>
      <c r="I115" s="830"/>
      <c r="J115" s="830"/>
      <c r="K115" s="830"/>
      <c r="L115" s="830"/>
      <c r="M115" s="830"/>
      <c r="N115" s="831"/>
    </row>
    <row r="116" spans="2:14">
      <c r="B116" s="338"/>
      <c r="C116" s="339"/>
      <c r="D116" s="339"/>
      <c r="E116" s="339"/>
      <c r="F116" s="339"/>
      <c r="G116" s="339"/>
      <c r="H116" s="339"/>
      <c r="I116" s="339"/>
      <c r="J116" s="339"/>
      <c r="K116" s="339"/>
      <c r="L116" s="339"/>
      <c r="M116" s="339"/>
      <c r="N116" s="340"/>
    </row>
    <row r="117" spans="2:14">
      <c r="B117" s="338"/>
      <c r="C117" s="339"/>
      <c r="D117" s="339"/>
      <c r="E117" s="339"/>
      <c r="F117" s="339"/>
      <c r="G117" s="339"/>
      <c r="H117" s="339"/>
      <c r="I117" s="339"/>
      <c r="J117" s="339"/>
      <c r="K117" s="339"/>
      <c r="L117" s="339"/>
      <c r="M117" s="339"/>
      <c r="N117" s="340"/>
    </row>
    <row r="118" spans="2:14">
      <c r="B118" s="338"/>
      <c r="C118" s="339"/>
      <c r="D118" s="339"/>
      <c r="E118" s="339"/>
      <c r="F118" s="339"/>
      <c r="G118" s="339"/>
      <c r="H118" s="339"/>
      <c r="I118" s="339"/>
      <c r="J118" s="339"/>
      <c r="K118" s="339"/>
      <c r="L118" s="339"/>
      <c r="M118" s="339"/>
      <c r="N118" s="340"/>
    </row>
    <row r="119" spans="2:14">
      <c r="B119" s="229"/>
      <c r="C119" s="37"/>
      <c r="D119" s="37"/>
      <c r="E119" s="37"/>
      <c r="F119" s="37"/>
      <c r="G119" s="37"/>
      <c r="H119" s="37"/>
      <c r="I119" s="37"/>
      <c r="J119" s="37"/>
      <c r="K119" s="37"/>
      <c r="L119" s="37"/>
      <c r="M119" s="37"/>
      <c r="N119" s="38"/>
    </row>
    <row r="120" spans="2:14">
      <c r="B120" s="22"/>
      <c r="C120" s="18"/>
      <c r="D120" s="18"/>
      <c r="E120" s="18" t="s">
        <v>976</v>
      </c>
      <c r="F120" s="59"/>
      <c r="G120" s="59"/>
      <c r="H120" s="18"/>
      <c r="I120" s="18"/>
      <c r="J120" s="18"/>
      <c r="K120" s="18"/>
      <c r="L120" s="18"/>
      <c r="M120" s="18"/>
      <c r="N120" s="23"/>
    </row>
    <row r="121" spans="2:14">
      <c r="B121" s="22"/>
      <c r="C121" s="18"/>
      <c r="D121" s="18"/>
      <c r="E121" s="60" t="s">
        <v>977</v>
      </c>
      <c r="F121" s="18"/>
      <c r="G121" s="18"/>
      <c r="H121" s="60"/>
      <c r="I121" s="60"/>
      <c r="J121" s="60"/>
      <c r="K121" s="18"/>
      <c r="L121" s="18"/>
      <c r="M121" s="18"/>
      <c r="N121" s="23"/>
    </row>
    <row r="122" spans="2:14">
      <c r="B122" s="22"/>
      <c r="C122" s="18"/>
      <c r="D122" s="18"/>
      <c r="E122" s="61" t="s">
        <v>981</v>
      </c>
      <c r="F122" s="18"/>
      <c r="G122" s="18"/>
      <c r="H122" s="61"/>
      <c r="I122" s="61"/>
      <c r="J122" s="61"/>
      <c r="K122" s="18"/>
      <c r="L122" s="18"/>
      <c r="M122" s="18"/>
      <c r="N122" s="23"/>
    </row>
    <row r="123" spans="2:14">
      <c r="B123" s="62"/>
      <c r="C123" s="37"/>
      <c r="D123" s="37"/>
      <c r="E123" s="18" t="s">
        <v>979</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2220</v>
      </c>
      <c r="C125" s="61"/>
      <c r="D125" s="61"/>
      <c r="E125" s="18"/>
      <c r="F125" s="18"/>
      <c r="G125" s="18"/>
      <c r="H125" s="18"/>
      <c r="I125" s="18"/>
      <c r="J125" s="889"/>
      <c r="K125" s="889"/>
      <c r="L125" s="889"/>
      <c r="M125" s="889"/>
      <c r="N125" s="890"/>
    </row>
    <row r="126" spans="2:14" ht="15.75" customHeight="1" thickBot="1">
      <c r="B126" s="268" t="s">
        <v>2221</v>
      </c>
      <c r="C126" s="400"/>
      <c r="D126" s="400"/>
      <c r="E126" s="63"/>
      <c r="F126" s="63"/>
      <c r="G126" s="63"/>
      <c r="H126" s="63"/>
      <c r="I126" s="63"/>
      <c r="J126" s="891"/>
      <c r="K126" s="891"/>
      <c r="L126" s="891"/>
      <c r="M126" s="891"/>
      <c r="N126" s="892"/>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9.25" customHeight="1" thickBot="1">
      <c r="A31" s="163" t="s">
        <v>1845</v>
      </c>
      <c r="B31" s="86" t="s">
        <v>1093</v>
      </c>
      <c r="C31" s="965" t="s">
        <v>1625</v>
      </c>
      <c r="D31" s="966"/>
      <c r="E31" s="966"/>
      <c r="F31" s="966"/>
      <c r="G31" s="966"/>
      <c r="H31" s="966"/>
      <c r="I31" s="966"/>
      <c r="J31" s="966"/>
      <c r="K31" s="475"/>
      <c r="L31" s="313" t="s">
        <v>377</v>
      </c>
      <c r="M31" s="210"/>
      <c r="N31" s="90"/>
    </row>
    <row r="32" spans="1:14" ht="13.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824</v>
      </c>
      <c r="B49" s="49" t="str">
        <f>VLOOKUP(A49,MATERIALES!A4:D373,3,FALSE)</f>
        <v>Cemento Porthland Norma ASTM C150 Tipo _______</v>
      </c>
      <c r="C49" s="288"/>
      <c r="D49" s="288"/>
      <c r="E49" s="288"/>
      <c r="F49" s="288"/>
      <c r="G49" s="288"/>
      <c r="H49" s="288"/>
      <c r="I49" s="275"/>
      <c r="J49" s="423" t="str">
        <f>VLOOKUP(A49,MATERIALES!A5:D641,2,FALSE)</f>
        <v>kg</v>
      </c>
      <c r="K49" s="289">
        <v>1</v>
      </c>
      <c r="L49" s="274"/>
      <c r="M49" s="409">
        <f>VLOOKUP(A49,MATERIALES!A5:D396,4,FALSE)</f>
        <v>460.67358851704489</v>
      </c>
      <c r="N49" s="279">
        <f>K49*M49</f>
        <v>460.67358851704489</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460.67358851704489</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460.67358851704489</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92.134717703408981</v>
      </c>
      <c r="M83" s="859"/>
      <c r="N83" s="57"/>
    </row>
    <row r="84" spans="1:14">
      <c r="B84" s="95" t="s">
        <v>973</v>
      </c>
      <c r="C84" s="96"/>
      <c r="D84" s="96"/>
      <c r="E84" s="96"/>
      <c r="F84" s="96"/>
      <c r="G84" s="96"/>
      <c r="H84" s="96"/>
      <c r="I84" s="93"/>
      <c r="J84" s="94"/>
      <c r="K84" s="311">
        <v>0.05</v>
      </c>
      <c r="L84" s="858">
        <f>N78*K84</f>
        <v>23.033679425852245</v>
      </c>
      <c r="M84" s="859"/>
      <c r="N84" s="57"/>
    </row>
    <row r="85" spans="1:14" ht="15.75" thickBot="1">
      <c r="B85" s="97" t="s">
        <v>974</v>
      </c>
      <c r="C85" s="98"/>
      <c r="D85" s="98"/>
      <c r="E85" s="98"/>
      <c r="F85" s="98"/>
      <c r="G85" s="98"/>
      <c r="H85" s="98"/>
      <c r="I85" s="99"/>
      <c r="J85" s="100"/>
      <c r="K85" s="312">
        <v>0.05</v>
      </c>
      <c r="L85" s="860">
        <f>N78*K85</f>
        <v>23.033679425852245</v>
      </c>
      <c r="M85" s="861"/>
      <c r="N85" s="57"/>
    </row>
    <row r="86" spans="1:14" ht="15.75" thickBot="1">
      <c r="B86" s="823" t="s">
        <v>953</v>
      </c>
      <c r="C86" s="824"/>
      <c r="D86" s="824"/>
      <c r="E86" s="824"/>
      <c r="F86" s="824"/>
      <c r="G86" s="824"/>
      <c r="H86" s="824"/>
      <c r="I86" s="824"/>
      <c r="J86" s="824"/>
      <c r="K86" s="824"/>
      <c r="L86" s="824"/>
      <c r="M86" s="825"/>
      <c r="N86" s="58">
        <f>L83+L84+L85</f>
        <v>138.20207655511348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598.87566507215843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976</v>
      </c>
      <c r="F93" s="59"/>
      <c r="G93" s="59"/>
      <c r="H93" s="59"/>
      <c r="I93" s="59"/>
      <c r="J93" s="59"/>
      <c r="K93" s="18"/>
      <c r="L93" s="18"/>
      <c r="M93" s="18"/>
      <c r="N93" s="23"/>
    </row>
    <row r="94" spans="1:14">
      <c r="B94" s="22"/>
      <c r="C94" s="18"/>
      <c r="D94" s="18"/>
      <c r="E94" s="18" t="s">
        <v>977</v>
      </c>
      <c r="F94" s="18"/>
      <c r="G94" s="18"/>
      <c r="H94" s="18"/>
      <c r="I94" s="18"/>
      <c r="J94" s="18"/>
      <c r="K94" s="18"/>
      <c r="L94" s="18"/>
      <c r="M94" s="18"/>
      <c r="N94" s="23"/>
    </row>
    <row r="95" spans="1:14">
      <c r="B95" s="22"/>
      <c r="C95" s="18"/>
      <c r="D95" s="18"/>
      <c r="E95" s="18" t="s">
        <v>978</v>
      </c>
      <c r="F95" s="18"/>
      <c r="G95" s="18"/>
      <c r="H95" s="18"/>
      <c r="I95" s="18"/>
      <c r="J95" s="18"/>
      <c r="K95" s="18"/>
      <c r="L95" s="18"/>
      <c r="M95" s="18"/>
      <c r="N95" s="23"/>
    </row>
    <row r="96" spans="1:14">
      <c r="B96" s="22"/>
      <c r="C96" s="18"/>
      <c r="D96" s="18"/>
      <c r="E96" s="18" t="s">
        <v>979</v>
      </c>
      <c r="F96" s="18"/>
      <c r="G96" s="18"/>
      <c r="H96" s="18"/>
      <c r="I96" s="18"/>
      <c r="J96" s="18"/>
      <c r="K96" s="18"/>
      <c r="L96" s="18"/>
      <c r="M96" s="18"/>
      <c r="N96" s="23"/>
    </row>
    <row r="97" spans="2:14" ht="15.75" thickBot="1">
      <c r="B97" s="22"/>
      <c r="C97" s="18"/>
      <c r="D97" s="18"/>
      <c r="E97" s="18"/>
      <c r="F97" s="18" t="s">
        <v>980</v>
      </c>
      <c r="G97" s="18"/>
      <c r="H97" s="18"/>
      <c r="I97" s="18"/>
      <c r="J97" s="18"/>
      <c r="K97" s="18"/>
      <c r="L97" s="18"/>
      <c r="M97" s="18"/>
      <c r="N97" s="23"/>
    </row>
    <row r="98" spans="2:14">
      <c r="B98" s="234" t="s">
        <v>2216</v>
      </c>
      <c r="C98" s="235"/>
      <c r="D98" s="235"/>
      <c r="E98" s="235"/>
      <c r="F98" s="235"/>
      <c r="G98" s="235"/>
      <c r="H98" s="235"/>
      <c r="I98" s="235"/>
      <c r="J98" s="235"/>
      <c r="K98" s="235"/>
      <c r="L98" s="235"/>
      <c r="M98" s="235"/>
      <c r="N98" s="236"/>
    </row>
    <row r="99" spans="2:14">
      <c r="B99" s="237"/>
      <c r="C99" s="238"/>
      <c r="D99" s="238"/>
      <c r="E99" s="238"/>
      <c r="F99" s="238"/>
      <c r="G99" s="238"/>
      <c r="H99" s="238"/>
      <c r="I99" s="238"/>
      <c r="J99" s="238"/>
      <c r="K99" s="238"/>
      <c r="L99" s="238"/>
      <c r="M99" s="238"/>
      <c r="N99" s="239"/>
    </row>
    <row r="100" spans="2:14">
      <c r="B100" s="237"/>
      <c r="C100" s="238"/>
      <c r="D100" s="238"/>
      <c r="E100" s="238"/>
      <c r="F100" s="238"/>
      <c r="G100" s="238"/>
      <c r="H100" s="238"/>
      <c r="I100" s="238"/>
      <c r="J100" s="238"/>
      <c r="K100" s="238"/>
      <c r="L100" s="238"/>
      <c r="M100" s="238"/>
      <c r="N100" s="239"/>
    </row>
    <row r="101" spans="2:14">
      <c r="B101" s="237"/>
      <c r="C101" s="238"/>
      <c r="D101" s="238"/>
      <c r="E101" s="238"/>
      <c r="F101" s="238"/>
      <c r="G101" s="238"/>
      <c r="H101" s="238"/>
      <c r="I101" s="238"/>
      <c r="J101" s="238"/>
      <c r="K101" s="238"/>
      <c r="L101" s="238"/>
      <c r="M101" s="238"/>
      <c r="N101" s="239"/>
    </row>
    <row r="102" spans="2:14" ht="15.75" thickBot="1">
      <c r="B102" s="240"/>
      <c r="C102" s="241"/>
      <c r="D102" s="241"/>
      <c r="E102" s="241"/>
      <c r="F102" s="241"/>
      <c r="G102" s="241"/>
      <c r="H102" s="241"/>
      <c r="I102" s="241"/>
      <c r="J102" s="241"/>
      <c r="K102" s="241"/>
      <c r="L102" s="241"/>
      <c r="M102" s="241"/>
      <c r="N102" s="242"/>
    </row>
    <row r="103" spans="2:14">
      <c r="B103" s="243"/>
      <c r="C103" s="244"/>
      <c r="D103" s="244"/>
      <c r="E103" s="244"/>
      <c r="F103" s="244"/>
      <c r="G103" s="244"/>
      <c r="H103" s="244"/>
      <c r="I103" s="244"/>
      <c r="J103" s="244"/>
      <c r="K103" s="244"/>
      <c r="L103" s="244"/>
      <c r="M103" s="244"/>
      <c r="N103" s="245"/>
    </row>
    <row r="104" spans="2:14">
      <c r="B104" s="229" t="s">
        <v>2217</v>
      </c>
      <c r="C104" s="37"/>
      <c r="D104" s="37"/>
      <c r="E104" s="37"/>
      <c r="F104" s="37"/>
      <c r="G104" s="37"/>
      <c r="H104" s="37"/>
      <c r="I104" s="37"/>
      <c r="J104" s="37"/>
      <c r="K104" s="37"/>
      <c r="L104" s="37"/>
      <c r="M104" s="37"/>
      <c r="N104" s="38"/>
    </row>
    <row r="105" spans="2:14" ht="15" customHeight="1">
      <c r="B105" s="826" t="s">
        <v>2218</v>
      </c>
      <c r="C105" s="827"/>
      <c r="D105" s="827"/>
      <c r="E105" s="827"/>
      <c r="F105" s="827"/>
      <c r="G105" s="827"/>
      <c r="H105" s="827"/>
      <c r="I105" s="827"/>
      <c r="J105" s="827"/>
      <c r="K105" s="827"/>
      <c r="L105" s="827"/>
      <c r="M105" s="827"/>
      <c r="N105" s="828"/>
    </row>
    <row r="106" spans="2:14" ht="15" customHeight="1">
      <c r="B106" s="826"/>
      <c r="C106" s="827"/>
      <c r="D106" s="827"/>
      <c r="E106" s="827"/>
      <c r="F106" s="827"/>
      <c r="G106" s="827"/>
      <c r="H106" s="827"/>
      <c r="I106" s="827"/>
      <c r="J106" s="827"/>
      <c r="K106" s="827"/>
      <c r="L106" s="827"/>
      <c r="M106" s="827"/>
      <c r="N106" s="828"/>
    </row>
    <row r="107" spans="2:14" ht="29.25" customHeight="1">
      <c r="B107" s="829" t="s">
        <v>2219</v>
      </c>
      <c r="C107" s="830"/>
      <c r="D107" s="830"/>
      <c r="E107" s="830"/>
      <c r="F107" s="830"/>
      <c r="G107" s="830"/>
      <c r="H107" s="830"/>
      <c r="I107" s="830"/>
      <c r="J107" s="830"/>
      <c r="K107" s="830"/>
      <c r="L107" s="830"/>
      <c r="M107" s="830"/>
      <c r="N107" s="831"/>
    </row>
    <row r="108" spans="2:14">
      <c r="B108" s="829"/>
      <c r="C108" s="830"/>
      <c r="D108" s="830"/>
      <c r="E108" s="830"/>
      <c r="F108" s="830"/>
      <c r="G108" s="830"/>
      <c r="H108" s="830"/>
      <c r="I108" s="830"/>
      <c r="J108" s="830"/>
      <c r="K108" s="830"/>
      <c r="L108" s="830"/>
      <c r="M108" s="830"/>
      <c r="N108" s="831"/>
    </row>
    <row r="109" spans="2:14">
      <c r="B109" s="338"/>
      <c r="C109" s="339"/>
      <c r="D109" s="339"/>
      <c r="E109" s="339"/>
      <c r="F109" s="339"/>
      <c r="G109" s="339"/>
      <c r="H109" s="339"/>
      <c r="I109" s="339"/>
      <c r="J109" s="339"/>
      <c r="K109" s="339"/>
      <c r="L109" s="339"/>
      <c r="M109" s="339"/>
      <c r="N109" s="340"/>
    </row>
    <row r="110" spans="2:14">
      <c r="B110" s="338"/>
      <c r="C110" s="339"/>
      <c r="D110" s="339"/>
      <c r="E110" s="339"/>
      <c r="F110" s="339"/>
      <c r="G110" s="339"/>
      <c r="H110" s="339"/>
      <c r="I110" s="339"/>
      <c r="J110" s="339"/>
      <c r="K110" s="339"/>
      <c r="L110" s="339"/>
      <c r="M110" s="339"/>
      <c r="N110" s="340"/>
    </row>
    <row r="111" spans="2:14">
      <c r="B111" s="338"/>
      <c r="C111" s="339"/>
      <c r="D111" s="339"/>
      <c r="E111" s="339"/>
      <c r="F111" s="339"/>
      <c r="G111" s="339"/>
      <c r="H111" s="339"/>
      <c r="I111" s="339"/>
      <c r="J111" s="339"/>
      <c r="K111" s="339"/>
      <c r="L111" s="339"/>
      <c r="M111" s="339"/>
      <c r="N111" s="340"/>
    </row>
    <row r="112" spans="2:14">
      <c r="B112" s="229"/>
      <c r="C112" s="37"/>
      <c r="D112" s="37"/>
      <c r="E112" s="37"/>
      <c r="F112" s="37"/>
      <c r="G112" s="37"/>
      <c r="H112" s="37"/>
      <c r="I112" s="37"/>
      <c r="J112" s="37"/>
      <c r="K112" s="37"/>
      <c r="L112" s="37"/>
      <c r="M112" s="37"/>
      <c r="N112" s="38"/>
    </row>
    <row r="113" spans="2:14">
      <c r="B113" s="22"/>
      <c r="C113" s="18"/>
      <c r="D113" s="18"/>
      <c r="E113" s="18" t="s">
        <v>976</v>
      </c>
      <c r="F113" s="59"/>
      <c r="G113" s="59"/>
      <c r="H113" s="18"/>
      <c r="I113" s="18"/>
      <c r="J113" s="18"/>
      <c r="K113" s="18"/>
      <c r="L113" s="18"/>
      <c r="M113" s="18"/>
      <c r="N113" s="23"/>
    </row>
    <row r="114" spans="2:14">
      <c r="B114" s="22"/>
      <c r="C114" s="18"/>
      <c r="D114" s="18"/>
      <c r="E114" s="60" t="s">
        <v>977</v>
      </c>
      <c r="F114" s="18"/>
      <c r="G114" s="18"/>
      <c r="H114" s="60"/>
      <c r="I114" s="60"/>
      <c r="J114" s="60"/>
      <c r="K114" s="18"/>
      <c r="L114" s="18"/>
      <c r="M114" s="18"/>
      <c r="N114" s="23"/>
    </row>
    <row r="115" spans="2:14">
      <c r="B115" s="22"/>
      <c r="C115" s="18"/>
      <c r="D115" s="18"/>
      <c r="E115" s="61" t="s">
        <v>981</v>
      </c>
      <c r="F115" s="18"/>
      <c r="G115" s="18"/>
      <c r="H115" s="61"/>
      <c r="I115" s="61"/>
      <c r="J115" s="61"/>
      <c r="K115" s="18"/>
      <c r="L115" s="18"/>
      <c r="M115" s="18"/>
      <c r="N115" s="23"/>
    </row>
    <row r="116" spans="2:14">
      <c r="B116" s="62"/>
      <c r="C116" s="37"/>
      <c r="D116" s="37"/>
      <c r="E116" s="18" t="s">
        <v>979</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2220</v>
      </c>
      <c r="C118" s="61"/>
      <c r="D118" s="61"/>
      <c r="E118" s="18"/>
      <c r="F118" s="18"/>
      <c r="G118" s="18"/>
      <c r="H118" s="18"/>
      <c r="I118" s="18"/>
      <c r="J118" s="889"/>
      <c r="K118" s="889"/>
      <c r="L118" s="889"/>
      <c r="M118" s="889"/>
      <c r="N118" s="890"/>
    </row>
    <row r="119" spans="2:14" ht="15.75" customHeight="1" thickBot="1">
      <c r="B119" s="268" t="s">
        <v>2221</v>
      </c>
      <c r="C119" s="400"/>
      <c r="D119" s="400"/>
      <c r="E119" s="63"/>
      <c r="F119" s="63"/>
      <c r="G119" s="63"/>
      <c r="H119" s="63"/>
      <c r="I119" s="63"/>
      <c r="J119" s="891"/>
      <c r="K119" s="891"/>
      <c r="L119" s="891"/>
      <c r="M119" s="891"/>
      <c r="N119" s="892"/>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1626</v>
      </c>
      <c r="C31" s="965" t="s">
        <v>2040</v>
      </c>
      <c r="D31" s="966"/>
      <c r="E31" s="966"/>
      <c r="F31" s="966"/>
      <c r="G31" s="966"/>
      <c r="H31" s="966"/>
      <c r="I31" s="966"/>
      <c r="J31" s="966"/>
      <c r="K31" s="475"/>
      <c r="L31" s="313" t="s">
        <v>377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826</v>
      </c>
      <c r="B49" s="49" t="str">
        <f>VLOOKUP(A49,MATERIALES!A4:D373,3,FALSE)</f>
        <v>Cemento Hidráulico adicionado, Norma ASTM C595 Tipo _______</v>
      </c>
      <c r="C49" s="288"/>
      <c r="D49" s="288"/>
      <c r="E49" s="288"/>
      <c r="F49" s="288"/>
      <c r="G49" s="288"/>
      <c r="H49" s="288"/>
      <c r="I49" s="275"/>
      <c r="J49" s="423" t="str">
        <f>VLOOKUP(A49,MATERIALES!A5:D641,2,FALSE)</f>
        <v>kg</v>
      </c>
      <c r="K49" s="289">
        <v>1</v>
      </c>
      <c r="L49" s="274"/>
      <c r="M49" s="409">
        <f>VLOOKUP(A49,MATERIALES!A5:D396,4,FALSE)</f>
        <v>764.87395195631916</v>
      </c>
      <c r="N49" s="279">
        <f>K49*M49</f>
        <v>764.87395195631916</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764.87395195631916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764.87395195631916</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152.97479039126384</v>
      </c>
      <c r="M83" s="859"/>
      <c r="N83" s="57"/>
    </row>
    <row r="84" spans="1:14">
      <c r="B84" s="95" t="s">
        <v>973</v>
      </c>
      <c r="C84" s="96"/>
      <c r="D84" s="96"/>
      <c r="E84" s="96"/>
      <c r="F84" s="96"/>
      <c r="G84" s="96"/>
      <c r="H84" s="96"/>
      <c r="I84" s="93"/>
      <c r="J84" s="94"/>
      <c r="K84" s="311">
        <v>0.05</v>
      </c>
      <c r="L84" s="858">
        <f>N78*K84</f>
        <v>38.243697597815959</v>
      </c>
      <c r="M84" s="859"/>
      <c r="N84" s="57"/>
    </row>
    <row r="85" spans="1:14" ht="15.75" thickBot="1">
      <c r="B85" s="97" t="s">
        <v>974</v>
      </c>
      <c r="C85" s="98"/>
      <c r="D85" s="98"/>
      <c r="E85" s="98"/>
      <c r="F85" s="98"/>
      <c r="G85" s="98"/>
      <c r="H85" s="98"/>
      <c r="I85" s="99"/>
      <c r="J85" s="100"/>
      <c r="K85" s="312">
        <v>0.05</v>
      </c>
      <c r="L85" s="860">
        <f>N78*K85</f>
        <v>38.243697597815959</v>
      </c>
      <c r="M85" s="861"/>
      <c r="N85" s="57"/>
    </row>
    <row r="86" spans="1:14" ht="15.75" thickBot="1">
      <c r="B86" s="823" t="s">
        <v>953</v>
      </c>
      <c r="C86" s="824"/>
      <c r="D86" s="824"/>
      <c r="E86" s="824"/>
      <c r="F86" s="824"/>
      <c r="G86" s="824"/>
      <c r="H86" s="824"/>
      <c r="I86" s="824"/>
      <c r="J86" s="824"/>
      <c r="K86" s="824"/>
      <c r="L86" s="824"/>
      <c r="M86" s="825"/>
      <c r="N86" s="58">
        <f>L83+L84+L85</f>
        <v>229.46218558689574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994.33613754321493</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41.25" customHeight="1" thickBot="1">
      <c r="A31" t="s">
        <v>1845</v>
      </c>
      <c r="B31" s="86" t="s">
        <v>1627</v>
      </c>
      <c r="C31" s="965" t="s">
        <v>2041</v>
      </c>
      <c r="D31" s="966"/>
      <c r="E31" s="966"/>
      <c r="F31" s="966"/>
      <c r="G31" s="966"/>
      <c r="H31" s="966"/>
      <c r="I31" s="966"/>
      <c r="J31" s="966"/>
      <c r="K31" s="475"/>
      <c r="L31" s="313" t="s">
        <v>377</v>
      </c>
      <c r="M31" s="210"/>
      <c r="N31" s="90"/>
    </row>
    <row r="32" spans="1:14" ht="18.7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278"/>
      <c r="N36" s="279"/>
    </row>
    <row r="37" spans="1:14">
      <c r="A37" s="119"/>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79"/>
    </row>
    <row r="39" spans="1:14">
      <c r="B39" s="872"/>
      <c r="C39" s="873"/>
      <c r="D39" s="873"/>
      <c r="E39" s="873"/>
      <c r="F39" s="873"/>
      <c r="G39" s="873"/>
      <c r="H39" s="874"/>
      <c r="I39" s="875"/>
      <c r="J39" s="876"/>
      <c r="K39" s="276"/>
      <c r="L39" s="877"/>
      <c r="M39" s="878"/>
      <c r="N39" s="279"/>
    </row>
    <row r="40" spans="1:14">
      <c r="B40" s="872"/>
      <c r="C40" s="873"/>
      <c r="D40" s="873"/>
      <c r="E40" s="873"/>
      <c r="F40" s="873"/>
      <c r="G40" s="873"/>
      <c r="H40" s="874"/>
      <c r="I40" s="42"/>
      <c r="J40" s="43"/>
      <c r="K40" s="276"/>
      <c r="L40" s="283"/>
      <c r="M40" s="284"/>
      <c r="N40" s="279"/>
    </row>
    <row r="41" spans="1:14">
      <c r="B41" s="327"/>
      <c r="C41" s="328"/>
      <c r="D41" s="328"/>
      <c r="E41" s="328"/>
      <c r="F41" s="330"/>
      <c r="G41" s="330"/>
      <c r="H41" s="131"/>
      <c r="I41" s="42"/>
      <c r="J41" s="43"/>
      <c r="K41" s="281"/>
      <c r="L41" s="283"/>
      <c r="M41" s="284"/>
      <c r="N41" s="285"/>
    </row>
    <row r="42" spans="1:14">
      <c r="B42" s="880"/>
      <c r="C42" s="881"/>
      <c r="D42" s="881"/>
      <c r="E42" s="44"/>
      <c r="F42" s="45"/>
      <c r="G42" s="45"/>
      <c r="H42" s="46"/>
      <c r="I42" s="42"/>
      <c r="J42" s="43"/>
      <c r="K42" s="286"/>
      <c r="L42" s="283"/>
      <c r="M42" s="408"/>
      <c r="N42" s="351"/>
    </row>
    <row r="43" spans="1:14" ht="15.75" thickBot="1">
      <c r="B43" s="872"/>
      <c r="C43" s="873"/>
      <c r="D43" s="873"/>
      <c r="E43" s="873"/>
      <c r="F43" s="873"/>
      <c r="G43" s="873"/>
      <c r="H43" s="874"/>
      <c r="I43" s="882"/>
      <c r="J43" s="883"/>
      <c r="K43" s="47"/>
      <c r="L43" s="884"/>
      <c r="M43" s="885"/>
      <c r="N43" s="111"/>
    </row>
    <row r="44" spans="1:14" ht="15.75" thickBot="1">
      <c r="B44" s="823" t="s">
        <v>953</v>
      </c>
      <c r="C44" s="824"/>
      <c r="D44" s="824"/>
      <c r="E44" s="824"/>
      <c r="F44" s="824"/>
      <c r="G44" s="824"/>
      <c r="H44" s="824"/>
      <c r="I44" s="824"/>
      <c r="J44" s="824"/>
      <c r="K44" s="824"/>
      <c r="L44" s="824"/>
      <c r="M44" s="825"/>
      <c r="N44" s="401"/>
    </row>
    <row r="45" spans="1:14">
      <c r="B45" s="287"/>
      <c r="C45" s="40"/>
      <c r="D45" s="40"/>
      <c r="E45" s="40"/>
      <c r="F45" s="40"/>
      <c r="G45" s="40"/>
      <c r="H45" s="40"/>
      <c r="I45" s="40"/>
      <c r="J45" s="40"/>
      <c r="K45" s="40"/>
      <c r="L45" s="40"/>
      <c r="M45" s="40"/>
      <c r="N45" s="41"/>
    </row>
    <row r="46" spans="1:14">
      <c r="B46" s="70" t="s">
        <v>954</v>
      </c>
      <c r="C46" s="71"/>
      <c r="D46" s="71"/>
      <c r="E46" s="71"/>
      <c r="F46" s="71"/>
      <c r="G46" s="71"/>
      <c r="H46" s="71"/>
      <c r="I46" s="71"/>
      <c r="J46" s="71"/>
      <c r="K46" s="71"/>
      <c r="L46" s="71"/>
      <c r="M46" s="71"/>
      <c r="N46" s="72"/>
    </row>
    <row r="47" spans="1:14" ht="15.75" thickBot="1">
      <c r="B47" s="73"/>
      <c r="C47" s="68"/>
      <c r="D47" s="68"/>
      <c r="E47" s="68"/>
      <c r="F47" s="68"/>
      <c r="G47" s="68"/>
      <c r="H47" s="68"/>
      <c r="I47" s="68"/>
      <c r="J47" s="67"/>
      <c r="K47" s="67"/>
      <c r="L47" s="67"/>
      <c r="M47" s="67"/>
      <c r="N47" s="69"/>
    </row>
    <row r="48" spans="1:14">
      <c r="B48" s="868" t="s">
        <v>944</v>
      </c>
      <c r="C48" s="869"/>
      <c r="D48" s="869"/>
      <c r="E48" s="869"/>
      <c r="F48" s="869"/>
      <c r="G48" s="869"/>
      <c r="H48" s="869"/>
      <c r="I48" s="903"/>
      <c r="J48" s="322" t="s">
        <v>945</v>
      </c>
      <c r="K48" s="91" t="s">
        <v>946</v>
      </c>
      <c r="L48" s="904" t="s">
        <v>955</v>
      </c>
      <c r="M48" s="903"/>
      <c r="N48" s="92" t="s">
        <v>951</v>
      </c>
    </row>
    <row r="49" spans="1:14">
      <c r="A49" t="s">
        <v>804</v>
      </c>
      <c r="B49" s="49" t="str">
        <f>VLOOKUP(A49,MATERIALES!A4:D373,3,FALSE)</f>
        <v>Cemento gris</v>
      </c>
      <c r="C49" s="288"/>
      <c r="D49" s="288"/>
      <c r="E49" s="288"/>
      <c r="F49" s="288"/>
      <c r="G49" s="288"/>
      <c r="H49" s="288"/>
      <c r="I49" s="275"/>
      <c r="J49" s="423" t="str">
        <f>VLOOKUP(A49,MATERIALES!A5:D641,2,FALSE)</f>
        <v>kg</v>
      </c>
      <c r="K49" s="289">
        <v>1</v>
      </c>
      <c r="L49" s="274"/>
      <c r="M49" s="409">
        <f>VLOOKUP(A49,MATERIALES!A5:D396,4,FALSE)</f>
        <v>567.65199955211585</v>
      </c>
      <c r="N49" s="279">
        <f>K49*M49</f>
        <v>567.65199955211585</v>
      </c>
    </row>
    <row r="50" spans="1:14">
      <c r="A50" s="150"/>
      <c r="B50" s="49"/>
      <c r="C50" s="288"/>
      <c r="D50" s="288"/>
      <c r="E50" s="288"/>
      <c r="F50" s="288"/>
      <c r="G50" s="288"/>
      <c r="H50" s="288"/>
      <c r="I50" s="275"/>
      <c r="J50" s="231"/>
      <c r="K50" s="289"/>
      <c r="L50" s="274"/>
      <c r="M50" s="409"/>
      <c r="N50" s="279"/>
    </row>
    <row r="51" spans="1:14">
      <c r="B51" s="49"/>
      <c r="C51" s="288"/>
      <c r="D51" s="288"/>
      <c r="E51" s="288"/>
      <c r="F51" s="288"/>
      <c r="G51" s="288"/>
      <c r="H51" s="288"/>
      <c r="I51" s="275"/>
      <c r="J51" s="231"/>
      <c r="K51" s="289"/>
      <c r="L51" s="274"/>
      <c r="M51" s="290"/>
      <c r="N51" s="291"/>
    </row>
    <row r="52" spans="1:14">
      <c r="B52" s="49"/>
      <c r="C52" s="288"/>
      <c r="D52" s="288"/>
      <c r="E52" s="288"/>
      <c r="F52" s="288"/>
      <c r="G52" s="288"/>
      <c r="H52" s="288"/>
      <c r="I52" s="275"/>
      <c r="J52" s="231"/>
      <c r="K52" s="289"/>
      <c r="L52" s="274"/>
      <c r="M52" s="290"/>
      <c r="N52" s="291"/>
    </row>
    <row r="53" spans="1:14" ht="15.75" thickBot="1">
      <c r="B53" s="905"/>
      <c r="C53" s="906"/>
      <c r="D53" s="906"/>
      <c r="E53" s="906"/>
      <c r="F53" s="906"/>
      <c r="G53" s="906"/>
      <c r="H53" s="906"/>
      <c r="I53" s="876"/>
      <c r="J53" s="48"/>
      <c r="K53" s="50"/>
      <c r="L53" s="907"/>
      <c r="M53" s="908"/>
      <c r="N53" s="51"/>
    </row>
    <row r="54" spans="1:14" ht="15.75" thickBot="1">
      <c r="B54" s="823" t="s">
        <v>953</v>
      </c>
      <c r="C54" s="824"/>
      <c r="D54" s="824"/>
      <c r="E54" s="824"/>
      <c r="F54" s="824"/>
      <c r="G54" s="824"/>
      <c r="H54" s="824"/>
      <c r="I54" s="824"/>
      <c r="J54" s="824"/>
      <c r="K54" s="824"/>
      <c r="L54" s="824"/>
      <c r="M54" s="825"/>
      <c r="N54" s="401">
        <f>SUM(N49:N53)</f>
        <v>567.65199955211585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8"/>
    </row>
    <row r="61" spans="1:14">
      <c r="B61" s="52"/>
      <c r="C61" s="53"/>
      <c r="D61" s="53"/>
      <c r="E61" s="53"/>
      <c r="F61" s="53"/>
      <c r="G61" s="53"/>
      <c r="H61" s="295"/>
      <c r="I61" s="286"/>
      <c r="J61" s="286"/>
      <c r="K61" s="286"/>
      <c r="L61" s="296"/>
      <c r="M61" s="297"/>
      <c r="N61" s="298"/>
    </row>
    <row r="62" spans="1:14">
      <c r="B62" s="52"/>
      <c r="C62" s="53"/>
      <c r="D62" s="53"/>
      <c r="E62" s="53"/>
      <c r="F62" s="53"/>
      <c r="G62" s="53"/>
      <c r="H62" s="295"/>
      <c r="I62" s="286"/>
      <c r="J62" s="286"/>
      <c r="K62" s="286"/>
      <c r="L62" s="296"/>
      <c r="M62" s="297"/>
      <c r="N62" s="298"/>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2:15" ht="15.75" thickBot="1">
      <c r="B65" s="912" t="s">
        <v>953</v>
      </c>
      <c r="C65" s="866"/>
      <c r="D65" s="866"/>
      <c r="E65" s="866"/>
      <c r="F65" s="866"/>
      <c r="G65" s="866"/>
      <c r="H65" s="866"/>
      <c r="I65" s="866"/>
      <c r="J65" s="866"/>
      <c r="K65" s="866"/>
      <c r="L65" s="866"/>
      <c r="M65" s="867"/>
      <c r="N65" s="110"/>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402"/>
      <c r="O70" s="112"/>
    </row>
    <row r="71" spans="2:15">
      <c r="B71" s="55"/>
      <c r="C71" s="53"/>
      <c r="D71" s="53"/>
      <c r="E71" s="53"/>
      <c r="F71" s="53"/>
      <c r="G71" s="53"/>
      <c r="H71" s="53"/>
      <c r="I71" s="299"/>
      <c r="J71" s="300"/>
      <c r="K71" s="301"/>
      <c r="L71" s="56"/>
      <c r="M71" s="306"/>
      <c r="N71" s="402"/>
    </row>
    <row r="72" spans="2:15">
      <c r="B72" s="55"/>
      <c r="C72" s="53"/>
      <c r="D72" s="53"/>
      <c r="E72" s="53"/>
      <c r="F72" s="53"/>
      <c r="G72" s="53"/>
      <c r="H72" s="53"/>
      <c r="I72" s="299"/>
      <c r="J72" s="300"/>
      <c r="K72" s="301"/>
      <c r="L72" s="56"/>
      <c r="M72" s="307"/>
      <c r="N72" s="402"/>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899"/>
      <c r="C75" s="900"/>
      <c r="D75" s="900"/>
      <c r="E75" s="900"/>
      <c r="F75" s="900"/>
      <c r="G75" s="900"/>
      <c r="H75" s="900"/>
      <c r="I75" s="132"/>
      <c r="J75" s="132"/>
      <c r="K75" s="132"/>
      <c r="L75" s="913"/>
      <c r="M75" s="913"/>
      <c r="N75" s="51"/>
    </row>
    <row r="76" spans="2:15" ht="15.75" thickBot="1">
      <c r="B76" s="912" t="s">
        <v>953</v>
      </c>
      <c r="C76" s="866"/>
      <c r="D76" s="866"/>
      <c r="E76" s="866"/>
      <c r="F76" s="866"/>
      <c r="G76" s="866"/>
      <c r="H76" s="866"/>
      <c r="I76" s="866"/>
      <c r="J76" s="866"/>
      <c r="K76" s="866"/>
      <c r="L76" s="866"/>
      <c r="M76" s="867"/>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N44+N54+N65+N76</f>
        <v>567.65199955211585</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113.53039991042317</v>
      </c>
      <c r="M83" s="859"/>
      <c r="N83" s="57"/>
    </row>
    <row r="84" spans="1:14">
      <c r="B84" s="95" t="s">
        <v>973</v>
      </c>
      <c r="C84" s="96"/>
      <c r="D84" s="96"/>
      <c r="E84" s="96"/>
      <c r="F84" s="96"/>
      <c r="G84" s="96"/>
      <c r="H84" s="96"/>
      <c r="I84" s="93"/>
      <c r="J84" s="94"/>
      <c r="K84" s="311">
        <v>0.05</v>
      </c>
      <c r="L84" s="858">
        <f>N78*K84</f>
        <v>28.382599977605793</v>
      </c>
      <c r="M84" s="859"/>
      <c r="N84" s="57"/>
    </row>
    <row r="85" spans="1:14" ht="15.75" thickBot="1">
      <c r="B85" s="97" t="s">
        <v>974</v>
      </c>
      <c r="C85" s="98"/>
      <c r="D85" s="98"/>
      <c r="E85" s="98"/>
      <c r="F85" s="98"/>
      <c r="G85" s="98"/>
      <c r="H85" s="98"/>
      <c r="I85" s="99"/>
      <c r="J85" s="100"/>
      <c r="K85" s="312">
        <v>0.05</v>
      </c>
      <c r="L85" s="860">
        <f>N78*K85</f>
        <v>28.382599977605793</v>
      </c>
      <c r="M85" s="861"/>
      <c r="N85" s="57"/>
    </row>
    <row r="86" spans="1:14" ht="15.75" thickBot="1">
      <c r="B86" s="823" t="s">
        <v>953</v>
      </c>
      <c r="C86" s="824"/>
      <c r="D86" s="824"/>
      <c r="E86" s="824"/>
      <c r="F86" s="824"/>
      <c r="G86" s="824"/>
      <c r="H86" s="824"/>
      <c r="I86" s="824"/>
      <c r="J86" s="824"/>
      <c r="K86" s="824"/>
      <c r="L86" s="824"/>
      <c r="M86" s="825"/>
      <c r="N86" s="58">
        <f>L83+L84+L85</f>
        <v>170.29559986563476</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737.94759941775055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5"/>
  <cols>
    <col min="1" max="1" width="10" bestFit="1" customWidth="1"/>
    <col min="2" max="2" width="17" customWidth="1"/>
    <col min="6" max="6" width="14.42578125" customWidth="1"/>
    <col min="9" max="9" width="13.28515625" bestFit="1" customWidth="1"/>
    <col min="10" max="10" width="15.5703125" customWidth="1"/>
    <col min="11" max="11" width="17.5703125" bestFit="1" customWidth="1"/>
    <col min="13" max="13" width="13"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86" t="s">
        <v>1628</v>
      </c>
      <c r="C31" s="87" t="s">
        <v>1629</v>
      </c>
      <c r="D31" s="88"/>
      <c r="E31" s="88"/>
      <c r="F31" s="88"/>
      <c r="G31" s="88"/>
      <c r="H31" s="88"/>
      <c r="I31" s="88"/>
      <c r="J31" s="89"/>
      <c r="K31" s="315"/>
      <c r="L31" s="313" t="s">
        <v>387</v>
      </c>
      <c r="M31" s="210"/>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278">
        <v>30</v>
      </c>
      <c r="N36" s="279">
        <f>K36/M36</f>
        <v>64.624274555793221</v>
      </c>
    </row>
    <row r="37" spans="1:14">
      <c r="A37" t="s">
        <v>363</v>
      </c>
      <c r="B37" s="872" t="str">
        <f>VLOOKUP(A37,EQUIPOS!A7:D154,3,FALSE)</f>
        <v>Vibrador de concreto, Motor de 3 hp a 18.000 rpm Mangueras de 4 mt</v>
      </c>
      <c r="C37" s="873"/>
      <c r="D37" s="873"/>
      <c r="E37" s="873"/>
      <c r="F37" s="873"/>
      <c r="G37" s="873"/>
      <c r="H37" s="874"/>
      <c r="I37" s="274"/>
      <c r="J37" s="275"/>
      <c r="K37" s="276">
        <f>VLOOKUP(A37,EQUIPOS!A7:D164,4,FALSE)</f>
        <v>5791.417206467233</v>
      </c>
      <c r="L37" s="277"/>
      <c r="M37" s="278">
        <v>30</v>
      </c>
      <c r="N37" s="279">
        <f>K37/M37</f>
        <v>193.04724021557442</v>
      </c>
    </row>
    <row r="38" spans="1:14">
      <c r="A38" t="s">
        <v>228</v>
      </c>
      <c r="B38" s="872" t="str">
        <f>VLOOKUP(A38,EQUIPOS!A8:D154,3,FALSE)</f>
        <v xml:space="preserve">Formaleta metálica (concreto hidráulico)
</v>
      </c>
      <c r="C38" s="873"/>
      <c r="D38" s="873"/>
      <c r="E38" s="873"/>
      <c r="F38" s="873"/>
      <c r="G38" s="873"/>
      <c r="H38" s="874"/>
      <c r="I38" s="875"/>
      <c r="J38" s="876"/>
      <c r="K38" s="276">
        <f>VLOOKUP(A38,EQUIPOS!A8:D165,4,FALSE)</f>
        <v>2717.690124934988</v>
      </c>
      <c r="L38" s="877">
        <v>0.33329999999999999</v>
      </c>
      <c r="M38" s="878"/>
      <c r="N38" s="279">
        <f>K38/L38</f>
        <v>8153.8857633813022</v>
      </c>
    </row>
    <row r="39" spans="1:14">
      <c r="B39" s="872"/>
      <c r="C39" s="873"/>
      <c r="D39" s="873"/>
      <c r="E39" s="873"/>
      <c r="F39" s="873"/>
      <c r="G39" s="873"/>
      <c r="H39" s="874"/>
      <c r="I39" s="42"/>
      <c r="J39" s="43"/>
      <c r="K39" s="276"/>
      <c r="L39" s="283"/>
      <c r="M39" s="284"/>
      <c r="N39" s="279"/>
    </row>
    <row r="40" spans="1:14">
      <c r="B40" s="327"/>
      <c r="C40" s="328"/>
      <c r="D40" s="328"/>
      <c r="E40" s="330"/>
      <c r="F40" s="330"/>
      <c r="G40" s="330"/>
      <c r="H40" s="131"/>
      <c r="I40" s="42"/>
      <c r="J40" s="43"/>
      <c r="K40" s="281"/>
      <c r="L40" s="283"/>
      <c r="M40" s="284"/>
      <c r="N40" s="285"/>
    </row>
    <row r="41" spans="1:14">
      <c r="B41" s="880" t="s">
        <v>952</v>
      </c>
      <c r="C41" s="881"/>
      <c r="D41" s="881"/>
      <c r="E41" s="44"/>
      <c r="F41" s="45"/>
      <c r="G41" s="45"/>
      <c r="H41" s="46"/>
      <c r="I41" s="42"/>
      <c r="J41" s="43"/>
      <c r="K41" s="286"/>
      <c r="L41" s="283"/>
      <c r="M41" s="408">
        <v>0.1</v>
      </c>
      <c r="N41" s="351">
        <f>N72*M41</f>
        <v>224.88926817266997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8636.44654632534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t="s">
        <v>838</v>
      </c>
      <c r="B48" s="49" t="str">
        <f>VLOOKUP(A48,MATERIALES!A5:D373,3,FALSE)</f>
        <v>Concreto hidráulico para pavimento MR-43</v>
      </c>
      <c r="C48" s="288"/>
      <c r="D48" s="288"/>
      <c r="E48" s="288"/>
      <c r="F48" s="288"/>
      <c r="G48" s="288"/>
      <c r="H48" s="288"/>
      <c r="I48" s="275"/>
      <c r="J48" s="231" t="str">
        <f>VLOOKUP(A48,MATERIALES!A4:D640,2,FALSE)</f>
        <v>m3</v>
      </c>
      <c r="K48" s="289">
        <v>1.01</v>
      </c>
      <c r="L48" s="274"/>
      <c r="M48" s="409">
        <f>VLOOKUP(A48,MATERIALES!A5:D396,4,FALSE)</f>
        <v>496323.01297143439</v>
      </c>
      <c r="N48" s="279">
        <f>K48*M48</f>
        <v>501286.24310114875</v>
      </c>
    </row>
    <row r="49" spans="1:14">
      <c r="B49" s="49"/>
      <c r="C49" s="288"/>
      <c r="D49" s="288"/>
      <c r="E49" s="288"/>
      <c r="F49" s="288"/>
      <c r="G49" s="288"/>
      <c r="H49" s="288"/>
      <c r="I49" s="275"/>
      <c r="J49" s="231"/>
      <c r="K49" s="289"/>
      <c r="L49" s="274"/>
      <c r="M49" s="290"/>
      <c r="N49" s="291"/>
    </row>
    <row r="50" spans="1:14">
      <c r="B50" s="49"/>
      <c r="C50" s="288"/>
      <c r="D50" s="288"/>
      <c r="E50" s="288"/>
      <c r="F50" s="288"/>
      <c r="G50" s="288"/>
      <c r="H50" s="288"/>
      <c r="I50" s="275"/>
      <c r="J50" s="231"/>
      <c r="K50" s="289"/>
      <c r="L50" s="274"/>
      <c r="M50" s="290"/>
      <c r="N50" s="291"/>
    </row>
    <row r="51" spans="1:14" ht="15.75" thickBot="1">
      <c r="B51" s="905"/>
      <c r="C51" s="906"/>
      <c r="D51" s="906"/>
      <c r="E51" s="906"/>
      <c r="F51" s="906"/>
      <c r="G51" s="906"/>
      <c r="H51" s="906"/>
      <c r="I51" s="876"/>
      <c r="J51" s="48"/>
      <c r="K51" s="50"/>
      <c r="L51" s="907"/>
      <c r="M51" s="908"/>
      <c r="N51" s="51"/>
    </row>
    <row r="52" spans="1:14" ht="15.75" thickBot="1">
      <c r="B52" s="823" t="s">
        <v>953</v>
      </c>
      <c r="C52" s="824"/>
      <c r="D52" s="824"/>
      <c r="E52" s="824"/>
      <c r="F52" s="824"/>
      <c r="G52" s="824"/>
      <c r="H52" s="824"/>
      <c r="I52" s="824"/>
      <c r="J52" s="824"/>
      <c r="K52" s="824"/>
      <c r="L52" s="824"/>
      <c r="M52" s="825"/>
      <c r="N52" s="401">
        <f>SUM(N48:N51)</f>
        <v>501286.24310114875</v>
      </c>
    </row>
    <row r="53" spans="1:14">
      <c r="B53" s="39"/>
      <c r="C53" s="40"/>
      <c r="D53" s="40"/>
      <c r="E53" s="40"/>
      <c r="F53" s="40"/>
      <c r="G53" s="40"/>
      <c r="H53" s="40"/>
      <c r="I53" s="40"/>
      <c r="J53" s="40"/>
      <c r="K53" s="40"/>
      <c r="L53" s="40"/>
      <c r="M53" s="40"/>
      <c r="N53" s="41"/>
    </row>
    <row r="54" spans="1:14">
      <c r="B54" s="70" t="s">
        <v>956</v>
      </c>
      <c r="C54" s="71"/>
      <c r="D54" s="71"/>
      <c r="E54" s="71"/>
      <c r="F54" s="71"/>
      <c r="G54" s="71"/>
      <c r="H54" s="71"/>
      <c r="I54" s="71"/>
      <c r="J54" s="71"/>
      <c r="K54" s="71"/>
      <c r="L54" s="71"/>
      <c r="M54" s="71"/>
      <c r="N54" s="72"/>
    </row>
    <row r="55" spans="1:14" ht="15.75" thickBot="1">
      <c r="B55" s="74"/>
      <c r="C55" s="67"/>
      <c r="D55" s="67"/>
      <c r="E55" s="67"/>
      <c r="F55" s="67"/>
      <c r="G55" s="67"/>
      <c r="H55" s="67"/>
      <c r="I55" s="67"/>
      <c r="J55" s="67"/>
      <c r="K55" s="67"/>
      <c r="L55" s="67"/>
      <c r="M55" s="67"/>
      <c r="N55" s="69"/>
    </row>
    <row r="56" spans="1:14" ht="25.5">
      <c r="B56" s="320" t="s">
        <v>957</v>
      </c>
      <c r="C56" s="321"/>
      <c r="D56" s="321"/>
      <c r="E56" s="321"/>
      <c r="F56" s="321"/>
      <c r="G56" s="321"/>
      <c r="H56" s="79" t="s">
        <v>945</v>
      </c>
      <c r="I56" s="80" t="s">
        <v>958</v>
      </c>
      <c r="J56" s="81" t="s">
        <v>959</v>
      </c>
      <c r="K56" s="79" t="s">
        <v>960</v>
      </c>
      <c r="L56" s="909" t="s">
        <v>961</v>
      </c>
      <c r="M56" s="888"/>
      <c r="N56" s="82" t="s">
        <v>951</v>
      </c>
    </row>
    <row r="57" spans="1:14">
      <c r="A57" t="s">
        <v>1390</v>
      </c>
      <c r="B57" s="52" t="str">
        <f>VLOOKUP(A57,TRANSPORTE!A5:D117,3,FALSE)</f>
        <v xml:space="preserve">Transporte de Concreto </v>
      </c>
      <c r="C57" s="324"/>
      <c r="D57" s="324"/>
      <c r="E57" s="324"/>
      <c r="F57" s="324"/>
      <c r="G57" s="324"/>
      <c r="H57" s="318" t="s">
        <v>1468</v>
      </c>
      <c r="I57" s="286">
        <v>1.01</v>
      </c>
      <c r="J57" s="293">
        <v>1</v>
      </c>
      <c r="K57" s="286">
        <f>I57*J57</f>
        <v>1.01</v>
      </c>
      <c r="L57" s="910">
        <f>VLOOKUP(A57,TRANSPORTE!A5:D117,4,FALSE)</f>
        <v>979.84771824047539</v>
      </c>
      <c r="M57" s="911"/>
      <c r="N57" s="294">
        <f>K57*L57</f>
        <v>989.64619542288017</v>
      </c>
    </row>
    <row r="58" spans="1:14">
      <c r="B58" s="52"/>
      <c r="C58" s="53"/>
      <c r="D58" s="53"/>
      <c r="E58" s="53"/>
      <c r="F58" s="53"/>
      <c r="G58" s="53"/>
      <c r="H58" s="295"/>
      <c r="I58" s="286"/>
      <c r="J58" s="286"/>
      <c r="K58" s="286"/>
      <c r="L58" s="296"/>
      <c r="M58" s="297"/>
      <c r="N58" s="298"/>
    </row>
    <row r="59" spans="1:14">
      <c r="B59" s="52"/>
      <c r="C59" s="53"/>
      <c r="D59" s="53"/>
      <c r="E59" s="53"/>
      <c r="F59" s="53"/>
      <c r="G59" s="53"/>
      <c r="H59" s="295"/>
      <c r="I59" s="286"/>
      <c r="J59" s="286"/>
      <c r="K59" s="286"/>
      <c r="L59" s="296"/>
      <c r="M59" s="297"/>
      <c r="N59" s="298"/>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901"/>
      <c r="M61" s="902"/>
      <c r="N61" s="133"/>
    </row>
    <row r="62" spans="1:14" ht="15.75" thickBot="1">
      <c r="B62" s="912" t="s">
        <v>953</v>
      </c>
      <c r="C62" s="866"/>
      <c r="D62" s="866"/>
      <c r="E62" s="866"/>
      <c r="F62" s="866"/>
      <c r="G62" s="866"/>
      <c r="H62" s="866"/>
      <c r="I62" s="866"/>
      <c r="J62" s="866"/>
      <c r="K62" s="866"/>
      <c r="L62" s="866"/>
      <c r="M62" s="867"/>
      <c r="N62" s="110">
        <f>SUM(N57:N61)</f>
        <v>989.64619542288017</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2" t="s">
        <v>963</v>
      </c>
      <c r="C66" s="863"/>
      <c r="D66" s="863"/>
      <c r="E66" s="863"/>
      <c r="F66" s="863"/>
      <c r="G66" s="863"/>
      <c r="H66" s="863"/>
      <c r="I66" s="79" t="s">
        <v>964</v>
      </c>
      <c r="J66" s="81" t="s">
        <v>1410</v>
      </c>
      <c r="K66" s="80" t="s">
        <v>966</v>
      </c>
      <c r="L66" s="864" t="s">
        <v>950</v>
      </c>
      <c r="M66" s="865"/>
      <c r="N66" s="104" t="s">
        <v>951</v>
      </c>
    </row>
    <row r="67" spans="1:15">
      <c r="A67" t="s">
        <v>19</v>
      </c>
      <c r="B67" s="55" t="str">
        <f>VLOOKUP(A67,'MANO DE OBRA'!A8:D68,3,FALSE)</f>
        <v>Obrero (8)</v>
      </c>
      <c r="C67" s="53"/>
      <c r="D67" s="53"/>
      <c r="E67" s="53"/>
      <c r="F67" s="53"/>
      <c r="G67" s="53"/>
      <c r="H67" s="53"/>
      <c r="I67" s="299">
        <f>K67/J67*100</f>
        <v>234080.00000000003</v>
      </c>
      <c r="J67" s="300">
        <v>185</v>
      </c>
      <c r="K67" s="301">
        <f>VLOOKUP(A67,'MANO DE OBRA'!A8:D99,4,FALSE)</f>
        <v>433048</v>
      </c>
      <c r="L67" s="56"/>
      <c r="M67" s="302">
        <v>240</v>
      </c>
      <c r="N67" s="402">
        <f>K67/M67</f>
        <v>1804.3666666666666</v>
      </c>
      <c r="O67" s="112"/>
    </row>
    <row r="68" spans="1:15">
      <c r="A68"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306">
        <v>240</v>
      </c>
      <c r="N68" s="402">
        <f>K68/M68</f>
        <v>444.52601506003327</v>
      </c>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9"/>
      <c r="C71" s="900"/>
      <c r="D71" s="900"/>
      <c r="E71" s="900"/>
      <c r="F71" s="900"/>
      <c r="G71" s="900"/>
      <c r="H71" s="900"/>
      <c r="I71" s="132"/>
      <c r="J71" s="132"/>
      <c r="K71" s="132"/>
      <c r="L71" s="913"/>
      <c r="M71" s="913"/>
      <c r="N71" s="51"/>
    </row>
    <row r="72" spans="1:15" ht="15.75" thickBot="1">
      <c r="B72" s="912" t="s">
        <v>953</v>
      </c>
      <c r="C72" s="866"/>
      <c r="D72" s="866"/>
      <c r="E72" s="866"/>
      <c r="F72" s="866"/>
      <c r="G72" s="866"/>
      <c r="H72" s="866"/>
      <c r="I72" s="866"/>
      <c r="J72" s="866"/>
      <c r="K72" s="866"/>
      <c r="L72" s="866"/>
      <c r="M72" s="867"/>
      <c r="N72" s="308">
        <f>SUM(N67:N71)</f>
        <v>2248.8926817266997</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N43+N52+N62+N72</f>
        <v>513161.22852462367</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8" t="s">
        <v>969</v>
      </c>
      <c r="C78" s="869"/>
      <c r="D78" s="869"/>
      <c r="E78" s="869"/>
      <c r="F78" s="869"/>
      <c r="G78" s="869"/>
      <c r="H78" s="869"/>
      <c r="I78" s="321"/>
      <c r="J78" s="341"/>
      <c r="K78" s="309" t="s">
        <v>970</v>
      </c>
      <c r="L78" s="870" t="s">
        <v>971</v>
      </c>
      <c r="M78" s="871"/>
      <c r="N78" s="310"/>
    </row>
    <row r="79" spans="1:15">
      <c r="B79" s="856" t="s">
        <v>972</v>
      </c>
      <c r="C79" s="857"/>
      <c r="D79" s="857"/>
      <c r="E79" s="857"/>
      <c r="F79" s="857"/>
      <c r="G79" s="857"/>
      <c r="H79" s="857"/>
      <c r="I79" s="93"/>
      <c r="J79" s="94"/>
      <c r="K79" s="311">
        <v>0.2</v>
      </c>
      <c r="L79" s="858">
        <f>N74*K79</f>
        <v>102632.24570492475</v>
      </c>
      <c r="M79" s="859"/>
      <c r="N79" s="57"/>
    </row>
    <row r="80" spans="1:15">
      <c r="B80" s="95" t="s">
        <v>973</v>
      </c>
      <c r="C80" s="96"/>
      <c r="D80" s="96"/>
      <c r="E80" s="96"/>
      <c r="F80" s="96"/>
      <c r="G80" s="96"/>
      <c r="H80" s="96"/>
      <c r="I80" s="93"/>
      <c r="J80" s="94"/>
      <c r="K80" s="311">
        <v>0.05</v>
      </c>
      <c r="L80" s="858">
        <f>N74*K80</f>
        <v>25658.061426231186</v>
      </c>
      <c r="M80" s="859"/>
      <c r="N80" s="57"/>
    </row>
    <row r="81" spans="1:14" ht="15.75" thickBot="1">
      <c r="B81" s="97" t="s">
        <v>974</v>
      </c>
      <c r="C81" s="98"/>
      <c r="D81" s="98"/>
      <c r="E81" s="98"/>
      <c r="F81" s="98"/>
      <c r="G81" s="98"/>
      <c r="H81" s="98"/>
      <c r="I81" s="99"/>
      <c r="J81" s="100"/>
      <c r="K81" s="312">
        <v>0.05</v>
      </c>
      <c r="L81" s="860">
        <f>N74*K81</f>
        <v>25658.061426231186</v>
      </c>
      <c r="M81" s="861"/>
      <c r="N81" s="57"/>
    </row>
    <row r="82" spans="1:14" ht="15.75" thickBot="1">
      <c r="B82" s="823" t="s">
        <v>953</v>
      </c>
      <c r="C82" s="824"/>
      <c r="D82" s="824"/>
      <c r="E82" s="824"/>
      <c r="F82" s="824"/>
      <c r="G82" s="824"/>
      <c r="H82" s="824"/>
      <c r="I82" s="824"/>
      <c r="J82" s="824"/>
      <c r="K82" s="824"/>
      <c r="L82" s="824"/>
      <c r="M82" s="825"/>
      <c r="N82" s="58">
        <f>L79+L80+L81</f>
        <v>153948.36855738712</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667109.59708201082</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1094</v>
      </c>
      <c r="C31" s="87" t="s">
        <v>1630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278">
        <v>37.5</v>
      </c>
      <c r="N36" s="279">
        <f>K36/M36</f>
        <v>139.66500139608445</v>
      </c>
    </row>
    <row r="37" spans="1:14">
      <c r="B37" s="872"/>
      <c r="C37" s="873"/>
      <c r="D37" s="873"/>
      <c r="E37" s="879"/>
      <c r="F37" s="873"/>
      <c r="G37" s="873"/>
      <c r="H37" s="874"/>
      <c r="I37" s="42"/>
      <c r="J37" s="43"/>
      <c r="K37" s="281"/>
      <c r="L37" s="283"/>
      <c r="M37" s="284"/>
      <c r="N37" s="285"/>
    </row>
    <row r="38" spans="1:14">
      <c r="B38" s="880" t="s">
        <v>952</v>
      </c>
      <c r="C38" s="881"/>
      <c r="D38" s="881"/>
      <c r="E38" s="44"/>
      <c r="F38" s="45"/>
      <c r="G38" s="45"/>
      <c r="H38" s="46"/>
      <c r="I38" s="42"/>
      <c r="J38" s="43"/>
      <c r="K38" s="286"/>
      <c r="L38" s="283"/>
      <c r="M38" s="476">
        <v>0.1</v>
      </c>
      <c r="N38" s="351">
        <f>N72*M38</f>
        <v>1079.468487228816</v>
      </c>
    </row>
    <row r="39" spans="1:14" ht="15.75" thickBot="1">
      <c r="B39" s="872"/>
      <c r="C39" s="873"/>
      <c r="D39" s="873"/>
      <c r="E39" s="873"/>
      <c r="F39" s="873"/>
      <c r="G39" s="873"/>
      <c r="H39" s="874"/>
      <c r="I39" s="882"/>
      <c r="J39" s="883"/>
      <c r="K39" s="47"/>
      <c r="L39" s="884"/>
      <c r="M39" s="885"/>
      <c r="N39" s="111"/>
    </row>
    <row r="40" spans="1:14" ht="15.75" thickBot="1">
      <c r="B40" s="823" t="s">
        <v>953</v>
      </c>
      <c r="C40" s="824"/>
      <c r="D40" s="824"/>
      <c r="E40" s="824"/>
      <c r="F40" s="824"/>
      <c r="G40" s="824"/>
      <c r="H40" s="824"/>
      <c r="I40" s="824"/>
      <c r="J40" s="824"/>
      <c r="K40" s="824"/>
      <c r="L40" s="824"/>
      <c r="M40" s="825"/>
      <c r="N40" s="401">
        <f>SUM(N36:N39)</f>
        <v>1219.1334886249006</v>
      </c>
    </row>
    <row r="41" spans="1:14">
      <c r="B41" s="287"/>
      <c r="C41" s="40"/>
      <c r="D41" s="40"/>
      <c r="E41" s="40"/>
      <c r="F41" s="40"/>
      <c r="G41" s="40"/>
      <c r="H41" s="40"/>
      <c r="I41" s="40"/>
      <c r="J41" s="40"/>
      <c r="K41" s="40"/>
      <c r="L41" s="40"/>
      <c r="M41" s="40"/>
      <c r="N41" s="41"/>
    </row>
    <row r="42" spans="1:14">
      <c r="B42" s="70" t="s">
        <v>954</v>
      </c>
      <c r="C42" s="71"/>
      <c r="D42" s="71"/>
      <c r="E42" s="71"/>
      <c r="F42" s="71"/>
      <c r="G42" s="71"/>
      <c r="H42" s="71"/>
      <c r="I42" s="71"/>
      <c r="J42" s="71"/>
      <c r="K42" s="71"/>
      <c r="L42" s="71"/>
      <c r="M42" s="71"/>
      <c r="N42" s="72"/>
    </row>
    <row r="43" spans="1:14" ht="15.75" thickBot="1">
      <c r="B43" s="73"/>
      <c r="C43" s="68"/>
      <c r="D43" s="68"/>
      <c r="E43" s="68"/>
      <c r="F43" s="68"/>
      <c r="G43" s="68"/>
      <c r="H43" s="68"/>
      <c r="I43" s="68"/>
      <c r="J43" s="67"/>
      <c r="K43" s="67"/>
      <c r="L43" s="67"/>
      <c r="M43" s="67"/>
      <c r="N43" s="69"/>
    </row>
    <row r="44" spans="1:14">
      <c r="B44" s="868" t="s">
        <v>944</v>
      </c>
      <c r="C44" s="869"/>
      <c r="D44" s="869"/>
      <c r="E44" s="869"/>
      <c r="F44" s="869"/>
      <c r="G44" s="869"/>
      <c r="H44" s="869"/>
      <c r="I44" s="903"/>
      <c r="J44" s="322" t="s">
        <v>945</v>
      </c>
      <c r="K44" s="91" t="s">
        <v>946</v>
      </c>
      <c r="L44" s="904" t="s">
        <v>955</v>
      </c>
      <c r="M44" s="903"/>
      <c r="N44" s="92" t="s">
        <v>951</v>
      </c>
    </row>
    <row r="45" spans="1:14">
      <c r="A45" s="150" t="s">
        <v>755</v>
      </c>
      <c r="B45" s="49" t="str">
        <f>VLOOKUP(A45,MATERIALES!A5:D373,3,FALSE)</f>
        <v>Adoquín e=8cm</v>
      </c>
      <c r="C45" s="288"/>
      <c r="D45" s="288"/>
      <c r="E45" s="288"/>
      <c r="F45" s="288"/>
      <c r="G45" s="288"/>
      <c r="H45" s="288"/>
      <c r="I45" s="275"/>
      <c r="J45" s="231" t="str">
        <f>VLOOKUP(A45,MATERIALES!A1:D637,2,FALSE)</f>
        <v>m2</v>
      </c>
      <c r="K45" s="289">
        <v>1.03</v>
      </c>
      <c r="L45" s="274"/>
      <c r="M45" s="409">
        <f>VLOOKUP(A45,MATERIALES!A5:D396,4,FALSE)</f>
        <v>52555.72884522457</v>
      </c>
      <c r="N45" s="279">
        <f>K45*M45</f>
        <v>54132.400710581307</v>
      </c>
    </row>
    <row r="46" spans="1:14">
      <c r="A46" s="150" t="s">
        <v>797</v>
      </c>
      <c r="B46" s="49" t="str">
        <f>VLOOKUP(A46,MATERIALES!A6:D373,3,FALSE)</f>
        <v>Arena de sello (fina)</v>
      </c>
      <c r="C46" s="288"/>
      <c r="D46" s="288"/>
      <c r="E46" s="288"/>
      <c r="F46" s="288"/>
      <c r="G46" s="288"/>
      <c r="H46" s="288"/>
      <c r="I46" s="275"/>
      <c r="J46" s="231" t="str">
        <f>VLOOKUP(A46,MATERIALES!A2:D638,2,FALSE)</f>
        <v>m3</v>
      </c>
      <c r="K46" s="289">
        <v>0.01</v>
      </c>
      <c r="L46" s="274"/>
      <c r="M46" s="409">
        <f>VLOOKUP(A46,MATERIALES!A6:D397,4,FALSE)</f>
        <v>49428.733950681315</v>
      </c>
      <c r="N46" s="279">
        <f>K46*M46</f>
        <v>494.28733950681317</v>
      </c>
    </row>
    <row r="47" spans="1:14">
      <c r="A47" s="150" t="s">
        <v>800</v>
      </c>
      <c r="B47" s="49" t="str">
        <f>VLOOKUP(A47,MATERIALES!A6:D373,3,FALSE)</f>
        <v>Arena de soporte (media)</v>
      </c>
      <c r="C47" s="288"/>
      <c r="D47" s="288"/>
      <c r="E47" s="288"/>
      <c r="F47" s="288"/>
      <c r="G47" s="288"/>
      <c r="H47" s="288"/>
      <c r="I47" s="275"/>
      <c r="J47" s="231" t="str">
        <f>VLOOKUP(A47,MATERIALES!A3:D639,2,FALSE)</f>
        <v>m3</v>
      </c>
      <c r="K47" s="289">
        <v>0.05</v>
      </c>
      <c r="L47" s="274"/>
      <c r="M47" s="409">
        <f>VLOOKUP(A47,MATERIALES!A6:D398,4,FALSE)</f>
        <v>45143.25869018957</v>
      </c>
      <c r="N47" s="279">
        <f>K47*M47</f>
        <v>2257.1629345094784</v>
      </c>
    </row>
    <row r="48" spans="1:14">
      <c r="A48" t="s">
        <v>832</v>
      </c>
      <c r="B48" s="49" t="str">
        <f>VLOOKUP(A48,MATERIALES!A6:D373,3,FALSE)</f>
        <v>Concreto Resistencia  21 (Mpa)</v>
      </c>
      <c r="C48" s="324"/>
      <c r="D48" s="324"/>
      <c r="E48" s="324"/>
      <c r="F48" s="324"/>
      <c r="G48" s="324"/>
      <c r="H48" s="324"/>
      <c r="I48" s="324"/>
      <c r="J48" s="318" t="str">
        <f>VLOOKUP(A48,MATERIALES!A4:D640,2,FALSE)</f>
        <v>m3</v>
      </c>
      <c r="K48" s="50">
        <v>0.01</v>
      </c>
      <c r="L48" s="325"/>
      <c r="M48" s="409">
        <f>VLOOKUP(A48,MATERIALES!A6:D399,4,FALSE)</f>
        <v>433426.58233372611</v>
      </c>
      <c r="N48" s="279">
        <f>K48*M48</f>
        <v>4334.2658233372613</v>
      </c>
    </row>
    <row r="49" spans="1:14" ht="15.75" thickBot="1">
      <c r="B49" s="316"/>
      <c r="C49" s="317"/>
      <c r="D49" s="317"/>
      <c r="E49" s="317"/>
      <c r="F49" s="317"/>
      <c r="G49" s="317"/>
      <c r="H49" s="317"/>
      <c r="I49" s="317"/>
      <c r="J49" s="132"/>
      <c r="K49" s="132"/>
      <c r="L49" s="332"/>
      <c r="M49" s="331"/>
      <c r="N49" s="133"/>
    </row>
    <row r="50" spans="1:14" ht="15.75" thickBot="1">
      <c r="B50" s="823" t="s">
        <v>953</v>
      </c>
      <c r="C50" s="824"/>
      <c r="D50" s="824"/>
      <c r="E50" s="824"/>
      <c r="F50" s="824"/>
      <c r="G50" s="824"/>
      <c r="H50" s="824"/>
      <c r="I50" s="824"/>
      <c r="J50" s="824"/>
      <c r="K50" s="824"/>
      <c r="L50" s="824"/>
      <c r="M50" s="825"/>
      <c r="N50" s="401">
        <f>SUM(N45:N49)</f>
        <v>61218.116807934864</v>
      </c>
    </row>
    <row r="51" spans="1:14">
      <c r="B51" s="39"/>
      <c r="C51" s="40"/>
      <c r="D51" s="40"/>
      <c r="E51" s="40"/>
      <c r="F51" s="40"/>
      <c r="G51" s="40"/>
      <c r="H51" s="40"/>
      <c r="I51" s="40"/>
      <c r="J51" s="40"/>
      <c r="K51" s="40"/>
      <c r="L51" s="40"/>
      <c r="M51" s="40"/>
      <c r="N51" s="41"/>
    </row>
    <row r="52" spans="1:14">
      <c r="B52" s="70" t="s">
        <v>956</v>
      </c>
      <c r="C52" s="71"/>
      <c r="D52" s="71"/>
      <c r="E52" s="71"/>
      <c r="F52" s="71"/>
      <c r="G52" s="71"/>
      <c r="H52" s="71"/>
      <c r="I52" s="71"/>
      <c r="J52" s="71"/>
      <c r="K52" s="71"/>
      <c r="L52" s="71"/>
      <c r="M52" s="71"/>
      <c r="N52" s="72"/>
    </row>
    <row r="53" spans="1:14" ht="15.75" thickBot="1">
      <c r="B53" s="74"/>
      <c r="C53" s="67"/>
      <c r="D53" s="67"/>
      <c r="E53" s="67"/>
      <c r="F53" s="67"/>
      <c r="G53" s="67"/>
      <c r="H53" s="67"/>
      <c r="I53" s="67"/>
      <c r="J53" s="67"/>
      <c r="K53" s="67"/>
      <c r="L53" s="67"/>
      <c r="M53" s="67"/>
      <c r="N53" s="69"/>
    </row>
    <row r="54" spans="1:14" ht="25.5">
      <c r="B54" s="320" t="s">
        <v>957</v>
      </c>
      <c r="C54" s="321"/>
      <c r="D54" s="321"/>
      <c r="E54" s="321"/>
      <c r="F54" s="321"/>
      <c r="G54" s="321"/>
      <c r="H54" s="79" t="s">
        <v>945</v>
      </c>
      <c r="I54" s="80" t="s">
        <v>958</v>
      </c>
      <c r="J54" s="81" t="s">
        <v>959</v>
      </c>
      <c r="K54" s="79" t="s">
        <v>960</v>
      </c>
      <c r="L54" s="909" t="s">
        <v>961</v>
      </c>
      <c r="M54" s="888"/>
      <c r="N54" s="82" t="s">
        <v>951</v>
      </c>
    </row>
    <row r="55" spans="1:14">
      <c r="A55" t="s">
        <v>1631</v>
      </c>
      <c r="B55" s="52" t="str">
        <f>VLOOKUP(A55,TRANSPORTE!A5:D117,3,FALSE)</f>
        <v>Transporte de Adoquín e=8cm</v>
      </c>
      <c r="C55" s="324"/>
      <c r="D55" s="324"/>
      <c r="E55" s="324"/>
      <c r="F55" s="324"/>
      <c r="G55" s="324"/>
      <c r="H55" s="318" t="s">
        <v>1468</v>
      </c>
      <c r="I55" s="286">
        <v>0.92</v>
      </c>
      <c r="J55" s="293">
        <v>1</v>
      </c>
      <c r="K55" s="286">
        <f>I55*J55</f>
        <v>0.92</v>
      </c>
      <c r="L55" s="910">
        <f>VLOOKUP(A55,TRANSPORTE!A5:D117,4,FALSE)</f>
        <v>1179.1213728772852</v>
      </c>
      <c r="M55" s="911"/>
      <c r="N55" s="294">
        <f>K55*L55</f>
        <v>1084.7916630471025</v>
      </c>
    </row>
    <row r="56" spans="1:14">
      <c r="A56" t="s">
        <v>1227</v>
      </c>
      <c r="B56" s="52" t="str">
        <f>VLOOKUP(A56,TRANSPORTE!A6:D117,3,FALSE)</f>
        <v>Transporte de Arena</v>
      </c>
      <c r="C56" s="53"/>
      <c r="D56" s="53"/>
      <c r="E56" s="53"/>
      <c r="F56" s="53"/>
      <c r="G56" s="53"/>
      <c r="H56" s="318" t="s">
        <v>1468</v>
      </c>
      <c r="I56" s="286">
        <v>0.01</v>
      </c>
      <c r="J56" s="293">
        <v>1</v>
      </c>
      <c r="K56" s="286">
        <f>I56*J56</f>
        <v>0.01</v>
      </c>
      <c r="L56" s="910">
        <f>VLOOKUP(A56,TRANSPORTE!A6:D117,4,FALSE)</f>
        <v>1280.985319669418</v>
      </c>
      <c r="M56" s="911"/>
      <c r="N56" s="294">
        <f>K56*L56</f>
        <v>12.80985319669418</v>
      </c>
    </row>
    <row r="57" spans="1:14">
      <c r="A57" t="s">
        <v>1227</v>
      </c>
      <c r="B57" s="52" t="str">
        <f>VLOOKUP(A57,TRANSPORTE!A6:D117,3,FALSE)</f>
        <v>Transporte de Arena</v>
      </c>
      <c r="C57" s="53"/>
      <c r="D57" s="53"/>
      <c r="E57" s="53"/>
      <c r="F57" s="53"/>
      <c r="G57" s="53"/>
      <c r="H57" s="318" t="s">
        <v>1468</v>
      </c>
      <c r="I57" s="286">
        <v>0.05</v>
      </c>
      <c r="J57" s="293">
        <v>1</v>
      </c>
      <c r="K57" s="286">
        <f>I57*J57</f>
        <v>0.05</v>
      </c>
      <c r="L57" s="910">
        <f>VLOOKUP(A57,TRANSPORTE!A6:D117,4,FALSE)</f>
        <v>1280.985319669418</v>
      </c>
      <c r="M57" s="911"/>
      <c r="N57" s="294">
        <f>K57*L57</f>
        <v>64.049265983470903</v>
      </c>
    </row>
    <row r="58" spans="1:14">
      <c r="B58" s="52"/>
      <c r="C58" s="53"/>
      <c r="D58" s="53"/>
      <c r="E58" s="53"/>
      <c r="F58" s="53"/>
      <c r="G58" s="53"/>
      <c r="H58" s="318"/>
      <c r="I58" s="286"/>
      <c r="J58" s="293"/>
      <c r="K58" s="286"/>
      <c r="L58" s="910"/>
      <c r="M58" s="911"/>
      <c r="N58" s="294"/>
    </row>
    <row r="59" spans="1:14">
      <c r="B59" s="52"/>
      <c r="C59" s="53"/>
      <c r="D59" s="53"/>
      <c r="E59" s="53"/>
      <c r="F59" s="53"/>
      <c r="G59" s="53"/>
      <c r="H59" s="295"/>
      <c r="I59" s="286"/>
      <c r="J59" s="286"/>
      <c r="K59" s="286"/>
      <c r="L59" s="296"/>
      <c r="M59" s="297"/>
      <c r="N59" s="298"/>
    </row>
    <row r="60" spans="1:14" ht="15.75" thickBot="1">
      <c r="B60" s="316"/>
      <c r="C60" s="317"/>
      <c r="D60" s="317"/>
      <c r="E60" s="317"/>
      <c r="F60" s="317"/>
      <c r="G60" s="317"/>
      <c r="H60" s="54"/>
      <c r="I60" s="132"/>
      <c r="J60" s="132"/>
      <c r="K60" s="132"/>
      <c r="L60" s="901"/>
      <c r="M60" s="902"/>
      <c r="N60" s="133"/>
    </row>
    <row r="61" spans="1:14" ht="15.75" thickBot="1">
      <c r="B61" s="912" t="s">
        <v>953</v>
      </c>
      <c r="C61" s="866"/>
      <c r="D61" s="866"/>
      <c r="E61" s="866"/>
      <c r="F61" s="866"/>
      <c r="G61" s="866"/>
      <c r="H61" s="866"/>
      <c r="I61" s="866"/>
      <c r="J61" s="866"/>
      <c r="K61" s="866"/>
      <c r="L61" s="866"/>
      <c r="M61" s="867"/>
      <c r="N61" s="110">
        <f>N55+N56+N57+N58+N59</f>
        <v>1161.6507822272674</v>
      </c>
    </row>
    <row r="62" spans="1:14">
      <c r="B62" s="39"/>
      <c r="C62" s="40"/>
      <c r="D62" s="40"/>
      <c r="E62" s="40"/>
      <c r="F62" s="40"/>
      <c r="G62" s="40"/>
      <c r="H62" s="40"/>
      <c r="I62" s="40"/>
      <c r="J62" s="40"/>
      <c r="K62" s="40"/>
      <c r="L62" s="40"/>
      <c r="M62" s="40"/>
      <c r="N62" s="41"/>
    </row>
    <row r="63" spans="1:14">
      <c r="B63" s="70" t="s">
        <v>962</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862" t="s">
        <v>963</v>
      </c>
      <c r="C65" s="863"/>
      <c r="D65" s="863"/>
      <c r="E65" s="863"/>
      <c r="F65" s="863"/>
      <c r="G65" s="863"/>
      <c r="H65" s="863"/>
      <c r="I65" s="79" t="s">
        <v>964</v>
      </c>
      <c r="J65" s="81" t="s">
        <v>1410</v>
      </c>
      <c r="K65" s="80" t="s">
        <v>966</v>
      </c>
      <c r="L65" s="864" t="s">
        <v>950</v>
      </c>
      <c r="M65" s="865"/>
      <c r="N65" s="104" t="s">
        <v>951</v>
      </c>
    </row>
    <row r="66" spans="1:15">
      <c r="A66" s="151" t="s">
        <v>19</v>
      </c>
      <c r="B66" s="55" t="str">
        <f>VLOOKUP(A66,'MANO DE OBRA'!A8:D68,3,FALSE)</f>
        <v>Obrero (8)</v>
      </c>
      <c r="C66" s="53"/>
      <c r="D66" s="53"/>
      <c r="E66" s="53"/>
      <c r="F66" s="53"/>
      <c r="G66" s="53"/>
      <c r="H66" s="53"/>
      <c r="I66" s="299">
        <f>K66/J66*100</f>
        <v>234080.00000000003</v>
      </c>
      <c r="J66" s="300">
        <v>185</v>
      </c>
      <c r="K66" s="301">
        <f>VLOOKUP(A66,'MANO DE OBRA'!A8:D99,4,FALSE)</f>
        <v>433048</v>
      </c>
      <c r="L66" s="56"/>
      <c r="M66" s="302">
        <v>50</v>
      </c>
      <c r="N66" s="402">
        <f>K66/M66</f>
        <v>8660.9599999999991</v>
      </c>
      <c r="O66" s="112"/>
    </row>
    <row r="67" spans="1:15">
      <c r="A67" s="151" t="s">
        <v>30</v>
      </c>
      <c r="B67" s="55" t="str">
        <f>VLOOKUP(A67,'MANO DE OBRA'!A8:D69,3,FALSE)</f>
        <v>Oficial</v>
      </c>
      <c r="C67" s="53"/>
      <c r="D67" s="53"/>
      <c r="E67" s="53"/>
      <c r="F67" s="53"/>
      <c r="G67" s="53"/>
      <c r="H67" s="53"/>
      <c r="I67" s="299">
        <f>K67/J67*100</f>
        <v>57668.23979157189</v>
      </c>
      <c r="J67" s="300">
        <v>185</v>
      </c>
      <c r="K67" s="301">
        <f>VLOOKUP(A67,'MANO DE OBRA'!A8:D100,4,FALSE)</f>
        <v>106686.24361440798</v>
      </c>
      <c r="L67" s="56"/>
      <c r="M67" s="306">
        <v>50</v>
      </c>
      <c r="N67" s="402">
        <f>K67/M67</f>
        <v>2133.7248722881595</v>
      </c>
    </row>
    <row r="68" spans="1:15">
      <c r="B68" s="55"/>
      <c r="C68" s="53"/>
      <c r="D68" s="53"/>
      <c r="E68" s="53"/>
      <c r="F68" s="53"/>
      <c r="G68" s="53"/>
      <c r="H68" s="53"/>
      <c r="I68" s="286"/>
      <c r="J68" s="304"/>
      <c r="K68" s="305"/>
      <c r="L68" s="56"/>
      <c r="M68" s="307"/>
      <c r="N68" s="303"/>
    </row>
    <row r="69" spans="1:15">
      <c r="B69" s="55"/>
      <c r="C69" s="53"/>
      <c r="D69" s="53"/>
      <c r="E69" s="53"/>
      <c r="F69" s="53"/>
      <c r="G69" s="53"/>
      <c r="H69" s="53"/>
      <c r="I69" s="286"/>
      <c r="J69" s="304"/>
      <c r="K69" s="305"/>
      <c r="L69" s="325"/>
      <c r="M69" s="307"/>
      <c r="N69" s="303"/>
    </row>
    <row r="70" spans="1:15">
      <c r="B70" s="55"/>
      <c r="C70" s="53"/>
      <c r="D70" s="53"/>
      <c r="E70" s="53"/>
      <c r="F70" s="53"/>
      <c r="G70" s="53"/>
      <c r="H70" s="53"/>
      <c r="I70" s="286"/>
      <c r="J70" s="304"/>
      <c r="K70" s="305"/>
      <c r="L70" s="325"/>
      <c r="M70" s="307"/>
      <c r="N70" s="303"/>
    </row>
    <row r="71" spans="1:15" ht="15.75" thickBot="1">
      <c r="B71" s="899"/>
      <c r="C71" s="900"/>
      <c r="D71" s="900"/>
      <c r="E71" s="900"/>
      <c r="F71" s="900"/>
      <c r="G71" s="900"/>
      <c r="H71" s="900"/>
      <c r="I71" s="132"/>
      <c r="J71" s="132"/>
      <c r="K71" s="132"/>
      <c r="L71" s="913"/>
      <c r="M71" s="913"/>
      <c r="N71" s="51"/>
    </row>
    <row r="72" spans="1:15" ht="15.75" thickBot="1">
      <c r="B72" s="912" t="s">
        <v>953</v>
      </c>
      <c r="C72" s="866"/>
      <c r="D72" s="866"/>
      <c r="E72" s="866"/>
      <c r="F72" s="866"/>
      <c r="G72" s="866"/>
      <c r="H72" s="866"/>
      <c r="I72" s="866"/>
      <c r="J72" s="866"/>
      <c r="K72" s="866"/>
      <c r="L72" s="866"/>
      <c r="M72" s="867"/>
      <c r="N72" s="308">
        <f>SUM(N66:N71)</f>
        <v>10794.684872288159</v>
      </c>
    </row>
    <row r="73" spans="1:15" ht="15.75" thickBot="1">
      <c r="B73" s="39"/>
      <c r="C73" s="40"/>
      <c r="D73" s="40"/>
      <c r="E73" s="40"/>
      <c r="F73" s="40"/>
      <c r="G73" s="40"/>
      <c r="H73" s="40"/>
      <c r="I73" s="40"/>
      <c r="J73" s="40"/>
      <c r="K73" s="40"/>
      <c r="L73" s="40"/>
      <c r="M73" s="40"/>
      <c r="N73" s="41"/>
    </row>
    <row r="74" spans="1:15" ht="15.75" thickBot="1">
      <c r="B74" s="823" t="s">
        <v>967</v>
      </c>
      <c r="C74" s="824"/>
      <c r="D74" s="824"/>
      <c r="E74" s="824"/>
      <c r="F74" s="824"/>
      <c r="G74" s="824"/>
      <c r="H74" s="824"/>
      <c r="I74" s="824"/>
      <c r="J74" s="824"/>
      <c r="K74" s="824"/>
      <c r="L74" s="824"/>
      <c r="M74" s="825"/>
      <c r="N74" s="105">
        <f>N40+N50+N61+N72</f>
        <v>74393.585951075191</v>
      </c>
    </row>
    <row r="75" spans="1:15">
      <c r="B75" s="39"/>
      <c r="C75" s="40"/>
      <c r="D75" s="40"/>
      <c r="E75" s="40"/>
      <c r="F75" s="40"/>
      <c r="G75" s="40"/>
      <c r="H75" s="40"/>
      <c r="I75" s="40"/>
      <c r="J75" s="40"/>
      <c r="K75" s="40"/>
      <c r="L75" s="40"/>
      <c r="M75" s="40"/>
      <c r="N75" s="41"/>
    </row>
    <row r="76" spans="1:15">
      <c r="B76" s="70" t="s">
        <v>968</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c r="B78" s="868" t="s">
        <v>969</v>
      </c>
      <c r="C78" s="869"/>
      <c r="D78" s="869"/>
      <c r="E78" s="869"/>
      <c r="F78" s="869"/>
      <c r="G78" s="869"/>
      <c r="H78" s="869"/>
      <c r="I78" s="321"/>
      <c r="J78" s="341"/>
      <c r="K78" s="309" t="s">
        <v>970</v>
      </c>
      <c r="L78" s="870" t="s">
        <v>971</v>
      </c>
      <c r="M78" s="871"/>
      <c r="N78" s="310"/>
    </row>
    <row r="79" spans="1:15">
      <c r="B79" s="856" t="s">
        <v>972</v>
      </c>
      <c r="C79" s="857"/>
      <c r="D79" s="857"/>
      <c r="E79" s="857"/>
      <c r="F79" s="857"/>
      <c r="G79" s="857"/>
      <c r="H79" s="857"/>
      <c r="I79" s="93"/>
      <c r="J79" s="94"/>
      <c r="K79" s="311">
        <v>0.2</v>
      </c>
      <c r="L79" s="858">
        <f>N74*K79</f>
        <v>14878.717190215038</v>
      </c>
      <c r="M79" s="859"/>
      <c r="N79" s="57"/>
    </row>
    <row r="80" spans="1:15">
      <c r="B80" s="95" t="s">
        <v>973</v>
      </c>
      <c r="C80" s="96"/>
      <c r="D80" s="96"/>
      <c r="E80" s="96"/>
      <c r="F80" s="96"/>
      <c r="G80" s="96"/>
      <c r="H80" s="96"/>
      <c r="I80" s="93"/>
      <c r="J80" s="94"/>
      <c r="K80" s="311">
        <v>0.05</v>
      </c>
      <c r="L80" s="858">
        <f>N74*K80</f>
        <v>3719.6792975537596</v>
      </c>
      <c r="M80" s="859"/>
      <c r="N80" s="57"/>
    </row>
    <row r="81" spans="1:14" ht="15.75" thickBot="1">
      <c r="B81" s="97" t="s">
        <v>974</v>
      </c>
      <c r="C81" s="98"/>
      <c r="D81" s="98"/>
      <c r="E81" s="98"/>
      <c r="F81" s="98"/>
      <c r="G81" s="98"/>
      <c r="H81" s="98"/>
      <c r="I81" s="99"/>
      <c r="J81" s="100"/>
      <c r="K81" s="312">
        <v>0.05</v>
      </c>
      <c r="L81" s="860">
        <f>N74*K81</f>
        <v>3719.6792975537596</v>
      </c>
      <c r="M81" s="861"/>
      <c r="N81" s="57"/>
    </row>
    <row r="82" spans="1:14" ht="15.75" thickBot="1">
      <c r="B82" s="823" t="s">
        <v>953</v>
      </c>
      <c r="C82" s="824"/>
      <c r="D82" s="824"/>
      <c r="E82" s="824"/>
      <c r="F82" s="824"/>
      <c r="G82" s="824"/>
      <c r="H82" s="824"/>
      <c r="I82" s="824"/>
      <c r="J82" s="824"/>
      <c r="K82" s="824"/>
      <c r="L82" s="824"/>
      <c r="M82" s="825"/>
      <c r="N82" s="58">
        <f>L79+L80+L81</f>
        <v>22318.075785322559</v>
      </c>
    </row>
    <row r="83" spans="1:14" ht="15.75" thickBot="1">
      <c r="B83" s="39"/>
      <c r="C83" s="40"/>
      <c r="D83" s="40"/>
      <c r="E83" s="40"/>
      <c r="F83" s="40"/>
      <c r="G83" s="40"/>
      <c r="H83" s="40"/>
      <c r="I83" s="40"/>
      <c r="J83" s="40"/>
      <c r="K83" s="40"/>
      <c r="L83" s="40"/>
      <c r="M83" s="40"/>
      <c r="N83" s="41"/>
    </row>
    <row r="84" spans="1:14" ht="15.75" thickBot="1">
      <c r="A84" t="s">
        <v>2016</v>
      </c>
      <c r="B84" s="823" t="s">
        <v>975</v>
      </c>
      <c r="C84" s="824"/>
      <c r="D84" s="824"/>
      <c r="E84" s="824"/>
      <c r="F84" s="824"/>
      <c r="G84" s="824"/>
      <c r="H84" s="824"/>
      <c r="I84" s="824"/>
      <c r="J84" s="824"/>
      <c r="K84" s="824"/>
      <c r="L84" s="824"/>
      <c r="M84" s="825"/>
      <c r="N84" s="195">
        <f>N74+N82</f>
        <v>96711.661736397742</v>
      </c>
    </row>
    <row r="85" spans="1:14">
      <c r="B85" s="246"/>
      <c r="C85" s="247"/>
      <c r="D85" s="247"/>
      <c r="E85" s="247"/>
      <c r="F85" s="247"/>
      <c r="G85" s="247"/>
      <c r="H85" s="247"/>
      <c r="I85" s="247"/>
      <c r="J85" s="247"/>
      <c r="K85" s="247"/>
      <c r="L85" s="247"/>
      <c r="M85" s="247"/>
      <c r="N85" s="248"/>
    </row>
    <row r="86" spans="1:14">
      <c r="B86" s="249"/>
      <c r="C86" s="250"/>
      <c r="D86" s="250"/>
      <c r="E86" s="250"/>
      <c r="F86" s="250"/>
      <c r="G86" s="250"/>
      <c r="H86" s="250"/>
      <c r="I86" s="250"/>
      <c r="J86" s="250"/>
      <c r="K86" s="250"/>
      <c r="L86" s="250"/>
      <c r="M86" s="250"/>
      <c r="N86" s="251"/>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424" t="s">
        <v>976</v>
      </c>
      <c r="F89" s="424"/>
      <c r="G89" s="424"/>
      <c r="H89" s="424"/>
      <c r="I89" s="424"/>
      <c r="J89" s="424"/>
      <c r="K89" s="250"/>
      <c r="L89" s="250"/>
      <c r="M89" s="250"/>
      <c r="N89" s="251"/>
    </row>
    <row r="90" spans="1:14">
      <c r="B90" s="249"/>
      <c r="C90" s="250"/>
      <c r="D90" s="250"/>
      <c r="E90" s="250" t="s">
        <v>977</v>
      </c>
      <c r="F90" s="250"/>
      <c r="G90" s="250"/>
      <c r="H90" s="250"/>
      <c r="I90" s="250"/>
      <c r="J90" s="250"/>
      <c r="K90" s="250"/>
      <c r="L90" s="250"/>
      <c r="M90" s="250"/>
      <c r="N90" s="251"/>
    </row>
    <row r="91" spans="1:14">
      <c r="B91" s="249"/>
      <c r="C91" s="250"/>
      <c r="D91" s="250"/>
      <c r="E91" s="250" t="s">
        <v>978</v>
      </c>
      <c r="F91" s="250"/>
      <c r="G91" s="250"/>
      <c r="H91" s="250"/>
      <c r="I91" s="250"/>
      <c r="J91" s="250"/>
      <c r="K91" s="250"/>
      <c r="L91" s="250"/>
      <c r="M91" s="250"/>
      <c r="N91" s="251"/>
    </row>
    <row r="92" spans="1:14">
      <c r="B92" s="249"/>
      <c r="C92" s="250"/>
      <c r="D92" s="250"/>
      <c r="E92" s="250" t="s">
        <v>979</v>
      </c>
      <c r="F92" s="250"/>
      <c r="G92" s="250"/>
      <c r="H92" s="250"/>
      <c r="I92" s="250"/>
      <c r="J92" s="250"/>
      <c r="K92" s="250"/>
      <c r="L92" s="250"/>
      <c r="M92" s="250"/>
      <c r="N92" s="251"/>
    </row>
    <row r="93" spans="1:14" ht="15.75" thickBot="1">
      <c r="B93" s="249"/>
      <c r="C93" s="250"/>
      <c r="D93" s="250"/>
      <c r="E93" s="250"/>
      <c r="F93" s="250" t="s">
        <v>980</v>
      </c>
      <c r="G93" s="250"/>
      <c r="H93" s="250"/>
      <c r="I93" s="250"/>
      <c r="J93" s="250"/>
      <c r="K93" s="250"/>
      <c r="L93" s="250"/>
      <c r="M93" s="250"/>
      <c r="N93" s="251"/>
    </row>
    <row r="94" spans="1:14">
      <c r="B94" s="234" t="s">
        <v>2216</v>
      </c>
      <c r="C94" s="235"/>
      <c r="D94" s="235"/>
      <c r="E94" s="235"/>
      <c r="F94" s="235"/>
      <c r="G94" s="235"/>
      <c r="H94" s="235"/>
      <c r="I94" s="235"/>
      <c r="J94" s="235"/>
      <c r="K94" s="235"/>
      <c r="L94" s="235"/>
      <c r="M94" s="235"/>
      <c r="N94" s="236"/>
    </row>
    <row r="95" spans="1:14">
      <c r="B95" s="252"/>
      <c r="C95" s="253"/>
      <c r="D95" s="253"/>
      <c r="E95" s="253"/>
      <c r="F95" s="253"/>
      <c r="G95" s="253"/>
      <c r="H95" s="253"/>
      <c r="I95" s="253"/>
      <c r="J95" s="253"/>
      <c r="K95" s="253"/>
      <c r="L95" s="253"/>
      <c r="M95" s="253"/>
      <c r="N95" s="254"/>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ht="15.75" thickBot="1">
      <c r="B98" s="255"/>
      <c r="C98" s="256"/>
      <c r="D98" s="256"/>
      <c r="E98" s="256"/>
      <c r="F98" s="256"/>
      <c r="G98" s="256"/>
      <c r="H98" s="256"/>
      <c r="I98" s="256"/>
      <c r="J98" s="256"/>
      <c r="K98" s="256"/>
      <c r="L98" s="256"/>
      <c r="M98" s="256"/>
      <c r="N98" s="257"/>
    </row>
    <row r="99" spans="2:14">
      <c r="B99" s="258"/>
      <c r="C99" s="259"/>
      <c r="D99" s="259"/>
      <c r="E99" s="259"/>
      <c r="F99" s="259"/>
      <c r="G99" s="259"/>
      <c r="H99" s="259"/>
      <c r="I99" s="259"/>
      <c r="J99" s="259"/>
      <c r="K99" s="259"/>
      <c r="L99" s="259"/>
      <c r="M99" s="259"/>
      <c r="N99" s="260"/>
    </row>
    <row r="100" spans="2:14">
      <c r="B100" s="261" t="s">
        <v>2217</v>
      </c>
      <c r="C100" s="262"/>
      <c r="D100" s="262"/>
      <c r="E100" s="262"/>
      <c r="F100" s="262"/>
      <c r="G100" s="262"/>
      <c r="H100" s="262"/>
      <c r="I100" s="262"/>
      <c r="J100" s="262"/>
      <c r="K100" s="262"/>
      <c r="L100" s="262"/>
      <c r="M100" s="262"/>
      <c r="N100" s="263"/>
    </row>
    <row r="101" spans="2:14" ht="15" customHeight="1">
      <c r="B101" s="967" t="s">
        <v>2218</v>
      </c>
      <c r="C101" s="968"/>
      <c r="D101" s="968"/>
      <c r="E101" s="968"/>
      <c r="F101" s="968"/>
      <c r="G101" s="968"/>
      <c r="H101" s="968"/>
      <c r="I101" s="968"/>
      <c r="J101" s="968"/>
      <c r="K101" s="968"/>
      <c r="L101" s="968"/>
      <c r="M101" s="968"/>
      <c r="N101" s="969"/>
    </row>
    <row r="102" spans="2:14" ht="15" customHeight="1">
      <c r="B102" s="967"/>
      <c r="C102" s="968"/>
      <c r="D102" s="968"/>
      <c r="E102" s="968"/>
      <c r="F102" s="968"/>
      <c r="G102" s="968"/>
      <c r="H102" s="968"/>
      <c r="I102" s="968"/>
      <c r="J102" s="968"/>
      <c r="K102" s="968"/>
      <c r="L102" s="968"/>
      <c r="M102" s="968"/>
      <c r="N102" s="969"/>
    </row>
    <row r="103" spans="2:14" ht="30" customHeight="1">
      <c r="B103" s="970" t="s">
        <v>2219</v>
      </c>
      <c r="C103" s="971"/>
      <c r="D103" s="971"/>
      <c r="E103" s="971"/>
      <c r="F103" s="971"/>
      <c r="G103" s="971"/>
      <c r="H103" s="971"/>
      <c r="I103" s="971"/>
      <c r="J103" s="971"/>
      <c r="K103" s="971"/>
      <c r="L103" s="971"/>
      <c r="M103" s="971"/>
      <c r="N103" s="972"/>
    </row>
    <row r="104" spans="2:14">
      <c r="B104" s="970"/>
      <c r="C104" s="971"/>
      <c r="D104" s="971"/>
      <c r="E104" s="971"/>
      <c r="F104" s="971"/>
      <c r="G104" s="971"/>
      <c r="H104" s="971"/>
      <c r="I104" s="971"/>
      <c r="J104" s="971"/>
      <c r="K104" s="971"/>
      <c r="L104" s="971"/>
      <c r="M104" s="971"/>
      <c r="N104" s="972"/>
    </row>
    <row r="105" spans="2:14">
      <c r="B105" s="346"/>
      <c r="C105" s="347"/>
      <c r="D105" s="347"/>
      <c r="E105" s="347"/>
      <c r="F105" s="347"/>
      <c r="G105" s="347"/>
      <c r="H105" s="347"/>
      <c r="I105" s="347"/>
      <c r="J105" s="347"/>
      <c r="K105" s="347"/>
      <c r="L105" s="347"/>
      <c r="M105" s="347"/>
      <c r="N105" s="348"/>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261"/>
      <c r="C108" s="262"/>
      <c r="D108" s="262"/>
      <c r="E108" s="262"/>
      <c r="F108" s="262"/>
      <c r="G108" s="262"/>
      <c r="H108" s="262"/>
      <c r="I108" s="262"/>
      <c r="J108" s="262"/>
      <c r="K108" s="262"/>
      <c r="L108" s="262"/>
      <c r="M108" s="262"/>
      <c r="N108" s="263"/>
    </row>
    <row r="109" spans="2:14">
      <c r="B109" s="249"/>
      <c r="C109" s="250"/>
      <c r="D109" s="250"/>
      <c r="E109" s="250" t="s">
        <v>976</v>
      </c>
      <c r="F109" s="424"/>
      <c r="G109" s="424"/>
      <c r="H109" s="250"/>
      <c r="I109" s="250"/>
      <c r="J109" s="250"/>
      <c r="K109" s="250"/>
      <c r="L109" s="250"/>
      <c r="M109" s="250"/>
      <c r="N109" s="251"/>
    </row>
    <row r="110" spans="2:14">
      <c r="B110" s="249"/>
      <c r="C110" s="250"/>
      <c r="D110" s="250"/>
      <c r="E110" s="425" t="s">
        <v>977</v>
      </c>
      <c r="F110" s="250"/>
      <c r="G110" s="250"/>
      <c r="H110" s="425"/>
      <c r="I110" s="425"/>
      <c r="J110" s="425"/>
      <c r="K110" s="250"/>
      <c r="L110" s="250"/>
      <c r="M110" s="250"/>
      <c r="N110" s="251"/>
    </row>
    <row r="111" spans="2:14">
      <c r="B111" s="249"/>
      <c r="C111" s="250"/>
      <c r="D111" s="250"/>
      <c r="E111" s="264" t="s">
        <v>981</v>
      </c>
      <c r="F111" s="250"/>
      <c r="G111" s="250"/>
      <c r="H111" s="264"/>
      <c r="I111" s="264"/>
      <c r="J111" s="264"/>
      <c r="K111" s="250"/>
      <c r="L111" s="250"/>
      <c r="M111" s="250"/>
      <c r="N111" s="251"/>
    </row>
    <row r="112" spans="2:14">
      <c r="B112" s="265"/>
      <c r="C112" s="262"/>
      <c r="D112" s="262"/>
      <c r="E112" s="250" t="s">
        <v>979</v>
      </c>
      <c r="F112" s="250"/>
      <c r="G112" s="250"/>
      <c r="H112" s="250"/>
      <c r="I112" s="250"/>
      <c r="J112" s="250"/>
      <c r="K112" s="262"/>
      <c r="L112" s="262"/>
      <c r="M112" s="262"/>
      <c r="N112" s="263"/>
    </row>
    <row r="113" spans="2:14">
      <c r="B113" s="265"/>
      <c r="C113" s="262"/>
      <c r="D113" s="262"/>
      <c r="E113" s="262"/>
      <c r="F113" s="250"/>
      <c r="G113" s="250"/>
      <c r="H113" s="250"/>
      <c r="I113" s="250"/>
      <c r="J113" s="250"/>
      <c r="K113" s="262"/>
      <c r="L113" s="262"/>
      <c r="M113" s="262"/>
      <c r="N113" s="263"/>
    </row>
    <row r="114" spans="2:14">
      <c r="B114" s="265" t="s">
        <v>2220</v>
      </c>
      <c r="C114" s="264"/>
      <c r="D114" s="264"/>
      <c r="E114" s="250"/>
      <c r="F114" s="250"/>
      <c r="G114" s="250"/>
      <c r="H114" s="250"/>
      <c r="I114" s="250"/>
      <c r="J114" s="973"/>
      <c r="K114" s="973"/>
      <c r="L114" s="973"/>
      <c r="M114" s="973"/>
      <c r="N114" s="974"/>
    </row>
    <row r="115" spans="2:14" ht="15.75" thickBot="1">
      <c r="B115" s="426" t="s">
        <v>2221</v>
      </c>
      <c r="C115" s="427"/>
      <c r="D115" s="427"/>
      <c r="E115" s="266"/>
      <c r="F115" s="266"/>
      <c r="G115" s="266"/>
      <c r="H115" s="266"/>
      <c r="I115" s="266"/>
      <c r="J115" s="975"/>
      <c r="K115" s="975"/>
      <c r="L115" s="975"/>
      <c r="M115" s="975"/>
      <c r="N115" s="976"/>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5"/>
  <cols>
    <col min="1" max="1" width="10"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1632</v>
      </c>
      <c r="C31" s="87" t="s">
        <v>2088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79048.55306784017</v>
      </c>
      <c r="L36" s="277"/>
      <c r="M36" s="278">
        <v>35</v>
      </c>
      <c r="N36" s="279">
        <f>K36/M36</f>
        <v>2258.5300876525762</v>
      </c>
    </row>
    <row r="37" spans="1:14">
      <c r="A37" s="119" t="s">
        <v>312</v>
      </c>
      <c r="B37" s="872" t="str">
        <f>VLOOKUP(A37,EQUIPOS!A7:D154,3,FALSE)</f>
        <v>Retroexcavadora sobre oruga, potencia 138 HP, balde de 1,5 m3.</v>
      </c>
      <c r="C37" s="873"/>
      <c r="D37" s="873"/>
      <c r="E37" s="873"/>
      <c r="F37" s="873"/>
      <c r="G37" s="873"/>
      <c r="H37" s="874"/>
      <c r="I37" s="428"/>
      <c r="J37" s="429"/>
      <c r="K37" s="276">
        <f>VLOOKUP(A37,EQUIPOS!A7:D164,4,FALSE)</f>
        <v>164012.88400301326</v>
      </c>
      <c r="L37" s="342"/>
      <c r="M37" s="343">
        <v>35</v>
      </c>
      <c r="N37" s="279">
        <f>K37/M37</f>
        <v>4686.082400086093</v>
      </c>
    </row>
    <row r="38" spans="1:14">
      <c r="A38" s="119"/>
      <c r="B38" s="327"/>
      <c r="C38" s="328"/>
      <c r="D38" s="328"/>
      <c r="E38" s="330"/>
      <c r="F38" s="328"/>
      <c r="G38" s="328"/>
      <c r="H38" s="329"/>
      <c r="I38" s="335"/>
      <c r="J38" s="337"/>
      <c r="K38" s="276"/>
      <c r="L38" s="430"/>
      <c r="M38" s="431"/>
      <c r="N38" s="279"/>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0.01</v>
      </c>
      <c r="N40" s="351">
        <f>N73*M40</f>
        <v>7.6767229862288557</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6952.2892107248981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0" t="s">
        <v>442</v>
      </c>
      <c r="B47" s="49" t="str">
        <f>VLOOKUP(A47,MATERIALES!A5:D373,3,FALSE)</f>
        <v>Derechos de explotación y/o disposición de materiales</v>
      </c>
      <c r="C47" s="288"/>
      <c r="D47" s="288"/>
      <c r="E47" s="288"/>
      <c r="F47" s="288"/>
      <c r="G47" s="288"/>
      <c r="H47" s="288"/>
      <c r="I47" s="275"/>
      <c r="J47" s="231" t="str">
        <f>VLOOKUP(A47,MATERIALES!A3:D639,2,FALSE)</f>
        <v>m3</v>
      </c>
      <c r="K47" s="289">
        <v>1.3</v>
      </c>
      <c r="L47" s="274"/>
      <c r="M47" s="409">
        <f>VLOOKUP(A47,MATERIALES!A5:D396,4,FALSE)</f>
        <v>3091.2028978643443</v>
      </c>
      <c r="N47" s="279">
        <f>K47*M47</f>
        <v>4018.5637672236476</v>
      </c>
    </row>
    <row r="48" spans="1:14">
      <c r="A48" s="212"/>
      <c r="B48" s="327"/>
      <c r="C48" s="432"/>
      <c r="D48" s="432"/>
      <c r="E48" s="432"/>
      <c r="F48" s="432"/>
      <c r="G48" s="432"/>
      <c r="H48" s="432"/>
      <c r="I48" s="429"/>
      <c r="J48" s="318"/>
      <c r="K48" s="404"/>
      <c r="L48" s="428"/>
      <c r="M48" s="433"/>
      <c r="N48" s="280"/>
    </row>
    <row r="49" spans="1:14">
      <c r="A49" s="212"/>
      <c r="B49" s="174"/>
      <c r="C49" s="336"/>
      <c r="D49" s="336"/>
      <c r="E49" s="336"/>
      <c r="F49" s="336"/>
      <c r="G49" s="336"/>
      <c r="H49" s="336"/>
      <c r="I49" s="429"/>
      <c r="J49" s="434"/>
      <c r="K49" s="435"/>
      <c r="L49" s="335"/>
      <c r="M49" s="436"/>
      <c r="N49" s="437"/>
    </row>
    <row r="50" spans="1:14" ht="15.75" thickBot="1">
      <c r="B50" s="316"/>
      <c r="C50" s="317"/>
      <c r="D50" s="317"/>
      <c r="E50" s="317"/>
      <c r="F50" s="317"/>
      <c r="G50" s="317"/>
      <c r="H50" s="317"/>
      <c r="I50" s="317"/>
      <c r="J50" s="132"/>
      <c r="K50" s="132"/>
      <c r="L50" s="332"/>
      <c r="M50" s="331"/>
      <c r="N50" s="133"/>
    </row>
    <row r="51" spans="1:14" ht="15.75" thickBot="1">
      <c r="B51" s="823" t="s">
        <v>953</v>
      </c>
      <c r="C51" s="824"/>
      <c r="D51" s="824"/>
      <c r="E51" s="824"/>
      <c r="F51" s="824"/>
      <c r="G51" s="824"/>
      <c r="H51" s="824"/>
      <c r="I51" s="824"/>
      <c r="J51" s="824"/>
      <c r="K51" s="824"/>
      <c r="L51" s="824"/>
      <c r="M51" s="825"/>
      <c r="N51" s="401">
        <f>SUM(N47:N50)</f>
        <v>4018.5637672236476</v>
      </c>
    </row>
    <row r="52" spans="1:14">
      <c r="B52" s="39"/>
      <c r="C52" s="40"/>
      <c r="D52" s="40"/>
      <c r="E52" s="40"/>
      <c r="F52" s="40"/>
      <c r="G52" s="40"/>
      <c r="H52" s="40"/>
      <c r="I52" s="40"/>
      <c r="J52" s="40"/>
      <c r="K52" s="40"/>
      <c r="L52" s="40"/>
      <c r="M52" s="40"/>
      <c r="N52" s="41"/>
    </row>
    <row r="53" spans="1:14">
      <c r="B53" s="70" t="s">
        <v>956</v>
      </c>
      <c r="C53" s="71"/>
      <c r="D53" s="71"/>
      <c r="E53" s="71"/>
      <c r="F53" s="71"/>
      <c r="G53" s="71"/>
      <c r="H53" s="71"/>
      <c r="I53" s="71"/>
      <c r="J53" s="71"/>
      <c r="K53" s="71"/>
      <c r="L53" s="71"/>
      <c r="M53" s="71"/>
      <c r="N53" s="72"/>
    </row>
    <row r="54" spans="1:14" ht="15.75" thickBot="1">
      <c r="B54" s="74"/>
      <c r="C54" s="67"/>
      <c r="D54" s="67"/>
      <c r="E54" s="67"/>
      <c r="F54" s="67"/>
      <c r="G54" s="67"/>
      <c r="H54" s="67"/>
      <c r="I54" s="67"/>
      <c r="J54" s="67"/>
      <c r="K54" s="67"/>
      <c r="L54" s="67"/>
      <c r="M54" s="67"/>
      <c r="N54" s="69"/>
    </row>
    <row r="55" spans="1:14" ht="25.5">
      <c r="B55" s="320" t="s">
        <v>957</v>
      </c>
      <c r="C55" s="321"/>
      <c r="D55" s="321"/>
      <c r="E55" s="321"/>
      <c r="F55" s="321"/>
      <c r="G55" s="321"/>
      <c r="H55" s="79" t="s">
        <v>945</v>
      </c>
      <c r="I55" s="80" t="s">
        <v>958</v>
      </c>
      <c r="J55" s="81" t="s">
        <v>959</v>
      </c>
      <c r="K55" s="79" t="s">
        <v>960</v>
      </c>
      <c r="L55" s="909" t="s">
        <v>961</v>
      </c>
      <c r="M55" s="888"/>
      <c r="N55" s="82" t="s">
        <v>951</v>
      </c>
    </row>
    <row r="56" spans="1:14">
      <c r="A56" t="s">
        <v>1256</v>
      </c>
      <c r="B56" s="52" t="str">
        <f>VLOOKUP(A56,TRANSPORTE!A5:D117,3,FALSE)</f>
        <v>Transporte de material de excavación</v>
      </c>
      <c r="C56" s="324"/>
      <c r="D56" s="324"/>
      <c r="E56" s="324"/>
      <c r="F56" s="324"/>
      <c r="G56" s="324"/>
      <c r="H56" s="318" t="s">
        <v>1468</v>
      </c>
      <c r="I56" s="286">
        <v>1.3</v>
      </c>
      <c r="J56" s="293">
        <v>1</v>
      </c>
      <c r="K56" s="286">
        <f>I56*J56</f>
        <v>1.3</v>
      </c>
      <c r="L56" s="910">
        <f>VLOOKUP(A56,TRANSPORTE!A5:D117,4,FALSE)</f>
        <v>1310.4591862910383</v>
      </c>
      <c r="M56" s="911"/>
      <c r="N56" s="294">
        <f>K56*L56</f>
        <v>1703.59694217835</v>
      </c>
    </row>
    <row r="57" spans="1:14">
      <c r="B57" s="52"/>
      <c r="C57" s="53"/>
      <c r="D57" s="53"/>
      <c r="E57" s="53"/>
      <c r="F57" s="53"/>
      <c r="G57" s="53"/>
      <c r="H57" s="318"/>
      <c r="I57" s="286"/>
      <c r="J57" s="293"/>
      <c r="K57" s="286"/>
      <c r="L57" s="910"/>
      <c r="M57" s="911"/>
      <c r="N57" s="294"/>
    </row>
    <row r="58" spans="1:14">
      <c r="B58" s="52"/>
      <c r="C58" s="53"/>
      <c r="D58" s="53"/>
      <c r="E58" s="53"/>
      <c r="F58" s="53"/>
      <c r="G58" s="53"/>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295"/>
      <c r="I60" s="286"/>
      <c r="J60" s="286"/>
      <c r="K60" s="286"/>
      <c r="L60" s="296"/>
      <c r="M60" s="297"/>
      <c r="N60" s="298"/>
    </row>
    <row r="61" spans="1:14" ht="15.75" thickBot="1">
      <c r="B61" s="454"/>
      <c r="C61" s="455"/>
      <c r="D61" s="455"/>
      <c r="E61" s="455"/>
      <c r="F61" s="455"/>
      <c r="G61" s="455"/>
      <c r="H61" s="54"/>
      <c r="I61" s="132"/>
      <c r="J61" s="132"/>
      <c r="K61" s="132"/>
      <c r="L61" s="901"/>
      <c r="M61" s="902"/>
      <c r="N61" s="133"/>
    </row>
    <row r="62" spans="1:14" ht="15.75" thickBot="1">
      <c r="B62" s="912" t="s">
        <v>953</v>
      </c>
      <c r="C62" s="866"/>
      <c r="D62" s="866"/>
      <c r="E62" s="866"/>
      <c r="F62" s="866"/>
      <c r="G62" s="866"/>
      <c r="H62" s="866"/>
      <c r="I62" s="866"/>
      <c r="J62" s="866"/>
      <c r="K62" s="866"/>
      <c r="L62" s="866"/>
      <c r="M62" s="867"/>
      <c r="N62" s="110">
        <f>N56+N57+N58+N59+N60</f>
        <v>1703.59694217835</v>
      </c>
    </row>
    <row r="63" spans="1:14">
      <c r="B63" s="39"/>
      <c r="C63" s="40"/>
      <c r="D63" s="40"/>
      <c r="E63" s="40"/>
      <c r="F63" s="40"/>
      <c r="G63" s="40"/>
      <c r="H63" s="40"/>
      <c r="I63" s="40"/>
      <c r="J63" s="40"/>
      <c r="K63" s="40"/>
      <c r="L63" s="40"/>
      <c r="M63" s="40"/>
      <c r="N63" s="41"/>
    </row>
    <row r="64" spans="1:14">
      <c r="B64" s="70" t="s">
        <v>962</v>
      </c>
      <c r="C64" s="71"/>
      <c r="D64" s="71"/>
      <c r="E64" s="71"/>
      <c r="F64" s="71"/>
      <c r="G64" s="71"/>
      <c r="H64" s="71"/>
      <c r="I64" s="71"/>
      <c r="J64" s="71"/>
      <c r="K64" s="71"/>
      <c r="L64" s="71"/>
      <c r="M64" s="71"/>
      <c r="N64" s="72"/>
    </row>
    <row r="65" spans="1:15" ht="15.75" thickBot="1">
      <c r="B65" s="74"/>
      <c r="C65" s="67"/>
      <c r="D65" s="67"/>
      <c r="E65" s="67"/>
      <c r="F65" s="67"/>
      <c r="G65" s="67"/>
      <c r="H65" s="67"/>
      <c r="I65" s="67"/>
      <c r="J65" s="67"/>
      <c r="K65" s="67"/>
      <c r="L65" s="67"/>
      <c r="M65" s="67"/>
      <c r="N65" s="69"/>
    </row>
    <row r="66" spans="1:15" ht="25.5">
      <c r="B66" s="862" t="s">
        <v>963</v>
      </c>
      <c r="C66" s="863"/>
      <c r="D66" s="863"/>
      <c r="E66" s="863"/>
      <c r="F66" s="863"/>
      <c r="G66" s="863"/>
      <c r="H66" s="863"/>
      <c r="I66" s="79" t="s">
        <v>964</v>
      </c>
      <c r="J66" s="81" t="s">
        <v>1410</v>
      </c>
      <c r="K66" s="80" t="s">
        <v>966</v>
      </c>
      <c r="L66" s="864" t="s">
        <v>950</v>
      </c>
      <c r="M66" s="865"/>
      <c r="N66" s="104" t="s">
        <v>951</v>
      </c>
    </row>
    <row r="67" spans="1:15">
      <c r="A67" s="151" t="s">
        <v>7</v>
      </c>
      <c r="B67" s="55" t="str">
        <f>VLOOKUP(A67,'MANO DE OBRA'!A8:D68,3,FALSE)</f>
        <v>Obrero (2)</v>
      </c>
      <c r="C67" s="53"/>
      <c r="D67" s="53"/>
      <c r="E67" s="53"/>
      <c r="F67" s="53"/>
      <c r="G67" s="53"/>
      <c r="H67" s="53"/>
      <c r="I67" s="299">
        <f>K67/J67*100</f>
        <v>58520.000000000007</v>
      </c>
      <c r="J67" s="300">
        <v>185</v>
      </c>
      <c r="K67" s="301">
        <f>VLOOKUP(A67,'MANO DE OBRA'!A8:D99,4,FALSE)</f>
        <v>108262</v>
      </c>
      <c r="L67" s="56"/>
      <c r="M67" s="438">
        <v>280</v>
      </c>
      <c r="N67" s="402">
        <f>K67/M67</f>
        <v>386.65</v>
      </c>
      <c r="O67" s="112"/>
    </row>
    <row r="68" spans="1:15">
      <c r="A68" s="151" t="s">
        <v>30</v>
      </c>
      <c r="B68" s="55" t="str">
        <f>VLOOKUP(A68,'MANO DE OBRA'!A8:D69,3,FALSE)</f>
        <v>Oficial</v>
      </c>
      <c r="C68" s="53"/>
      <c r="D68" s="53"/>
      <c r="E68" s="53"/>
      <c r="F68" s="53"/>
      <c r="G68" s="53"/>
      <c r="H68" s="53"/>
      <c r="I68" s="299">
        <f>K68/J68*100</f>
        <v>57668.23979157189</v>
      </c>
      <c r="J68" s="300">
        <v>185</v>
      </c>
      <c r="K68" s="301">
        <f>VLOOKUP(A68,'MANO DE OBRA'!A8:D100,4,FALSE)</f>
        <v>106686.24361440798</v>
      </c>
      <c r="L68" s="56"/>
      <c r="M68" s="439">
        <v>280</v>
      </c>
      <c r="N68" s="402">
        <f>K68/M68</f>
        <v>381.02229862288567</v>
      </c>
    </row>
    <row r="69" spans="1:15">
      <c r="B69" s="55"/>
      <c r="C69" s="53"/>
      <c r="D69" s="53"/>
      <c r="E69" s="53"/>
      <c r="F69" s="53"/>
      <c r="G69" s="53"/>
      <c r="H69" s="53"/>
      <c r="I69" s="286"/>
      <c r="J69" s="304"/>
      <c r="K69" s="305"/>
      <c r="L69" s="56"/>
      <c r="M69" s="307"/>
      <c r="N69" s="303"/>
    </row>
    <row r="70" spans="1:15">
      <c r="B70" s="55"/>
      <c r="C70" s="53"/>
      <c r="D70" s="53"/>
      <c r="E70" s="53"/>
      <c r="F70" s="53"/>
      <c r="G70" s="53"/>
      <c r="H70" s="53"/>
      <c r="I70" s="286"/>
      <c r="J70" s="304"/>
      <c r="K70" s="305"/>
      <c r="L70" s="325"/>
      <c r="M70" s="307"/>
      <c r="N70" s="303"/>
    </row>
    <row r="71" spans="1:15">
      <c r="B71" s="55"/>
      <c r="C71" s="53"/>
      <c r="D71" s="53"/>
      <c r="E71" s="53"/>
      <c r="F71" s="53"/>
      <c r="G71" s="53"/>
      <c r="H71" s="53"/>
      <c r="I71" s="286"/>
      <c r="J71" s="304"/>
      <c r="K71" s="305"/>
      <c r="L71" s="325"/>
      <c r="M71" s="307"/>
      <c r="N71" s="303"/>
    </row>
    <row r="72" spans="1:15" ht="15.75" thickBot="1">
      <c r="B72" s="899"/>
      <c r="C72" s="900"/>
      <c r="D72" s="900"/>
      <c r="E72" s="900"/>
      <c r="F72" s="900"/>
      <c r="G72" s="900"/>
      <c r="H72" s="900"/>
      <c r="I72" s="132"/>
      <c r="J72" s="132"/>
      <c r="K72" s="132"/>
      <c r="L72" s="913"/>
      <c r="M72" s="913"/>
      <c r="N72" s="51"/>
    </row>
    <row r="73" spans="1:15" ht="15.75" thickBot="1">
      <c r="B73" s="912" t="s">
        <v>953</v>
      </c>
      <c r="C73" s="866"/>
      <c r="D73" s="866"/>
      <c r="E73" s="866"/>
      <c r="F73" s="866"/>
      <c r="G73" s="866"/>
      <c r="H73" s="866"/>
      <c r="I73" s="866"/>
      <c r="J73" s="866"/>
      <c r="K73" s="866"/>
      <c r="L73" s="866"/>
      <c r="M73" s="867"/>
      <c r="N73" s="308">
        <f>SUM(N67:N72)</f>
        <v>767.67229862288559</v>
      </c>
    </row>
    <row r="74" spans="1:15" ht="15.75" thickBot="1">
      <c r="B74" s="39"/>
      <c r="C74" s="40"/>
      <c r="D74" s="40"/>
      <c r="E74" s="40"/>
      <c r="F74" s="40"/>
      <c r="G74" s="40"/>
      <c r="H74" s="40"/>
      <c r="I74" s="40"/>
      <c r="J74" s="40"/>
      <c r="K74" s="40"/>
      <c r="L74" s="40"/>
      <c r="M74" s="40"/>
      <c r="N74" s="41"/>
    </row>
    <row r="75" spans="1:15" ht="15.75" thickBot="1">
      <c r="B75" s="823" t="s">
        <v>967</v>
      </c>
      <c r="C75" s="824"/>
      <c r="D75" s="824"/>
      <c r="E75" s="824"/>
      <c r="F75" s="824"/>
      <c r="G75" s="824"/>
      <c r="H75" s="824"/>
      <c r="I75" s="824"/>
      <c r="J75" s="824"/>
      <c r="K75" s="824"/>
      <c r="L75" s="824"/>
      <c r="M75" s="825"/>
      <c r="N75" s="105">
        <f>N42+N51+N62+N73</f>
        <v>13442.122218749781</v>
      </c>
    </row>
    <row r="76" spans="1:15">
      <c r="B76" s="39"/>
      <c r="C76" s="40"/>
      <c r="D76" s="40"/>
      <c r="E76" s="40"/>
      <c r="F76" s="40"/>
      <c r="G76" s="40"/>
      <c r="H76" s="40"/>
      <c r="I76" s="40"/>
      <c r="J76" s="40"/>
      <c r="K76" s="40"/>
      <c r="L76" s="40"/>
      <c r="M76" s="40"/>
      <c r="N76" s="41"/>
    </row>
    <row r="77" spans="1:15">
      <c r="B77" s="70" t="s">
        <v>968</v>
      </c>
      <c r="C77" s="71"/>
      <c r="D77" s="71"/>
      <c r="E77" s="71"/>
      <c r="F77" s="71"/>
      <c r="G77" s="71"/>
      <c r="H77" s="71"/>
      <c r="I77" s="71"/>
      <c r="J77" s="71"/>
      <c r="K77" s="71"/>
      <c r="L77" s="71"/>
      <c r="M77" s="71"/>
      <c r="N77" s="72"/>
    </row>
    <row r="78" spans="1:15" ht="15.75" thickBot="1">
      <c r="B78" s="74"/>
      <c r="C78" s="67"/>
      <c r="D78" s="67"/>
      <c r="E78" s="67"/>
      <c r="F78" s="67"/>
      <c r="G78" s="67"/>
      <c r="H78" s="67"/>
      <c r="I78" s="67"/>
      <c r="J78" s="67"/>
      <c r="K78" s="67"/>
      <c r="L78" s="67"/>
      <c r="M78" s="67"/>
      <c r="N78" s="69"/>
    </row>
    <row r="79" spans="1:15">
      <c r="B79" s="868" t="s">
        <v>969</v>
      </c>
      <c r="C79" s="869"/>
      <c r="D79" s="869"/>
      <c r="E79" s="869"/>
      <c r="F79" s="869"/>
      <c r="G79" s="869"/>
      <c r="H79" s="869"/>
      <c r="I79" s="321"/>
      <c r="J79" s="341"/>
      <c r="K79" s="309" t="s">
        <v>970</v>
      </c>
      <c r="L79" s="870" t="s">
        <v>971</v>
      </c>
      <c r="M79" s="871"/>
      <c r="N79" s="310"/>
    </row>
    <row r="80" spans="1:15">
      <c r="B80" s="856" t="s">
        <v>972</v>
      </c>
      <c r="C80" s="857"/>
      <c r="D80" s="857"/>
      <c r="E80" s="857"/>
      <c r="F80" s="857"/>
      <c r="G80" s="857"/>
      <c r="H80" s="857"/>
      <c r="I80" s="93"/>
      <c r="J80" s="94"/>
      <c r="K80" s="311">
        <v>0.2</v>
      </c>
      <c r="L80" s="858">
        <f>N75*K80</f>
        <v>2688.4244437499565</v>
      </c>
      <c r="M80" s="859"/>
      <c r="N80" s="57"/>
    </row>
    <row r="81" spans="1:14">
      <c r="B81" s="95" t="s">
        <v>973</v>
      </c>
      <c r="C81" s="96"/>
      <c r="D81" s="96"/>
      <c r="E81" s="96"/>
      <c r="F81" s="96"/>
      <c r="G81" s="96"/>
      <c r="H81" s="96"/>
      <c r="I81" s="93"/>
      <c r="J81" s="94"/>
      <c r="K81" s="311">
        <v>0.05</v>
      </c>
      <c r="L81" s="858">
        <f>N75*K81</f>
        <v>672.10611093748912</v>
      </c>
      <c r="M81" s="859"/>
      <c r="N81" s="57"/>
    </row>
    <row r="82" spans="1:14" ht="15.75" thickBot="1">
      <c r="B82" s="97" t="s">
        <v>974</v>
      </c>
      <c r="C82" s="98"/>
      <c r="D82" s="98"/>
      <c r="E82" s="98"/>
      <c r="F82" s="98"/>
      <c r="G82" s="98"/>
      <c r="H82" s="98"/>
      <c r="I82" s="99"/>
      <c r="J82" s="100"/>
      <c r="K82" s="312">
        <v>0.05</v>
      </c>
      <c r="L82" s="860">
        <f>N75*K82</f>
        <v>672.10611093748912</v>
      </c>
      <c r="M82" s="861"/>
      <c r="N82" s="57"/>
    </row>
    <row r="83" spans="1:14" ht="15.75" thickBot="1">
      <c r="B83" s="823" t="s">
        <v>953</v>
      </c>
      <c r="C83" s="824"/>
      <c r="D83" s="824"/>
      <c r="E83" s="824"/>
      <c r="F83" s="824"/>
      <c r="G83" s="824"/>
      <c r="H83" s="824"/>
      <c r="I83" s="824"/>
      <c r="J83" s="824"/>
      <c r="K83" s="824"/>
      <c r="L83" s="824"/>
      <c r="M83" s="825"/>
      <c r="N83" s="58">
        <f>L80+L81+L82</f>
        <v>4032.6366656249347</v>
      </c>
    </row>
    <row r="84" spans="1:14" ht="15.75" thickBot="1">
      <c r="B84" s="39"/>
      <c r="C84" s="40"/>
      <c r="D84" s="40"/>
      <c r="E84" s="40"/>
      <c r="F84" s="40"/>
      <c r="G84" s="40"/>
      <c r="H84" s="40"/>
      <c r="I84" s="40"/>
      <c r="J84" s="40"/>
      <c r="K84" s="40"/>
      <c r="L84" s="40"/>
      <c r="M84" s="40"/>
      <c r="N84" s="41"/>
    </row>
    <row r="85" spans="1:14" ht="15.75" thickBot="1">
      <c r="A85" t="s">
        <v>2016</v>
      </c>
      <c r="B85" s="823" t="s">
        <v>975</v>
      </c>
      <c r="C85" s="824"/>
      <c r="D85" s="824"/>
      <c r="E85" s="824"/>
      <c r="F85" s="824"/>
      <c r="G85" s="824"/>
      <c r="H85" s="824"/>
      <c r="I85" s="824"/>
      <c r="J85" s="824"/>
      <c r="K85" s="824"/>
      <c r="L85" s="824"/>
      <c r="M85" s="825"/>
      <c r="N85" s="195">
        <f>N75+N83</f>
        <v>17474.758884374714</v>
      </c>
    </row>
    <row r="86" spans="1:14">
      <c r="B86" s="246"/>
      <c r="C86" s="247"/>
      <c r="D86" s="247"/>
      <c r="E86" s="247"/>
      <c r="F86" s="247"/>
      <c r="G86" s="247"/>
      <c r="H86" s="247"/>
      <c r="I86" s="247"/>
      <c r="J86" s="247"/>
      <c r="K86" s="247"/>
      <c r="L86" s="247"/>
      <c r="M86" s="247"/>
      <c r="N86" s="248"/>
    </row>
    <row r="87" spans="1:14">
      <c r="B87" s="249"/>
      <c r="C87" s="250"/>
      <c r="D87" s="250"/>
      <c r="E87" s="250"/>
      <c r="F87" s="250"/>
      <c r="G87" s="250"/>
      <c r="H87" s="250"/>
      <c r="I87" s="250"/>
      <c r="J87" s="250"/>
      <c r="K87" s="250"/>
      <c r="L87" s="250"/>
      <c r="M87" s="250"/>
      <c r="N87" s="251"/>
    </row>
    <row r="88" spans="1:14">
      <c r="B88" s="249"/>
      <c r="C88" s="250"/>
      <c r="D88" s="250"/>
      <c r="E88" s="250"/>
      <c r="F88" s="250"/>
      <c r="G88" s="250"/>
      <c r="H88" s="250"/>
      <c r="I88" s="250"/>
      <c r="J88" s="250"/>
      <c r="K88" s="250"/>
      <c r="L88" s="250"/>
      <c r="M88" s="250"/>
      <c r="N88" s="251"/>
    </row>
    <row r="89" spans="1:14">
      <c r="B89" s="249"/>
      <c r="C89" s="250"/>
      <c r="D89" s="250"/>
      <c r="E89" s="250"/>
      <c r="F89" s="250"/>
      <c r="G89" s="250"/>
      <c r="H89" s="250"/>
      <c r="I89" s="250"/>
      <c r="J89" s="250"/>
      <c r="K89" s="250"/>
      <c r="L89" s="250"/>
      <c r="M89" s="250"/>
      <c r="N89" s="251"/>
    </row>
    <row r="90" spans="1:14">
      <c r="B90" s="249"/>
      <c r="C90" s="250"/>
      <c r="D90" s="250"/>
      <c r="E90" s="424" t="s">
        <v>976</v>
      </c>
      <c r="F90" s="424"/>
      <c r="G90" s="424"/>
      <c r="H90" s="424"/>
      <c r="I90" s="424"/>
      <c r="J90" s="424"/>
      <c r="K90" s="250"/>
      <c r="L90" s="250"/>
      <c r="M90" s="250"/>
      <c r="N90" s="251"/>
    </row>
    <row r="91" spans="1:14">
      <c r="B91" s="249"/>
      <c r="C91" s="250"/>
      <c r="D91" s="250"/>
      <c r="E91" s="250" t="s">
        <v>977</v>
      </c>
      <c r="F91" s="250"/>
      <c r="G91" s="250"/>
      <c r="H91" s="250"/>
      <c r="I91" s="250"/>
      <c r="J91" s="250"/>
      <c r="K91" s="250"/>
      <c r="L91" s="250"/>
      <c r="M91" s="250"/>
      <c r="N91" s="251"/>
    </row>
    <row r="92" spans="1:14">
      <c r="B92" s="249"/>
      <c r="C92" s="250"/>
      <c r="D92" s="250"/>
      <c r="E92" s="250" t="s">
        <v>978</v>
      </c>
      <c r="F92" s="250"/>
      <c r="G92" s="250"/>
      <c r="H92" s="250"/>
      <c r="I92" s="250"/>
      <c r="J92" s="250"/>
      <c r="K92" s="250"/>
      <c r="L92" s="250"/>
      <c r="M92" s="250"/>
      <c r="N92" s="251"/>
    </row>
    <row r="93" spans="1:14">
      <c r="B93" s="249"/>
      <c r="C93" s="250"/>
      <c r="D93" s="250"/>
      <c r="E93" s="250" t="s">
        <v>979</v>
      </c>
      <c r="F93" s="250"/>
      <c r="G93" s="250"/>
      <c r="H93" s="250"/>
      <c r="I93" s="250"/>
      <c r="J93" s="250"/>
      <c r="K93" s="250"/>
      <c r="L93" s="250"/>
      <c r="M93" s="250"/>
      <c r="N93" s="251"/>
    </row>
    <row r="94" spans="1:14" ht="15.75" thickBot="1">
      <c r="B94" s="249"/>
      <c r="C94" s="250"/>
      <c r="D94" s="250"/>
      <c r="E94" s="250"/>
      <c r="F94" s="250" t="s">
        <v>980</v>
      </c>
      <c r="G94" s="250"/>
      <c r="H94" s="250"/>
      <c r="I94" s="250"/>
      <c r="J94" s="250"/>
      <c r="K94" s="250"/>
      <c r="L94" s="250"/>
      <c r="M94" s="250"/>
      <c r="N94" s="251"/>
    </row>
    <row r="95" spans="1:14">
      <c r="B95" s="234" t="s">
        <v>2216</v>
      </c>
      <c r="C95" s="235"/>
      <c r="D95" s="235"/>
      <c r="E95" s="235"/>
      <c r="F95" s="235"/>
      <c r="G95" s="235"/>
      <c r="H95" s="235"/>
      <c r="I95" s="235"/>
      <c r="J95" s="235"/>
      <c r="K95" s="235"/>
      <c r="L95" s="235"/>
      <c r="M95" s="235"/>
      <c r="N95" s="236"/>
    </row>
    <row r="96" spans="1:14">
      <c r="B96" s="252"/>
      <c r="C96" s="253"/>
      <c r="D96" s="253"/>
      <c r="E96" s="253"/>
      <c r="F96" s="253"/>
      <c r="G96" s="253"/>
      <c r="H96" s="253"/>
      <c r="I96" s="253"/>
      <c r="J96" s="253"/>
      <c r="K96" s="253"/>
      <c r="L96" s="253"/>
      <c r="M96" s="253"/>
      <c r="N96" s="254"/>
    </row>
    <row r="97" spans="2:14">
      <c r="B97" s="252"/>
      <c r="C97" s="253"/>
      <c r="D97" s="253"/>
      <c r="E97" s="253"/>
      <c r="F97" s="253"/>
      <c r="G97" s="253"/>
      <c r="H97" s="253"/>
      <c r="I97" s="253"/>
      <c r="J97" s="253"/>
      <c r="K97" s="253"/>
      <c r="L97" s="253"/>
      <c r="M97" s="253"/>
      <c r="N97" s="254"/>
    </row>
    <row r="98" spans="2:14">
      <c r="B98" s="252"/>
      <c r="C98" s="253"/>
      <c r="D98" s="253"/>
      <c r="E98" s="253"/>
      <c r="F98" s="253"/>
      <c r="G98" s="253"/>
      <c r="H98" s="253"/>
      <c r="I98" s="253"/>
      <c r="J98" s="253"/>
      <c r="K98" s="253"/>
      <c r="L98" s="253"/>
      <c r="M98" s="253"/>
      <c r="N98" s="254"/>
    </row>
    <row r="99" spans="2:14" ht="15.75" thickBot="1">
      <c r="B99" s="255"/>
      <c r="C99" s="256"/>
      <c r="D99" s="256"/>
      <c r="E99" s="256"/>
      <c r="F99" s="256"/>
      <c r="G99" s="256"/>
      <c r="H99" s="256"/>
      <c r="I99" s="256"/>
      <c r="J99" s="256"/>
      <c r="K99" s="256"/>
      <c r="L99" s="256"/>
      <c r="M99" s="256"/>
      <c r="N99" s="257"/>
    </row>
    <row r="100" spans="2:14">
      <c r="B100" s="258"/>
      <c r="C100" s="259"/>
      <c r="D100" s="259"/>
      <c r="E100" s="259"/>
      <c r="F100" s="259"/>
      <c r="G100" s="259"/>
      <c r="H100" s="259"/>
      <c r="I100" s="259"/>
      <c r="J100" s="259"/>
      <c r="K100" s="259"/>
      <c r="L100" s="259"/>
      <c r="M100" s="259"/>
      <c r="N100" s="260"/>
    </row>
    <row r="101" spans="2:14">
      <c r="B101" s="261" t="s">
        <v>2217</v>
      </c>
      <c r="C101" s="262"/>
      <c r="D101" s="262"/>
      <c r="E101" s="262"/>
      <c r="F101" s="262"/>
      <c r="G101" s="262"/>
      <c r="H101" s="262"/>
      <c r="I101" s="262"/>
      <c r="J101" s="262"/>
      <c r="K101" s="262"/>
      <c r="L101" s="262"/>
      <c r="M101" s="262"/>
      <c r="N101" s="263"/>
    </row>
    <row r="102" spans="2:14" ht="15" customHeight="1">
      <c r="B102" s="967" t="s">
        <v>2218</v>
      </c>
      <c r="C102" s="968"/>
      <c r="D102" s="968"/>
      <c r="E102" s="968"/>
      <c r="F102" s="968"/>
      <c r="G102" s="968"/>
      <c r="H102" s="968"/>
      <c r="I102" s="968"/>
      <c r="J102" s="968"/>
      <c r="K102" s="968"/>
      <c r="L102" s="968"/>
      <c r="M102" s="968"/>
      <c r="N102" s="969"/>
    </row>
    <row r="103" spans="2:14" ht="15" customHeight="1">
      <c r="B103" s="967"/>
      <c r="C103" s="968"/>
      <c r="D103" s="968"/>
      <c r="E103" s="968"/>
      <c r="F103" s="968"/>
      <c r="G103" s="968"/>
      <c r="H103" s="968"/>
      <c r="I103" s="968"/>
      <c r="J103" s="968"/>
      <c r="K103" s="968"/>
      <c r="L103" s="968"/>
      <c r="M103" s="968"/>
      <c r="N103" s="969"/>
    </row>
    <row r="104" spans="2:14" ht="30" customHeight="1">
      <c r="B104" s="970" t="s">
        <v>2219</v>
      </c>
      <c r="C104" s="971"/>
      <c r="D104" s="971"/>
      <c r="E104" s="971"/>
      <c r="F104" s="971"/>
      <c r="G104" s="971"/>
      <c r="H104" s="971"/>
      <c r="I104" s="971"/>
      <c r="J104" s="971"/>
      <c r="K104" s="971"/>
      <c r="L104" s="971"/>
      <c r="M104" s="971"/>
      <c r="N104" s="972"/>
    </row>
    <row r="105" spans="2:14">
      <c r="B105" s="970"/>
      <c r="C105" s="971"/>
      <c r="D105" s="971"/>
      <c r="E105" s="971"/>
      <c r="F105" s="971"/>
      <c r="G105" s="971"/>
      <c r="H105" s="971"/>
      <c r="I105" s="971"/>
      <c r="J105" s="971"/>
      <c r="K105" s="971"/>
      <c r="L105" s="971"/>
      <c r="M105" s="971"/>
      <c r="N105" s="972"/>
    </row>
    <row r="106" spans="2:14">
      <c r="B106" s="346"/>
      <c r="C106" s="347"/>
      <c r="D106" s="347"/>
      <c r="E106" s="347"/>
      <c r="F106" s="347"/>
      <c r="G106" s="347"/>
      <c r="H106" s="347"/>
      <c r="I106" s="347"/>
      <c r="J106" s="347"/>
      <c r="K106" s="347"/>
      <c r="L106" s="347"/>
      <c r="M106" s="347"/>
      <c r="N106" s="348"/>
    </row>
    <row r="107" spans="2:14">
      <c r="B107" s="346"/>
      <c r="C107" s="347"/>
      <c r="D107" s="347"/>
      <c r="E107" s="347"/>
      <c r="F107" s="347"/>
      <c r="G107" s="347"/>
      <c r="H107" s="347"/>
      <c r="I107" s="347"/>
      <c r="J107" s="347"/>
      <c r="K107" s="347"/>
      <c r="L107" s="347"/>
      <c r="M107" s="347"/>
      <c r="N107" s="348"/>
    </row>
    <row r="108" spans="2:14">
      <c r="B108" s="346"/>
      <c r="C108" s="347"/>
      <c r="D108" s="347"/>
      <c r="E108" s="347"/>
      <c r="F108" s="347"/>
      <c r="G108" s="347"/>
      <c r="H108" s="347"/>
      <c r="I108" s="347"/>
      <c r="J108" s="347"/>
      <c r="K108" s="347"/>
      <c r="L108" s="347"/>
      <c r="M108" s="347"/>
      <c r="N108" s="348"/>
    </row>
    <row r="109" spans="2:14">
      <c r="B109" s="261"/>
      <c r="C109" s="262"/>
      <c r="D109" s="262"/>
      <c r="E109" s="262"/>
      <c r="F109" s="262"/>
      <c r="G109" s="262"/>
      <c r="H109" s="262"/>
      <c r="I109" s="262"/>
      <c r="J109" s="262"/>
      <c r="K109" s="262"/>
      <c r="L109" s="262"/>
      <c r="M109" s="262"/>
      <c r="N109" s="263"/>
    </row>
    <row r="110" spans="2:14">
      <c r="B110" s="249"/>
      <c r="C110" s="250"/>
      <c r="D110" s="250"/>
      <c r="E110" s="250" t="s">
        <v>976</v>
      </c>
      <c r="F110" s="424"/>
      <c r="G110" s="424"/>
      <c r="H110" s="250"/>
      <c r="I110" s="250"/>
      <c r="J110" s="250"/>
      <c r="K110" s="250"/>
      <c r="L110" s="250"/>
      <c r="M110" s="250"/>
      <c r="N110" s="251"/>
    </row>
    <row r="111" spans="2:14">
      <c r="B111" s="249"/>
      <c r="C111" s="250"/>
      <c r="D111" s="250"/>
      <c r="E111" s="425" t="s">
        <v>977</v>
      </c>
      <c r="F111" s="250"/>
      <c r="G111" s="250"/>
      <c r="H111" s="425"/>
      <c r="I111" s="425"/>
      <c r="J111" s="425"/>
      <c r="K111" s="250"/>
      <c r="L111" s="250"/>
      <c r="M111" s="250"/>
      <c r="N111" s="251"/>
    </row>
    <row r="112" spans="2:14">
      <c r="B112" s="249"/>
      <c r="C112" s="250"/>
      <c r="D112" s="250"/>
      <c r="E112" s="264" t="s">
        <v>981</v>
      </c>
      <c r="F112" s="250"/>
      <c r="G112" s="250"/>
      <c r="H112" s="264"/>
      <c r="I112" s="264"/>
      <c r="J112" s="264"/>
      <c r="K112" s="250"/>
      <c r="L112" s="250"/>
      <c r="M112" s="250"/>
      <c r="N112" s="251"/>
    </row>
    <row r="113" spans="2:14">
      <c r="B113" s="265"/>
      <c r="C113" s="262"/>
      <c r="D113" s="262"/>
      <c r="E113" s="250" t="s">
        <v>979</v>
      </c>
      <c r="F113" s="250"/>
      <c r="G113" s="250"/>
      <c r="H113" s="250"/>
      <c r="I113" s="250"/>
      <c r="J113" s="250"/>
      <c r="K113" s="262"/>
      <c r="L113" s="262"/>
      <c r="M113" s="262"/>
      <c r="N113" s="263"/>
    </row>
    <row r="114" spans="2:14">
      <c r="B114" s="265"/>
      <c r="C114" s="262"/>
      <c r="D114" s="262"/>
      <c r="E114" s="262"/>
      <c r="F114" s="250"/>
      <c r="G114" s="250"/>
      <c r="H114" s="250"/>
      <c r="I114" s="250"/>
      <c r="J114" s="250"/>
      <c r="K114" s="262"/>
      <c r="L114" s="262"/>
      <c r="M114" s="262"/>
      <c r="N114" s="263"/>
    </row>
    <row r="115" spans="2:14">
      <c r="B115" s="265" t="s">
        <v>2220</v>
      </c>
      <c r="C115" s="264"/>
      <c r="D115" s="264"/>
      <c r="E115" s="250"/>
      <c r="F115" s="250"/>
      <c r="G115" s="250"/>
      <c r="H115" s="250"/>
      <c r="I115" s="250"/>
      <c r="J115" s="973"/>
      <c r="K115" s="973"/>
      <c r="L115" s="973"/>
      <c r="M115" s="973"/>
      <c r="N115" s="974"/>
    </row>
    <row r="116" spans="2:14" ht="15.75" thickBot="1">
      <c r="B116" s="426" t="s">
        <v>2221</v>
      </c>
      <c r="C116" s="427"/>
      <c r="D116" s="427"/>
      <c r="E116" s="266"/>
      <c r="F116" s="266"/>
      <c r="G116" s="266"/>
      <c r="H116" s="266"/>
      <c r="I116" s="266"/>
      <c r="J116" s="975"/>
      <c r="K116" s="975"/>
      <c r="L116" s="975"/>
      <c r="M116" s="975"/>
      <c r="N116" s="976"/>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1633</v>
      </c>
      <c r="C31" s="87" t="s">
        <v>2089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79048.55306784017</v>
      </c>
      <c r="L36" s="277"/>
      <c r="M36" s="278">
        <v>2.5</v>
      </c>
      <c r="N36" s="279">
        <f>K36/M36</f>
        <v>31619.421227136067</v>
      </c>
    </row>
    <row r="37" spans="1:14">
      <c r="A37" s="119" t="s">
        <v>129</v>
      </c>
      <c r="B37" s="872" t="str">
        <f>VLOOKUP(A37,EQUIPOS!A7:D154,3,FALSE)</f>
        <v xml:space="preserve">Buldozer, Potencia al volante de 140 HP, motor de 2200 RPM, longitud de hoja 4,80m. </v>
      </c>
      <c r="C37" s="873"/>
      <c r="D37" s="873"/>
      <c r="E37" s="873"/>
      <c r="F37" s="873"/>
      <c r="G37" s="873"/>
      <c r="H37" s="874"/>
      <c r="I37" s="428"/>
      <c r="J37" s="429"/>
      <c r="K37" s="276">
        <f>VLOOKUP(A37,EQUIPOS!A7:D164,4,FALSE)</f>
        <v>168984.5728217389</v>
      </c>
      <c r="L37" s="342"/>
      <c r="M37" s="343">
        <v>100</v>
      </c>
      <c r="N37" s="279">
        <f>K37/M37</f>
        <v>1689.845728217389</v>
      </c>
    </row>
    <row r="38" spans="1:14">
      <c r="A38" s="119" t="s">
        <v>312</v>
      </c>
      <c r="B38" s="872" t="str">
        <f>VLOOKUP(A38,EQUIPOS!A8:D154,3,FALSE)</f>
        <v>Retroexcavadora sobre oruga, potencia 138 HP, balde de 1,5 m3.</v>
      </c>
      <c r="C38" s="873"/>
      <c r="D38" s="873"/>
      <c r="E38" s="873"/>
      <c r="F38" s="873"/>
      <c r="G38" s="873"/>
      <c r="H38" s="874"/>
      <c r="I38" s="335"/>
      <c r="J38" s="337"/>
      <c r="K38" s="276">
        <f>VLOOKUP(A38,EQUIPOS!A8:D165,4,FALSE)</f>
        <v>164012.88400301326</v>
      </c>
      <c r="L38" s="430"/>
      <c r="M38" s="431">
        <v>16</v>
      </c>
      <c r="N38" s="279">
        <f>K38/M38</f>
        <v>10250.805250188329</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0.01</v>
      </c>
      <c r="N40" s="351">
        <f>N76*M40</f>
        <v>25.250800282375621</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43585.323005824161</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2" t="s">
        <v>376</v>
      </c>
      <c r="B47" s="49" t="str">
        <f>VLOOKUP(A47,MATERIALES!A5:D373,3,FALSE)</f>
        <v>Anfo</v>
      </c>
      <c r="C47" s="288"/>
      <c r="D47" s="288"/>
      <c r="E47" s="288"/>
      <c r="F47" s="288"/>
      <c r="G47" s="288"/>
      <c r="H47" s="288"/>
      <c r="I47" s="275"/>
      <c r="J47" s="231" t="str">
        <f>VLOOKUP(A47,MATERIALES!A3:D639,2,FALSE)</f>
        <v>kg</v>
      </c>
      <c r="K47" s="289">
        <v>0.3</v>
      </c>
      <c r="L47" s="274"/>
      <c r="M47" s="409">
        <f>VLOOKUP(A47,MATERIALES!A5:D396,4,FALSE)</f>
        <v>5398.732939092647</v>
      </c>
      <c r="N47" s="279">
        <f>K47*M47</f>
        <v>1619.6198817277941</v>
      </c>
    </row>
    <row r="48" spans="1:14">
      <c r="A48" s="152" t="s">
        <v>424</v>
      </c>
      <c r="B48" s="49" t="str">
        <f>VLOOKUP(A48,MATERIALES!A6:D373,3,FALSE)</f>
        <v>Cordón detonante</v>
      </c>
      <c r="C48" s="432"/>
      <c r="D48" s="432"/>
      <c r="E48" s="432"/>
      <c r="F48" s="432"/>
      <c r="G48" s="432"/>
      <c r="H48" s="432"/>
      <c r="I48" s="432"/>
      <c r="J48" s="318" t="str">
        <f>VLOOKUP(A48,MATERIALES!A4:D640,2,FALSE)</f>
        <v>m</v>
      </c>
      <c r="K48" s="404">
        <v>3</v>
      </c>
      <c r="L48" s="428"/>
      <c r="M48" s="409">
        <f>VLOOKUP(A48,MATERIALES!A6:D397,4,FALSE)</f>
        <v>1438.6871125495404</v>
      </c>
      <c r="N48" s="279">
        <f t="shared" ref="N48:N53" si="0">K48*M48</f>
        <v>4316.0613376486217</v>
      </c>
    </row>
    <row r="49" spans="1:14">
      <c r="A49" s="152" t="s">
        <v>453</v>
      </c>
      <c r="B49" s="49" t="str">
        <f>VLOOKUP(A49,MATERIALES!A6:D373,3,FALSE)</f>
        <v>Explosivos  75% (INDUGEL)</v>
      </c>
      <c r="C49" s="432"/>
      <c r="D49" s="432"/>
      <c r="E49" s="432"/>
      <c r="F49" s="432"/>
      <c r="G49" s="432"/>
      <c r="H49" s="432"/>
      <c r="I49" s="432"/>
      <c r="J49" s="319" t="str">
        <f>VLOOKUP(A49,MATERIALES!A5:D641,2,FALSE)</f>
        <v>lb</v>
      </c>
      <c r="K49" s="404">
        <v>0.25</v>
      </c>
      <c r="L49" s="428"/>
      <c r="M49" s="409">
        <f>VLOOKUP(A49,MATERIALES!A6:D398,4,FALSE)</f>
        <v>0</v>
      </c>
      <c r="N49" s="279">
        <f t="shared" si="0"/>
        <v>0</v>
      </c>
    </row>
    <row r="50" spans="1:14">
      <c r="A50" s="152" t="s">
        <v>458</v>
      </c>
      <c r="B50" s="49" t="str">
        <f>VLOOKUP(A50,MATERIALES!A6:D373,3,FALSE)</f>
        <v>Fulminantes</v>
      </c>
      <c r="C50" s="432"/>
      <c r="D50" s="432"/>
      <c r="E50" s="432"/>
      <c r="F50" s="432"/>
      <c r="G50" s="432"/>
      <c r="H50" s="432"/>
      <c r="I50" s="432"/>
      <c r="J50" s="319" t="str">
        <f>VLOOKUP(A50,MATERIALES!A6:D642,2,FALSE)</f>
        <v>u</v>
      </c>
      <c r="K50" s="404">
        <v>1</v>
      </c>
      <c r="L50" s="428"/>
      <c r="M50" s="409">
        <f>VLOOKUP(A50,MATERIALES!A6:D399,4,FALSE)</f>
        <v>771.21574565879155</v>
      </c>
      <c r="N50" s="279">
        <f t="shared" si="0"/>
        <v>771.21574565879155</v>
      </c>
    </row>
    <row r="51" spans="1:14">
      <c r="A51" s="152" t="s">
        <v>552</v>
      </c>
      <c r="B51" s="49" t="str">
        <f>VLOOKUP(A51,MATERIALES!A7:D373,3,FALSE)</f>
        <v>Mecha Lenta</v>
      </c>
      <c r="C51" s="432"/>
      <c r="D51" s="432"/>
      <c r="E51" s="432"/>
      <c r="F51" s="432"/>
      <c r="G51" s="432"/>
      <c r="H51" s="432"/>
      <c r="I51" s="432"/>
      <c r="J51" s="319" t="str">
        <f>VLOOKUP(A51,MATERIALES!A6:D643,2,FALSE)</f>
        <v>m</v>
      </c>
      <c r="K51" s="404">
        <v>1</v>
      </c>
      <c r="L51" s="428"/>
      <c r="M51" s="409">
        <f>VLOOKUP(A51,MATERIALES!A7:D400,4,FALSE)</f>
        <v>718.08077623796646</v>
      </c>
      <c r="N51" s="279">
        <f t="shared" si="0"/>
        <v>718.08077623796646</v>
      </c>
    </row>
    <row r="52" spans="1:14">
      <c r="A52" s="152" t="s">
        <v>845</v>
      </c>
      <c r="B52" s="49" t="str">
        <f>VLOOKUP(A52,MATERIALES!A8:D373,3,FALSE)</f>
        <v>Escolta y transporte (una tarifa por cada m3 escoltado y transportado)</v>
      </c>
      <c r="C52" s="432"/>
      <c r="D52" s="432"/>
      <c r="E52" s="432"/>
      <c r="F52" s="432"/>
      <c r="G52" s="432"/>
      <c r="H52" s="432"/>
      <c r="I52" s="432"/>
      <c r="J52" s="319" t="str">
        <f>VLOOKUP(A52,MATERIALES!A6:D644,2,FALSE)</f>
        <v>kg</v>
      </c>
      <c r="K52" s="404">
        <v>0.45800000000000002</v>
      </c>
      <c r="L52" s="428"/>
      <c r="M52" s="409">
        <f>VLOOKUP(A52,MATERIALES!A8:D401,4,FALSE)</f>
        <v>5274.7714241504582</v>
      </c>
      <c r="N52" s="279">
        <f t="shared" si="0"/>
        <v>2415.8453122609099</v>
      </c>
    </row>
    <row r="53" spans="1:14" ht="15.75" thickBot="1">
      <c r="A53" t="s">
        <v>442</v>
      </c>
      <c r="B53" s="49" t="str">
        <f>VLOOKUP(A53,MATERIALES!A9:D373,3,FALSE)</f>
        <v>Derechos de explotación y/o disposición de materiales</v>
      </c>
      <c r="C53" s="317"/>
      <c r="D53" s="317"/>
      <c r="E53" s="317"/>
      <c r="F53" s="317"/>
      <c r="G53" s="317"/>
      <c r="H53" s="317"/>
      <c r="I53" s="317"/>
      <c r="J53" s="440" t="str">
        <f>VLOOKUP(A53,MATERIALES!A7:D645,2,FALSE)</f>
        <v>m3</v>
      </c>
      <c r="K53" s="132">
        <v>1.3</v>
      </c>
      <c r="L53" s="332"/>
      <c r="M53" s="409">
        <f>VLOOKUP(A53,MATERIALES!A9:D402,4,FALSE)</f>
        <v>3091.2028978643443</v>
      </c>
      <c r="N53" s="279">
        <f t="shared" si="0"/>
        <v>4018.5637672236476</v>
      </c>
    </row>
    <row r="54" spans="1:14" ht="15.75" thickBot="1">
      <c r="B54" s="823" t="s">
        <v>953</v>
      </c>
      <c r="C54" s="824"/>
      <c r="D54" s="824"/>
      <c r="E54" s="824"/>
      <c r="F54" s="824"/>
      <c r="G54" s="824"/>
      <c r="H54" s="824"/>
      <c r="I54" s="824"/>
      <c r="J54" s="824"/>
      <c r="K54" s="824"/>
      <c r="L54" s="824"/>
      <c r="M54" s="825"/>
      <c r="N54" s="401">
        <f>SUM(N47:N53)</f>
        <v>13859.386820757732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10">
        <f>VLOOKUP(A59,TRANSPORTE!A5:D117,4,FALSE)</f>
        <v>1310.4591862910383</v>
      </c>
      <c r="M59" s="911"/>
      <c r="N59" s="294">
        <f>K59*L59</f>
        <v>1703.59694217835</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1703.59694217835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3" t="s">
        <v>11</v>
      </c>
      <c r="B70" s="55" t="str">
        <f>VLOOKUP(A70,'MANO DE OBRA'!A8:D68,3,FALSE)</f>
        <v>Obrero (4)</v>
      </c>
      <c r="C70" s="53"/>
      <c r="D70" s="53"/>
      <c r="E70" s="53"/>
      <c r="F70" s="53"/>
      <c r="G70" s="53"/>
      <c r="H70" s="53"/>
      <c r="I70" s="299">
        <f>K70/J70*100</f>
        <v>117040.00000000001</v>
      </c>
      <c r="J70" s="300">
        <v>185</v>
      </c>
      <c r="K70" s="301">
        <f>VLOOKUP(A70,'MANO DE OBRA'!A8:D99,4,FALSE)</f>
        <v>216524</v>
      </c>
      <c r="L70" s="56"/>
      <c r="M70" s="441">
        <v>128</v>
      </c>
      <c r="N70" s="402">
        <f>K70/M70</f>
        <v>1691.59375</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128</v>
      </c>
      <c r="N71" s="402">
        <f>K71/M71</f>
        <v>833.48627823756237</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823" t="s">
        <v>953</v>
      </c>
      <c r="C76" s="824"/>
      <c r="D76" s="824"/>
      <c r="E76" s="824"/>
      <c r="F76" s="824"/>
      <c r="G76" s="824"/>
      <c r="H76" s="824"/>
      <c r="I76" s="866"/>
      <c r="J76" s="866"/>
      <c r="K76" s="866"/>
      <c r="L76" s="866"/>
      <c r="M76" s="867"/>
      <c r="N76" s="308">
        <f>SUM(N70:N75)</f>
        <v>2525.0800282375621</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61673.386796997809</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12334.677359399562</v>
      </c>
      <c r="M83" s="859"/>
      <c r="N83" s="57"/>
    </row>
    <row r="84" spans="1:14">
      <c r="B84" s="95" t="s">
        <v>973</v>
      </c>
      <c r="C84" s="96"/>
      <c r="D84" s="96"/>
      <c r="E84" s="96"/>
      <c r="F84" s="96"/>
      <c r="G84" s="96"/>
      <c r="H84" s="96"/>
      <c r="I84" s="93"/>
      <c r="J84" s="94"/>
      <c r="K84" s="311">
        <v>0.05</v>
      </c>
      <c r="L84" s="858">
        <f>N78*K84</f>
        <v>3083.6693398498905</v>
      </c>
      <c r="M84" s="859"/>
      <c r="N84" s="57"/>
    </row>
    <row r="85" spans="1:14" ht="15.75" thickBot="1">
      <c r="B85" s="97" t="s">
        <v>974</v>
      </c>
      <c r="C85" s="98"/>
      <c r="D85" s="98"/>
      <c r="E85" s="98"/>
      <c r="F85" s="98"/>
      <c r="G85" s="98"/>
      <c r="H85" s="98"/>
      <c r="I85" s="99"/>
      <c r="J85" s="100"/>
      <c r="K85" s="312">
        <v>0.05</v>
      </c>
      <c r="L85" s="860">
        <f>N78*K85</f>
        <v>3083.6693398498905</v>
      </c>
      <c r="M85" s="861"/>
      <c r="N85" s="57"/>
    </row>
    <row r="86" spans="1:14" ht="15.75" thickBot="1">
      <c r="B86" s="823" t="s">
        <v>953</v>
      </c>
      <c r="C86" s="824"/>
      <c r="D86" s="824"/>
      <c r="E86" s="824"/>
      <c r="F86" s="824"/>
      <c r="G86" s="824"/>
      <c r="H86" s="824"/>
      <c r="I86" s="824"/>
      <c r="J86" s="824"/>
      <c r="K86" s="824"/>
      <c r="L86" s="824"/>
      <c r="M86" s="825"/>
      <c r="N86" s="58">
        <f>L83+L84+L85</f>
        <v>18502.016039099344</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80175.402836097157</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2.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1634</v>
      </c>
      <c r="C31" s="87" t="s">
        <v>2090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79048.55306784017</v>
      </c>
      <c r="L36" s="277"/>
      <c r="M36" s="343">
        <v>2.5</v>
      </c>
      <c r="N36" s="279">
        <f>K36/M36</f>
        <v>31619.421227136067</v>
      </c>
    </row>
    <row r="37" spans="1:14">
      <c r="A37" s="119" t="s">
        <v>129</v>
      </c>
      <c r="B37" s="872" t="str">
        <f>VLOOKUP(A37,EQUIPOS!A7:D154,3,FALSE)</f>
        <v xml:space="preserve">Buldozer, Potencia al volante de 140 HP, motor de 2200 RPM, longitud de hoja 4,80m. </v>
      </c>
      <c r="C37" s="873"/>
      <c r="D37" s="873"/>
      <c r="E37" s="873"/>
      <c r="F37" s="873"/>
      <c r="G37" s="873"/>
      <c r="H37" s="874"/>
      <c r="I37" s="428"/>
      <c r="J37" s="429"/>
      <c r="K37" s="276">
        <f>VLOOKUP(A37,EQUIPOS!A7:D164,4,FALSE)</f>
        <v>168984.5728217389</v>
      </c>
      <c r="L37" s="342"/>
      <c r="M37" s="343">
        <v>100</v>
      </c>
      <c r="N37" s="279">
        <f>K37/M37</f>
        <v>1689.845728217389</v>
      </c>
    </row>
    <row r="38" spans="1:14">
      <c r="A38" s="119" t="s">
        <v>261</v>
      </c>
      <c r="B38" s="872" t="str">
        <f>VLOOKUP(A38,EQUIPOS!A8:D154,3,FALSE)</f>
        <v xml:space="preserve">Motobomba 3 PULGADAS (incluye operario)
</v>
      </c>
      <c r="C38" s="873"/>
      <c r="D38" s="873"/>
      <c r="E38" s="873"/>
      <c r="F38" s="873"/>
      <c r="G38" s="873"/>
      <c r="H38" s="874"/>
      <c r="I38" s="335"/>
      <c r="J38" s="337"/>
      <c r="K38" s="276">
        <f>VLOOKUP(A38,EQUIPOS!A8:D165,4,FALSE)</f>
        <v>2094.7679257434675</v>
      </c>
      <c r="L38" s="430"/>
      <c r="M38" s="431">
        <v>8</v>
      </c>
      <c r="N38" s="279">
        <f>K38/M38</f>
        <v>261.84599071793343</v>
      </c>
    </row>
    <row r="39" spans="1:14">
      <c r="A39" t="s">
        <v>312</v>
      </c>
      <c r="B39" s="872" t="str">
        <f>VLOOKUP(A39,EQUIPOS!A9:D154,3,FALSE)</f>
        <v>Retroexcavadora sobre oruga, potencia 138 HP, balde de 1,5 m3.</v>
      </c>
      <c r="C39" s="873"/>
      <c r="D39" s="873"/>
      <c r="E39" s="873"/>
      <c r="F39" s="873"/>
      <c r="G39" s="873"/>
      <c r="H39" s="874"/>
      <c r="I39" s="42"/>
      <c r="J39" s="43"/>
      <c r="K39" s="276">
        <f>VLOOKUP(A39,EQUIPOS!A9:D166,4,FALSE)</f>
        <v>164012.88400301326</v>
      </c>
      <c r="L39" s="283"/>
      <c r="M39" s="343">
        <v>8</v>
      </c>
      <c r="N39" s="279">
        <f>K39/M39</f>
        <v>20501.610500376657</v>
      </c>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N78*M41</f>
        <v>215.73612180720397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54288.459568255254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2" t="s">
        <v>376</v>
      </c>
      <c r="B48" s="49" t="str">
        <f>VLOOKUP(A48,MATERIALES!A5:D373,3,FALSE)</f>
        <v>Anfo</v>
      </c>
      <c r="C48" s="288"/>
      <c r="D48" s="288"/>
      <c r="E48" s="288"/>
      <c r="F48" s="288"/>
      <c r="G48" s="288"/>
      <c r="H48" s="288"/>
      <c r="I48" s="275"/>
      <c r="J48" s="231" t="str">
        <f>VLOOKUP(A48,MATERIALES!A4:D640,2,FALSE)</f>
        <v>kg</v>
      </c>
      <c r="K48" s="289">
        <v>0.3</v>
      </c>
      <c r="L48" s="274"/>
      <c r="M48" s="409">
        <f>VLOOKUP(A48,MATERIALES!A5:D396,4,FALSE)</f>
        <v>5398.732939092647</v>
      </c>
      <c r="N48" s="279">
        <f>K48*M48</f>
        <v>1619.6198817277941</v>
      </c>
    </row>
    <row r="49" spans="1:14">
      <c r="A49" s="152" t="s">
        <v>424</v>
      </c>
      <c r="B49" s="49" t="str">
        <f>VLOOKUP(A49,MATERIALES!A6:D373,3,FALSE)</f>
        <v>Cordón detonante</v>
      </c>
      <c r="C49" s="432"/>
      <c r="D49" s="432"/>
      <c r="E49" s="432"/>
      <c r="F49" s="432"/>
      <c r="G49" s="432"/>
      <c r="H49" s="432"/>
      <c r="I49" s="432"/>
      <c r="J49" s="318" t="str">
        <f>VLOOKUP(A49,MATERIALES!A5:D641,2,FALSE)</f>
        <v>m</v>
      </c>
      <c r="K49" s="404">
        <v>3</v>
      </c>
      <c r="L49" s="428"/>
      <c r="M49" s="409">
        <f>VLOOKUP(A49,MATERIALES!A6:D397,4,FALSE)</f>
        <v>1438.6871125495404</v>
      </c>
      <c r="N49" s="279">
        <f t="shared" ref="N49:N54" si="0">K49*M49</f>
        <v>4316.0613376486217</v>
      </c>
    </row>
    <row r="50" spans="1:14">
      <c r="A50" s="152" t="s">
        <v>453</v>
      </c>
      <c r="B50" s="49" t="str">
        <f>VLOOKUP(A50,MATERIALES!A6:D373,3,FALSE)</f>
        <v>Explosivos  75% (INDUGEL)</v>
      </c>
      <c r="C50" s="432"/>
      <c r="D50" s="432"/>
      <c r="E50" s="432"/>
      <c r="F50" s="432"/>
      <c r="G50" s="432"/>
      <c r="H50" s="432"/>
      <c r="I50" s="432"/>
      <c r="J50" s="319" t="str">
        <f>VLOOKUP(A50,MATERIALES!A6:D642,2,FALSE)</f>
        <v>lb</v>
      </c>
      <c r="K50" s="404">
        <v>0.25</v>
      </c>
      <c r="L50" s="428"/>
      <c r="M50" s="409">
        <f>VLOOKUP(A50,MATERIALES!A6:D398,4,FALSE)</f>
        <v>0</v>
      </c>
      <c r="N50" s="279">
        <f t="shared" si="0"/>
        <v>0</v>
      </c>
    </row>
    <row r="51" spans="1:14">
      <c r="A51" s="152"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VLOOKUP(A51,MATERIALES!A6:D399,4,FALSE)</f>
        <v>771.21574565879155</v>
      </c>
      <c r="N51" s="279">
        <f t="shared" si="0"/>
        <v>771.21574565879155</v>
      </c>
    </row>
    <row r="52" spans="1:14">
      <c r="A52" s="152" t="s">
        <v>552</v>
      </c>
      <c r="B52" s="49" t="str">
        <f>VLOOKUP(A52,MATERIALES!A7:D373,3,FALSE)</f>
        <v>Mecha Lenta</v>
      </c>
      <c r="C52" s="432"/>
      <c r="D52" s="432"/>
      <c r="E52" s="432"/>
      <c r="F52" s="432"/>
      <c r="G52" s="432"/>
      <c r="H52" s="432"/>
      <c r="I52" s="432"/>
      <c r="J52" s="319" t="str">
        <f>VLOOKUP(A52,MATERIALES!A6:D644,2,FALSE)</f>
        <v>m</v>
      </c>
      <c r="K52" s="404">
        <v>1</v>
      </c>
      <c r="L52" s="428"/>
      <c r="M52" s="409">
        <f>VLOOKUP(A52,MATERIALES!A7:D400,4,FALSE)</f>
        <v>718.08077623796646</v>
      </c>
      <c r="N52" s="279">
        <f t="shared" si="0"/>
        <v>718.08077623796646</v>
      </c>
    </row>
    <row r="53" spans="1:14">
      <c r="A53" s="212" t="s">
        <v>845</v>
      </c>
      <c r="B53" s="49" t="str">
        <f>VLOOKUP(A53,MATERIALES!A7:D373,3,FALSE)</f>
        <v>Escolta y transporte (una tarifa por cada m3 escoltado y transportado)</v>
      </c>
      <c r="C53" s="432"/>
      <c r="D53" s="432"/>
      <c r="E53" s="432"/>
      <c r="F53" s="432"/>
      <c r="G53" s="432"/>
      <c r="H53" s="432"/>
      <c r="I53" s="432"/>
      <c r="J53" s="319" t="str">
        <f>VLOOKUP(A53,MATERIALES!A6:D644,2,FALSE)</f>
        <v>kg</v>
      </c>
      <c r="K53" s="404">
        <v>0.45800000000000002</v>
      </c>
      <c r="L53" s="428"/>
      <c r="M53" s="409">
        <f>VLOOKUP(A53,MATERIALES!A7:D400,4,FALSE)</f>
        <v>5274.7714241504582</v>
      </c>
      <c r="N53" s="279">
        <f>K53*M53</f>
        <v>2415.8453122609099</v>
      </c>
    </row>
    <row r="54" spans="1:14">
      <c r="A54" s="152" t="s">
        <v>442</v>
      </c>
      <c r="B54" s="49" t="str">
        <f>VLOOKUP(A54,MATERIALES!A8:D373,3,FALSE)</f>
        <v>Derechos de explotación y/o disposición de materiales</v>
      </c>
      <c r="C54" s="432"/>
      <c r="D54" s="432"/>
      <c r="E54" s="432"/>
      <c r="F54" s="432"/>
      <c r="G54" s="432"/>
      <c r="H54" s="432"/>
      <c r="I54" s="432"/>
      <c r="J54" s="319" t="str">
        <f>VLOOKUP(A54,MATERIALES!A7:D645,2,FALSE)</f>
        <v>m3</v>
      </c>
      <c r="K54" s="404">
        <v>1.3</v>
      </c>
      <c r="L54" s="428"/>
      <c r="M54" s="409">
        <f>VLOOKUP(A54,MATERIALES!A8:D401,4,FALSE)</f>
        <v>3091.2028978643443</v>
      </c>
      <c r="N54" s="279">
        <f t="shared" si="0"/>
        <v>4018.5637672236476</v>
      </c>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13859.386820757732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1256</v>
      </c>
      <c r="B61" s="52" t="str">
        <f>VLOOKUP(A61,TRANSPORTE!A5:D117,3,FALSE)</f>
        <v>Transporte de material de excavación</v>
      </c>
      <c r="C61" s="324"/>
      <c r="D61" s="324"/>
      <c r="E61" s="324"/>
      <c r="F61" s="324"/>
      <c r="G61" s="324"/>
      <c r="H61" s="318" t="s">
        <v>1468</v>
      </c>
      <c r="I61" s="286">
        <v>1.3</v>
      </c>
      <c r="J61" s="293">
        <v>1</v>
      </c>
      <c r="K61" s="286">
        <f>I61*J61</f>
        <v>1.3</v>
      </c>
      <c r="L61" s="910">
        <f>VLOOKUP(A61,TRANSPORTE!A5:D117,4,FALSE)</f>
        <v>1310.4591862910383</v>
      </c>
      <c r="M61" s="911"/>
      <c r="N61" s="294">
        <f>K61*L61</f>
        <v>1703.59694217835</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1703.59694217835</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53" t="s">
        <v>15</v>
      </c>
      <c r="B72" s="55" t="str">
        <f>VLOOKUP(A72,'MANO DE OBRA'!A8:D68,3,FALSE)</f>
        <v>Obrero (6)</v>
      </c>
      <c r="C72" s="53"/>
      <c r="D72" s="53"/>
      <c r="E72" s="53"/>
      <c r="F72" s="53"/>
      <c r="G72" s="53"/>
      <c r="H72" s="53"/>
      <c r="I72" s="299">
        <f>K72/J72*100</f>
        <v>175560</v>
      </c>
      <c r="J72" s="300">
        <v>185</v>
      </c>
      <c r="K72" s="301">
        <f>VLOOKUP(A72,'MANO DE OBRA'!A8:D99,4,FALSE)</f>
        <v>324786</v>
      </c>
      <c r="L72" s="56"/>
      <c r="M72" s="441">
        <v>20</v>
      </c>
      <c r="N72" s="402">
        <f>K72/M72</f>
        <v>16239.3</v>
      </c>
      <c r="O72" s="112"/>
    </row>
    <row r="73" spans="1:15">
      <c r="A73" s="153"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39">
        <v>20</v>
      </c>
      <c r="N73" s="402">
        <f>K73/M73</f>
        <v>5334.3121807203988</v>
      </c>
    </row>
    <row r="74" spans="1:15">
      <c r="B74" s="55"/>
      <c r="C74" s="53"/>
      <c r="D74" s="53"/>
      <c r="E74" s="53"/>
      <c r="F74" s="53"/>
      <c r="G74" s="53"/>
      <c r="H74" s="53"/>
      <c r="I74" s="286"/>
      <c r="J74" s="304"/>
      <c r="K74" s="305"/>
      <c r="L74" s="56"/>
      <c r="M74" s="307"/>
      <c r="N74" s="303"/>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21573.612180720396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91425.055511911749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18285.011102382352</v>
      </c>
      <c r="M85" s="859"/>
      <c r="N85" s="57"/>
    </row>
    <row r="86" spans="1:14">
      <c r="B86" s="95" t="s">
        <v>973</v>
      </c>
      <c r="C86" s="96"/>
      <c r="D86" s="96"/>
      <c r="E86" s="96"/>
      <c r="F86" s="96"/>
      <c r="G86" s="96"/>
      <c r="H86" s="96"/>
      <c r="I86" s="93"/>
      <c r="J86" s="94"/>
      <c r="K86" s="311">
        <v>0.05</v>
      </c>
      <c r="L86" s="858">
        <f>N80*K86</f>
        <v>4571.252775595588</v>
      </c>
      <c r="M86" s="859"/>
      <c r="N86" s="57"/>
    </row>
    <row r="87" spans="1:14" ht="15.75" thickBot="1">
      <c r="B87" s="97" t="s">
        <v>974</v>
      </c>
      <c r="C87" s="98"/>
      <c r="D87" s="98"/>
      <c r="E87" s="98"/>
      <c r="F87" s="98"/>
      <c r="G87" s="98"/>
      <c r="H87" s="98"/>
      <c r="I87" s="99"/>
      <c r="J87" s="100"/>
      <c r="K87" s="312">
        <v>0.05</v>
      </c>
      <c r="L87" s="860">
        <f>N80*K87</f>
        <v>4571.252775595588</v>
      </c>
      <c r="M87" s="861"/>
      <c r="N87" s="57"/>
    </row>
    <row r="88" spans="1:14" ht="15.75" thickBot="1">
      <c r="B88" s="823" t="s">
        <v>953</v>
      </c>
      <c r="C88" s="824"/>
      <c r="D88" s="824"/>
      <c r="E88" s="824"/>
      <c r="F88" s="824"/>
      <c r="G88" s="824"/>
      <c r="H88" s="824"/>
      <c r="I88" s="824"/>
      <c r="J88" s="824"/>
      <c r="K88" s="824"/>
      <c r="L88" s="824"/>
      <c r="M88" s="825"/>
      <c r="N88" s="58">
        <f>L85+L86+L87</f>
        <v>27427.51665357353</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118852.57216548528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5.85546875" customWidth="1"/>
    <col min="9" max="9" width="12.7109375" bestFit="1" customWidth="1"/>
    <col min="10" max="10" width="15.5703125" customWidth="1"/>
    <col min="11" max="11" width="18.1406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2.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1635</v>
      </c>
      <c r="C31" s="87" t="s">
        <v>2091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129</v>
      </c>
      <c r="B36" s="872" t="str">
        <f>VLOOKUP(A36,EQUIPOS!A6:D154,3,FALSE)</f>
        <v xml:space="preserve">Buldozer, Potencia al volante de 140 HP, motor de 2200 RPM, longitud de hoja 4,80m. </v>
      </c>
      <c r="C36" s="873"/>
      <c r="D36" s="873"/>
      <c r="E36" s="873"/>
      <c r="F36" s="873"/>
      <c r="G36" s="873"/>
      <c r="H36" s="874"/>
      <c r="I36" s="274"/>
      <c r="J36" s="275"/>
      <c r="K36" s="276">
        <f>VLOOKUP(A36,EQUIPOS!A6:D163,4,FALSE)</f>
        <v>168984.5728217389</v>
      </c>
      <c r="L36" s="277"/>
      <c r="M36" s="343">
        <v>100</v>
      </c>
      <c r="N36" s="279">
        <f>K36/M36</f>
        <v>1689.845728217389</v>
      </c>
    </row>
    <row r="37" spans="1:14">
      <c r="A37" s="119" t="s">
        <v>312</v>
      </c>
      <c r="B37" s="872" t="str">
        <f>VLOOKUP(A37,EQUIPOS!A7:D154,3,FALSE)</f>
        <v>Retroexcavadora sobre oruga, potencia 138 HP, balde de 1,5 m3.</v>
      </c>
      <c r="C37" s="873"/>
      <c r="D37" s="873"/>
      <c r="E37" s="873"/>
      <c r="F37" s="873"/>
      <c r="G37" s="873"/>
      <c r="H37" s="874"/>
      <c r="I37" s="428"/>
      <c r="J37" s="429"/>
      <c r="K37" s="276">
        <f>VLOOKUP(A37,EQUIPOS!A7:D164,4,FALSE)</f>
        <v>164012.88400301326</v>
      </c>
      <c r="L37" s="342"/>
      <c r="M37" s="343">
        <v>35</v>
      </c>
      <c r="N37" s="279">
        <f>K37/M37</f>
        <v>4686.082400086093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7.6767229862288557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6383.6048512897105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52" t="s">
        <v>442</v>
      </c>
      <c r="B48" s="49" t="str">
        <f>VLOOKUP(A48,MATERIALES!A5:D373,3,FALSE)</f>
        <v>Derechos de explotación y/o disposición de materiales</v>
      </c>
      <c r="C48" s="288"/>
      <c r="D48" s="288"/>
      <c r="E48" s="288"/>
      <c r="F48" s="288"/>
      <c r="G48" s="288"/>
      <c r="H48" s="288"/>
      <c r="I48" s="275"/>
      <c r="J48" s="231" t="str">
        <f>VLOOKUP(A48,MATERIALES!A4:D640,2,FALSE)</f>
        <v>m3</v>
      </c>
      <c r="K48" s="289">
        <v>1.3</v>
      </c>
      <c r="L48" s="274"/>
      <c r="M48" s="409">
        <f>VLOOKUP(A48,MATERIALES!A5:D396,4,FALSE)</f>
        <v>3091.2028978643443</v>
      </c>
      <c r="N48" s="279">
        <f>K48*M48</f>
        <v>4018.5637672236476</v>
      </c>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c r="A53" s="152"/>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f>K54*M54</f>
        <v>0</v>
      </c>
    </row>
    <row r="55" spans="1:14" ht="15.75" thickBot="1">
      <c r="B55" s="823" t="s">
        <v>953</v>
      </c>
      <c r="C55" s="824"/>
      <c r="D55" s="824"/>
      <c r="E55" s="824"/>
      <c r="F55" s="824"/>
      <c r="G55" s="824"/>
      <c r="H55" s="824"/>
      <c r="I55" s="824"/>
      <c r="J55" s="824"/>
      <c r="K55" s="824"/>
      <c r="L55" s="824"/>
      <c r="M55" s="825"/>
      <c r="N55" s="401">
        <f>SUM(N48:N54)</f>
        <v>4018.5637672236476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1256</v>
      </c>
      <c r="B60" s="52" t="str">
        <f>VLOOKUP(A60,TRANSPORTE!A5:D117,3,FALSE)</f>
        <v>Transporte de material de excavación</v>
      </c>
      <c r="C60" s="324"/>
      <c r="D60" s="324"/>
      <c r="E60" s="324"/>
      <c r="F60" s="324"/>
      <c r="G60" s="324"/>
      <c r="H60" s="318" t="s">
        <v>1468</v>
      </c>
      <c r="I60" s="286">
        <v>1.3</v>
      </c>
      <c r="J60" s="293">
        <v>1</v>
      </c>
      <c r="K60" s="286">
        <f>I60*J60</f>
        <v>1.3</v>
      </c>
      <c r="L60" s="910">
        <f>VLOOKUP(A60,TRANSPORTE!A5:D117,4,FALSE)</f>
        <v>1310.4591862910383</v>
      </c>
      <c r="M60" s="911"/>
      <c r="N60" s="294">
        <f>K60*L60</f>
        <v>1703.59694217835</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1703.59694217835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5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280</v>
      </c>
      <c r="N71" s="402">
        <f>K71/M71</f>
        <v>381.02229862288567</v>
      </c>
      <c r="O71" s="112"/>
    </row>
    <row r="72" spans="1:15">
      <c r="A72" s="15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39">
        <v>280</v>
      </c>
      <c r="N72" s="402">
        <f>K72/M72</f>
        <v>386.65</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767.67229862288559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12873.437859314594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2574.687571862919</v>
      </c>
      <c r="M84" s="859"/>
      <c r="N84" s="57"/>
    </row>
    <row r="85" spans="1:14">
      <c r="B85" s="95" t="s">
        <v>973</v>
      </c>
      <c r="C85" s="96"/>
      <c r="D85" s="96"/>
      <c r="E85" s="96"/>
      <c r="F85" s="96"/>
      <c r="G85" s="96"/>
      <c r="H85" s="96"/>
      <c r="I85" s="93"/>
      <c r="J85" s="94"/>
      <c r="K85" s="311">
        <v>0.05</v>
      </c>
      <c r="L85" s="858">
        <f>N79*K85</f>
        <v>643.67189296572974</v>
      </c>
      <c r="M85" s="859"/>
      <c r="N85" s="57"/>
    </row>
    <row r="86" spans="1:14" ht="15.75" thickBot="1">
      <c r="B86" s="97" t="s">
        <v>974</v>
      </c>
      <c r="C86" s="98"/>
      <c r="D86" s="98"/>
      <c r="E86" s="98"/>
      <c r="F86" s="98"/>
      <c r="G86" s="98"/>
      <c r="H86" s="98"/>
      <c r="I86" s="99"/>
      <c r="J86" s="100"/>
      <c r="K86" s="312">
        <v>0.05</v>
      </c>
      <c r="L86" s="860">
        <f>N79*K86</f>
        <v>643.67189296572974</v>
      </c>
      <c r="M86" s="861"/>
      <c r="N86" s="57"/>
    </row>
    <row r="87" spans="1:14" ht="15.75" thickBot="1">
      <c r="B87" s="823" t="s">
        <v>953</v>
      </c>
      <c r="C87" s="824"/>
      <c r="D87" s="824"/>
      <c r="E87" s="824"/>
      <c r="F87" s="824"/>
      <c r="G87" s="824"/>
      <c r="H87" s="824"/>
      <c r="I87" s="824"/>
      <c r="J87" s="824"/>
      <c r="K87" s="824"/>
      <c r="L87" s="824"/>
      <c r="M87" s="825"/>
      <c r="N87" s="58">
        <f>L84+L85+L86</f>
        <v>3862.0313577943789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16735.469217108974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5"/>
  <cols>
    <col min="1" max="1" width="10.28515625" bestFit="1" customWidth="1"/>
    <col min="2" max="2" width="16.42578125" customWidth="1"/>
    <col min="6" max="6" width="16.140625" customWidth="1"/>
    <col min="9" max="9" width="12.85546875" bestFit="1" customWidth="1"/>
    <col min="10" max="10" width="15.5703125" customWidth="1"/>
    <col min="11" max="11" width="18"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7.75" customHeight="1" thickBot="1">
      <c r="B29" s="77" t="s">
        <v>943</v>
      </c>
      <c r="C29" s="802" t="s">
        <v>944</v>
      </c>
      <c r="D29" s="803"/>
      <c r="E29" s="803"/>
      <c r="F29" s="803"/>
      <c r="G29" s="803"/>
      <c r="H29" s="803"/>
      <c r="I29" s="803"/>
      <c r="J29" s="78"/>
      <c r="K29" s="349" t="s">
        <v>2215</v>
      </c>
      <c r="L29" s="799" t="s">
        <v>945</v>
      </c>
      <c r="M29" s="800"/>
      <c r="N29" s="77" t="s">
        <v>946</v>
      </c>
    </row>
    <row r="30" spans="1:14" ht="15.75" customHeight="1" thickBot="1">
      <c r="A30" t="s">
        <v>1845</v>
      </c>
      <c r="B30" s="86" t="s">
        <v>1636</v>
      </c>
      <c r="C30" s="87" t="s">
        <v>2092</v>
      </c>
      <c r="D30" s="88"/>
      <c r="E30" s="88"/>
      <c r="F30" s="88"/>
      <c r="G30" s="88"/>
      <c r="H30" s="88"/>
      <c r="I30" s="88"/>
      <c r="J30" s="88"/>
      <c r="K30" s="460"/>
      <c r="L30" s="313" t="s">
        <v>387</v>
      </c>
      <c r="M30" s="210"/>
      <c r="N30" s="90"/>
    </row>
    <row r="31" spans="1:14" ht="6" customHeight="1">
      <c r="B31" s="101"/>
      <c r="C31" s="102"/>
      <c r="D31" s="102"/>
      <c r="E31" s="102"/>
      <c r="F31" s="102"/>
      <c r="G31" s="102"/>
      <c r="H31" s="102"/>
      <c r="I31" s="102"/>
      <c r="J31" s="102"/>
      <c r="K31" s="102"/>
      <c r="L31" s="102"/>
      <c r="M31" s="102"/>
      <c r="N31" s="103"/>
    </row>
    <row r="32" spans="1:14">
      <c r="B32" s="64" t="s">
        <v>947</v>
      </c>
      <c r="C32" s="65"/>
      <c r="D32" s="65"/>
      <c r="E32" s="65"/>
      <c r="F32" s="65"/>
      <c r="G32" s="65"/>
      <c r="H32" s="65"/>
      <c r="I32" s="65"/>
      <c r="J32" s="65"/>
      <c r="K32" s="65"/>
      <c r="L32" s="65"/>
      <c r="M32" s="65"/>
      <c r="N32" s="66"/>
    </row>
    <row r="33" spans="1:14" ht="15.75" thickBot="1">
      <c r="B33" s="273"/>
      <c r="C33" s="67"/>
      <c r="D33" s="67"/>
      <c r="E33" s="67"/>
      <c r="F33" s="67"/>
      <c r="G33" s="67"/>
      <c r="H33" s="67"/>
      <c r="I33" s="68"/>
      <c r="J33" s="68"/>
      <c r="K33" s="67"/>
      <c r="L33" s="67"/>
      <c r="M33" s="67"/>
      <c r="N33" s="69"/>
    </row>
    <row r="34" spans="1:14">
      <c r="B34" s="893" t="s">
        <v>944</v>
      </c>
      <c r="C34" s="894"/>
      <c r="D34" s="894"/>
      <c r="E34" s="894"/>
      <c r="F34" s="894"/>
      <c r="G34" s="894"/>
      <c r="H34" s="895"/>
      <c r="I34" s="896" t="s">
        <v>948</v>
      </c>
      <c r="J34" s="897"/>
      <c r="K34" s="75" t="s">
        <v>949</v>
      </c>
      <c r="L34" s="898" t="s">
        <v>950</v>
      </c>
      <c r="M34" s="895"/>
      <c r="N34" s="76" t="s">
        <v>951</v>
      </c>
    </row>
    <row r="35" spans="1:14">
      <c r="A35" s="119" t="s">
        <v>263</v>
      </c>
      <c r="B35" s="872" t="str">
        <f>VLOOKUP(A35,EQUIPOS!A6:D154,3,FALSE)</f>
        <v xml:space="preserve">Motobomba 4 pulgadas
</v>
      </c>
      <c r="C35" s="873"/>
      <c r="D35" s="873"/>
      <c r="E35" s="873"/>
      <c r="F35" s="873"/>
      <c r="G35" s="873"/>
      <c r="H35" s="874"/>
      <c r="I35" s="274"/>
      <c r="J35" s="275"/>
      <c r="K35" s="276">
        <f>VLOOKUP(A35,EQUIPOS!A6:D163,4,FALSE)</f>
        <v>4498.1076962084135</v>
      </c>
      <c r="L35" s="277"/>
      <c r="M35" s="343">
        <v>21</v>
      </c>
      <c r="N35" s="279">
        <f>K35/M35</f>
        <v>214.19560458135302</v>
      </c>
    </row>
    <row r="36" spans="1:14">
      <c r="A36" s="119" t="s">
        <v>129</v>
      </c>
      <c r="B36" s="872" t="str">
        <f>VLOOKUP(A36,EQUIPOS!A7:D154,3,FALSE)</f>
        <v xml:space="preserve">Buldozer, Potencia al volante de 140 HP, motor de 2200 RPM, longitud de hoja 4,80m. </v>
      </c>
      <c r="C36" s="873"/>
      <c r="D36" s="873"/>
      <c r="E36" s="873"/>
      <c r="F36" s="873"/>
      <c r="G36" s="873"/>
      <c r="H36" s="874"/>
      <c r="I36" s="428"/>
      <c r="J36" s="429"/>
      <c r="K36" s="276">
        <f>VLOOKUP(A36,EQUIPOS!A7:D164,4,FALSE)</f>
        <v>168984.5728217389</v>
      </c>
      <c r="L36" s="342"/>
      <c r="M36" s="343">
        <v>100</v>
      </c>
      <c r="N36" s="279">
        <f>K36/M36</f>
        <v>1689.845728217389</v>
      </c>
    </row>
    <row r="37" spans="1:14">
      <c r="A37" s="119" t="s">
        <v>312</v>
      </c>
      <c r="B37" s="872" t="str">
        <f>VLOOKUP(A37,EQUIPOS!A8:D154,3,FALSE)</f>
        <v>Retroexcavadora sobre oruga, potencia 138 HP, balde de 1,5 m3.</v>
      </c>
      <c r="C37" s="873"/>
      <c r="D37" s="873"/>
      <c r="E37" s="873"/>
      <c r="F37" s="873"/>
      <c r="G37" s="873"/>
      <c r="H37" s="874"/>
      <c r="I37" s="335"/>
      <c r="J37" s="337"/>
      <c r="K37" s="276">
        <f>VLOOKUP(A37,EQUIPOS!A8:D165,4,FALSE)</f>
        <v>164012.88400301326</v>
      </c>
      <c r="L37" s="430"/>
      <c r="M37" s="431">
        <v>21</v>
      </c>
      <c r="N37" s="279">
        <f>K37/M37</f>
        <v>7810.1373334768214</v>
      </c>
    </row>
    <row r="38" spans="1:14">
      <c r="B38" s="872"/>
      <c r="C38" s="873"/>
      <c r="D38" s="873"/>
      <c r="E38" s="873"/>
      <c r="F38" s="873"/>
      <c r="G38" s="873"/>
      <c r="H38" s="874"/>
      <c r="I38" s="42"/>
      <c r="J38" s="43"/>
      <c r="K38" s="276"/>
      <c r="L38" s="283"/>
      <c r="M38" s="343"/>
      <c r="N38" s="279"/>
    </row>
    <row r="39" spans="1:14">
      <c r="B39" s="327"/>
      <c r="C39" s="328"/>
      <c r="D39" s="328"/>
      <c r="E39" s="328"/>
      <c r="F39" s="330"/>
      <c r="G39" s="330"/>
      <c r="H39" s="131"/>
      <c r="I39" s="42"/>
      <c r="J39" s="43"/>
      <c r="K39" s="276"/>
      <c r="L39" s="283"/>
      <c r="M39" s="284"/>
      <c r="N39" s="280"/>
    </row>
    <row r="40" spans="1:14">
      <c r="B40" s="880" t="s">
        <v>952</v>
      </c>
      <c r="C40" s="881"/>
      <c r="D40" s="881"/>
      <c r="E40" s="44"/>
      <c r="F40" s="45"/>
      <c r="G40" s="45"/>
      <c r="H40" s="46"/>
      <c r="I40" s="42"/>
      <c r="J40" s="43"/>
      <c r="K40" s="286"/>
      <c r="L40" s="283"/>
      <c r="M40" s="408">
        <v>0.01</v>
      </c>
      <c r="N40" s="351">
        <f>N76*M40</f>
        <v>12.794538310381427</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SUM(N35:N41)</f>
        <v>9726.9732045859455</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52" t="s">
        <v>442</v>
      </c>
      <c r="B47" s="49" t="str">
        <f>VLOOKUP(A47,MATERIALES!A5:D373,3,FALSE)</f>
        <v>Derechos de explotación y/o disposición de materiales</v>
      </c>
      <c r="C47" s="288"/>
      <c r="D47" s="288"/>
      <c r="E47" s="288"/>
      <c r="F47" s="288"/>
      <c r="G47" s="288"/>
      <c r="H47" s="288"/>
      <c r="I47" s="275"/>
      <c r="J47" s="231" t="str">
        <f>VLOOKUP(A47,MATERIALES!A4:D640,2,FALSE)</f>
        <v>m3</v>
      </c>
      <c r="K47" s="289">
        <v>1.3</v>
      </c>
      <c r="L47" s="274"/>
      <c r="M47" s="409">
        <f>VLOOKUP(A47,MATERIALES!A5:D396,4,FALSE)</f>
        <v>3091.2028978643443</v>
      </c>
      <c r="N47" s="279">
        <f>K47*M47</f>
        <v>4018.5637672236476</v>
      </c>
    </row>
    <row r="48" spans="1:14">
      <c r="A48" s="152"/>
      <c r="B48" s="49"/>
      <c r="C48" s="432"/>
      <c r="D48" s="432"/>
      <c r="E48" s="432"/>
      <c r="F48" s="432"/>
      <c r="G48" s="432"/>
      <c r="H48" s="432"/>
      <c r="I48" s="432"/>
      <c r="J48" s="318"/>
      <c r="K48" s="404"/>
      <c r="L48" s="428"/>
      <c r="M48" s="409"/>
      <c r="N48" s="279"/>
    </row>
    <row r="49" spans="1:14">
      <c r="A49" s="152"/>
      <c r="B49" s="49"/>
      <c r="C49" s="432"/>
      <c r="D49" s="432"/>
      <c r="E49" s="432"/>
      <c r="F49" s="432"/>
      <c r="G49" s="432"/>
      <c r="H49" s="432"/>
      <c r="I49" s="432"/>
      <c r="J49" s="318"/>
      <c r="K49" s="404"/>
      <c r="L49" s="428"/>
      <c r="M49" s="409"/>
      <c r="N49" s="279"/>
    </row>
    <row r="50" spans="1:14">
      <c r="A50" s="152"/>
      <c r="B50" s="49"/>
      <c r="C50" s="432"/>
      <c r="D50" s="432"/>
      <c r="E50" s="432"/>
      <c r="F50" s="432"/>
      <c r="G50" s="432"/>
      <c r="H50" s="432"/>
      <c r="I50" s="432"/>
      <c r="J50" s="318"/>
      <c r="K50" s="404"/>
      <c r="L50" s="428"/>
      <c r="M50" s="409"/>
      <c r="N50" s="279"/>
    </row>
    <row r="51" spans="1:14">
      <c r="A51" s="152"/>
      <c r="B51" s="49"/>
      <c r="C51" s="432"/>
      <c r="D51" s="432"/>
      <c r="E51" s="432"/>
      <c r="F51" s="432"/>
      <c r="G51" s="432"/>
      <c r="H51" s="432"/>
      <c r="I51" s="432"/>
      <c r="J51" s="318"/>
      <c r="K51" s="404"/>
      <c r="L51" s="428"/>
      <c r="M51" s="409"/>
      <c r="N51" s="279"/>
    </row>
    <row r="52" spans="1:14">
      <c r="A52" s="152"/>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4018.5637672236476</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1256</v>
      </c>
      <c r="B59" s="52" t="str">
        <f>VLOOKUP(A59,TRANSPORTE!A5:D117,3,FALSE)</f>
        <v>Transporte de material de excavación</v>
      </c>
      <c r="C59" s="324"/>
      <c r="D59" s="324"/>
      <c r="E59" s="324"/>
      <c r="F59" s="324"/>
      <c r="G59" s="324"/>
      <c r="H59" s="318" t="s">
        <v>1468</v>
      </c>
      <c r="I59" s="286">
        <v>1.3</v>
      </c>
      <c r="J59" s="293">
        <v>1</v>
      </c>
      <c r="K59" s="286">
        <f>I59*J59</f>
        <v>1.3</v>
      </c>
      <c r="L59" s="910">
        <f>VLOOKUP(A59,TRANSPORTE!A5:D117,4,FALSE)</f>
        <v>1310.4591862910383</v>
      </c>
      <c r="M59" s="911"/>
      <c r="N59" s="294">
        <f>K59*L59</f>
        <v>1703.59694217835</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1703.59694217835</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53"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168</v>
      </c>
      <c r="N70" s="402">
        <f>K70/M70</f>
        <v>644.41666666666663</v>
      </c>
      <c r="O70" s="112"/>
    </row>
    <row r="71" spans="1:15">
      <c r="A71" s="153" t="s">
        <v>30</v>
      </c>
      <c r="B71" s="55" t="str">
        <f>VLOOKUP(A71,'MANO DE OBRA'!A8:D69,3,FALSE)</f>
        <v>Oficial</v>
      </c>
      <c r="C71" s="53"/>
      <c r="D71" s="53"/>
      <c r="E71" s="53"/>
      <c r="F71" s="53"/>
      <c r="G71" s="53"/>
      <c r="H71" s="53"/>
      <c r="I71" s="299">
        <f>K71/J71*100</f>
        <v>57668.23979157189</v>
      </c>
      <c r="J71" s="300">
        <v>185</v>
      </c>
      <c r="K71" s="301">
        <f>VLOOKUP(A71,'MANO DE OBRA'!A8:D100,4,FALSE)</f>
        <v>106686.24361440798</v>
      </c>
      <c r="L71" s="56"/>
      <c r="M71" s="439">
        <v>168</v>
      </c>
      <c r="N71" s="402">
        <f>K71/M71</f>
        <v>635.03716437147614</v>
      </c>
    </row>
    <row r="72" spans="1:15">
      <c r="B72" s="55"/>
      <c r="C72" s="53"/>
      <c r="D72" s="53"/>
      <c r="E72" s="53"/>
      <c r="F72" s="53"/>
      <c r="G72" s="53"/>
      <c r="H72" s="53"/>
      <c r="I72" s="286"/>
      <c r="J72" s="304"/>
      <c r="K72" s="305"/>
      <c r="L72" s="56"/>
      <c r="M72" s="307"/>
      <c r="N72" s="303"/>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133"/>
    </row>
    <row r="76" spans="1:15" ht="15.75" thickBot="1">
      <c r="B76" s="912" t="s">
        <v>953</v>
      </c>
      <c r="C76" s="866"/>
      <c r="D76" s="866"/>
      <c r="E76" s="866"/>
      <c r="F76" s="866"/>
      <c r="G76" s="866"/>
      <c r="H76" s="866"/>
      <c r="I76" s="866"/>
      <c r="J76" s="866"/>
      <c r="K76" s="866"/>
      <c r="L76" s="866"/>
      <c r="M76" s="867"/>
      <c r="N76" s="467">
        <f>SUM(N70:N75)</f>
        <v>1279.4538310381427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16728.587745026085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3345.7175490052173</v>
      </c>
      <c r="M83" s="859"/>
      <c r="N83" s="57"/>
    </row>
    <row r="84" spans="1:14">
      <c r="B84" s="95" t="s">
        <v>973</v>
      </c>
      <c r="C84" s="96"/>
      <c r="D84" s="96"/>
      <c r="E84" s="96"/>
      <c r="F84" s="96"/>
      <c r="G84" s="96"/>
      <c r="H84" s="96"/>
      <c r="I84" s="93"/>
      <c r="J84" s="94"/>
      <c r="K84" s="311">
        <v>0.05</v>
      </c>
      <c r="L84" s="858">
        <f>N78*K84</f>
        <v>836.42938725130432</v>
      </c>
      <c r="M84" s="859"/>
      <c r="N84" s="57"/>
    </row>
    <row r="85" spans="1:14" ht="15.75" thickBot="1">
      <c r="B85" s="97" t="s">
        <v>974</v>
      </c>
      <c r="C85" s="98"/>
      <c r="D85" s="98"/>
      <c r="E85" s="98"/>
      <c r="F85" s="98"/>
      <c r="G85" s="98"/>
      <c r="H85" s="98"/>
      <c r="I85" s="99"/>
      <c r="J85" s="100"/>
      <c r="K85" s="312">
        <v>0.05</v>
      </c>
      <c r="L85" s="860">
        <f>N78*K85</f>
        <v>836.42938725130432</v>
      </c>
      <c r="M85" s="861"/>
      <c r="N85" s="57"/>
    </row>
    <row r="86" spans="1:14" ht="15.75" thickBot="1">
      <c r="B86" s="823" t="s">
        <v>953</v>
      </c>
      <c r="C86" s="824"/>
      <c r="D86" s="824"/>
      <c r="E86" s="824"/>
      <c r="F86" s="824"/>
      <c r="G86" s="824"/>
      <c r="H86" s="824"/>
      <c r="I86" s="824"/>
      <c r="J86" s="824"/>
      <c r="K86" s="824"/>
      <c r="L86" s="824"/>
      <c r="M86" s="825"/>
      <c r="N86" s="58">
        <f>L83+L84+L85</f>
        <v>5018.5763235078257</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21747.164068533912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6" max="6" width="14.42578125" customWidth="1"/>
    <col min="9" max="9" width="11.7109375" bestFit="1" customWidth="1"/>
    <col min="10" max="10" width="15.5703125" customWidth="1"/>
    <col min="11" max="11" width="19.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1095</v>
      </c>
      <c r="C31" s="87" t="s">
        <v>2093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343">
        <v>2.5</v>
      </c>
      <c r="N36" s="279">
        <f>K36/M36</f>
        <v>3022.3137482425823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3428.2962482425824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24446.879447377785</v>
      </c>
      <c r="N48" s="279">
        <f>K48*M48</f>
        <v>31780.94328159112</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39.776805357538898</v>
      </c>
      <c r="N49" s="279">
        <f>K49*M49</f>
        <v>1193.3041607261669</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32974.24744231729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46247.806276617848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9249.5612553235696</v>
      </c>
      <c r="M84" s="859"/>
      <c r="N84" s="57"/>
    </row>
    <row r="85" spans="1:14">
      <c r="B85" s="95" t="s">
        <v>973</v>
      </c>
      <c r="C85" s="96"/>
      <c r="D85" s="96"/>
      <c r="E85" s="96"/>
      <c r="F85" s="96"/>
      <c r="G85" s="96"/>
      <c r="H85" s="96"/>
      <c r="I85" s="93"/>
      <c r="J85" s="94"/>
      <c r="K85" s="311">
        <v>0.05</v>
      </c>
      <c r="L85" s="858">
        <f>N79*K85</f>
        <v>2312.3903138308924</v>
      </c>
      <c r="M85" s="859"/>
      <c r="N85" s="57"/>
    </row>
    <row r="86" spans="1:14" ht="15.75" thickBot="1">
      <c r="B86" s="97" t="s">
        <v>974</v>
      </c>
      <c r="C86" s="98"/>
      <c r="D86" s="98"/>
      <c r="E86" s="98"/>
      <c r="F86" s="98"/>
      <c r="G86" s="98"/>
      <c r="H86" s="98"/>
      <c r="I86" s="99"/>
      <c r="J86" s="100"/>
      <c r="K86" s="312">
        <v>0.05</v>
      </c>
      <c r="L86" s="860">
        <f>N79*K86</f>
        <v>2312.3903138308924</v>
      </c>
      <c r="M86" s="861"/>
      <c r="N86" s="57"/>
    </row>
    <row r="87" spans="1:14" ht="15.75" thickBot="1">
      <c r="B87" s="823" t="s">
        <v>953</v>
      </c>
      <c r="C87" s="824"/>
      <c r="D87" s="824"/>
      <c r="E87" s="824"/>
      <c r="F87" s="824"/>
      <c r="G87" s="824"/>
      <c r="H87" s="824"/>
      <c r="I87" s="824"/>
      <c r="J87" s="824"/>
      <c r="K87" s="824"/>
      <c r="L87" s="824"/>
      <c r="M87" s="825"/>
      <c r="N87" s="58">
        <f>L84+L85+L86</f>
        <v>13874.341882985354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60122.148159603203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7109375" customWidth="1"/>
    <col min="9" max="9" width="12.7109375" bestFit="1" customWidth="1"/>
    <col min="10" max="10" width="15.5703125" customWidth="1"/>
    <col min="11" max="11" width="19.1406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1096</v>
      </c>
      <c r="C31" s="87" t="s">
        <v>1637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343">
        <v>2.5</v>
      </c>
      <c r="N36" s="279">
        <f>K36/M36</f>
        <v>3022.3137482425823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3428.2962482425824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540</v>
      </c>
      <c r="B48" s="49" t="str">
        <f>VLOOKUP(A48,MATERIALES!A5:D373,3,FALSE)</f>
        <v>Material de Recebo Para Relleno</v>
      </c>
      <c r="C48" s="288"/>
      <c r="D48" s="288"/>
      <c r="E48" s="288"/>
      <c r="F48" s="288"/>
      <c r="G48" s="288"/>
      <c r="H48" s="288"/>
      <c r="I48" s="275"/>
      <c r="J48" s="231" t="str">
        <f>VLOOKUP(A48,MATERIALES!A4:D640,2,FALSE)</f>
        <v>m3</v>
      </c>
      <c r="K48" s="289">
        <v>1.3</v>
      </c>
      <c r="L48" s="274"/>
      <c r="M48" s="409">
        <f>VLOOKUP(A48,MATERIALES!A5:D396,4,FALSE)</f>
        <v>25715.886308746085</v>
      </c>
      <c r="N48" s="279">
        <f>K48*M48</f>
        <v>33430.652201369914</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39.776805357538898</v>
      </c>
      <c r="N49" s="279">
        <f>K49*M49</f>
        <v>1193.3041607261669</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34623.956362096083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51"/>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47897.515196396642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9579.5030392793287</v>
      </c>
      <c r="M84" s="859"/>
      <c r="N84" s="57"/>
    </row>
    <row r="85" spans="1:14">
      <c r="B85" s="95" t="s">
        <v>973</v>
      </c>
      <c r="C85" s="96"/>
      <c r="D85" s="96"/>
      <c r="E85" s="96"/>
      <c r="F85" s="96"/>
      <c r="G85" s="96"/>
      <c r="H85" s="96"/>
      <c r="I85" s="93"/>
      <c r="J85" s="94"/>
      <c r="K85" s="311">
        <v>0.05</v>
      </c>
      <c r="L85" s="858">
        <f>N79*K85</f>
        <v>2394.8757598198322</v>
      </c>
      <c r="M85" s="859"/>
      <c r="N85" s="57"/>
    </row>
    <row r="86" spans="1:14" ht="15.75" thickBot="1">
      <c r="B86" s="97" t="s">
        <v>974</v>
      </c>
      <c r="C86" s="98"/>
      <c r="D86" s="98"/>
      <c r="E86" s="98"/>
      <c r="F86" s="98"/>
      <c r="G86" s="98"/>
      <c r="H86" s="98"/>
      <c r="I86" s="99"/>
      <c r="J86" s="100"/>
      <c r="K86" s="312">
        <v>0.05</v>
      </c>
      <c r="L86" s="860">
        <f>N79*K86</f>
        <v>2394.8757598198322</v>
      </c>
      <c r="M86" s="861"/>
      <c r="N86" s="57"/>
    </row>
    <row r="87" spans="1:14" ht="15.75" thickBot="1">
      <c r="B87" s="823" t="s">
        <v>953</v>
      </c>
      <c r="C87" s="824"/>
      <c r="D87" s="824"/>
      <c r="E87" s="824"/>
      <c r="F87" s="824"/>
      <c r="G87" s="824"/>
      <c r="H87" s="824"/>
      <c r="I87" s="824"/>
      <c r="J87" s="824"/>
      <c r="K87" s="824"/>
      <c r="L87" s="824"/>
      <c r="M87" s="825"/>
      <c r="N87" s="58">
        <f>L84+L85+L86</f>
        <v>14369.254558918992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62266.769755315632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5"/>
  <cols>
    <col min="1" max="1" width="10.28515625" bestFit="1" customWidth="1"/>
    <col min="2" max="2" width="16.42578125" customWidth="1"/>
    <col min="6" max="6" width="16" customWidth="1"/>
    <col min="9" max="9" width="12.57031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1638</v>
      </c>
      <c r="C31" s="87" t="s">
        <v>1639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343">
        <v>2.5</v>
      </c>
      <c r="N36" s="279">
        <f>K36/M36</f>
        <v>3022.3137482425823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3428.2962482425824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515</v>
      </c>
      <c r="B48" s="49" t="str">
        <f>VLOOKUP(A48,MATERIALES!A5:D373,3,FALSE)</f>
        <v>Material  Granular Tipo SBG</v>
      </c>
      <c r="C48" s="288"/>
      <c r="D48" s="288"/>
      <c r="E48" s="288"/>
      <c r="F48" s="288"/>
      <c r="G48" s="288"/>
      <c r="H48" s="288"/>
      <c r="I48" s="275"/>
      <c r="J48" s="231" t="str">
        <f>VLOOKUP(A48,MATERIALES!A4:D640,2,FALSE)</f>
        <v>m3</v>
      </c>
      <c r="K48" s="289">
        <v>1.3</v>
      </c>
      <c r="L48" s="274"/>
      <c r="M48" s="409">
        <f>VLOOKUP(A48,MATERIALES!A5:D396,4,FALSE)</f>
        <v>48537.164278902928</v>
      </c>
      <c r="N48" s="279">
        <f>K48*M48</f>
        <v>63098.313562573807</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39.776805357538898</v>
      </c>
      <c r="N49" s="279">
        <f>K49*M49</f>
        <v>1193.3041607261669</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64291.617723299976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77565.176557600527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15513.035311520107</v>
      </c>
      <c r="M84" s="859"/>
      <c r="N84" s="57"/>
    </row>
    <row r="85" spans="1:14">
      <c r="B85" s="95" t="s">
        <v>973</v>
      </c>
      <c r="C85" s="96"/>
      <c r="D85" s="96"/>
      <c r="E85" s="96"/>
      <c r="F85" s="96"/>
      <c r="G85" s="96"/>
      <c r="H85" s="96"/>
      <c r="I85" s="93"/>
      <c r="J85" s="94"/>
      <c r="K85" s="311">
        <v>0.05</v>
      </c>
      <c r="L85" s="858">
        <f>N79*K85</f>
        <v>3878.2588278800267</v>
      </c>
      <c r="M85" s="859"/>
      <c r="N85" s="57"/>
    </row>
    <row r="86" spans="1:14" ht="15.75" thickBot="1">
      <c r="B86" s="97" t="s">
        <v>974</v>
      </c>
      <c r="C86" s="98"/>
      <c r="D86" s="98"/>
      <c r="E86" s="98"/>
      <c r="F86" s="98"/>
      <c r="G86" s="98"/>
      <c r="H86" s="98"/>
      <c r="I86" s="99"/>
      <c r="J86" s="100"/>
      <c r="K86" s="312">
        <v>0.05</v>
      </c>
      <c r="L86" s="860">
        <f>N79*K86</f>
        <v>3878.2588278800267</v>
      </c>
      <c r="M86" s="861"/>
      <c r="N86" s="57"/>
    </row>
    <row r="87" spans="1:14" ht="15.75" thickBot="1">
      <c r="B87" s="823" t="s">
        <v>953</v>
      </c>
      <c r="C87" s="824"/>
      <c r="D87" s="824"/>
      <c r="E87" s="824"/>
      <c r="F87" s="824"/>
      <c r="G87" s="824"/>
      <c r="H87" s="824"/>
      <c r="I87" s="824"/>
      <c r="J87" s="824"/>
      <c r="K87" s="824"/>
      <c r="L87" s="824"/>
      <c r="M87" s="825"/>
      <c r="N87" s="58">
        <f>L84+L85+L86</f>
        <v>23269.552967280157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100834.72952488068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5"/>
  <cols>
    <col min="1" max="1" width="10.140625" bestFit="1" customWidth="1"/>
    <col min="2" max="2" width="16.42578125" customWidth="1"/>
    <col min="6" max="6" width="14.5703125" customWidth="1"/>
    <col min="9" max="9" width="11.7109375" bestFit="1" customWidth="1"/>
    <col min="10" max="10" width="15.5703125" customWidth="1"/>
    <col min="11" max="11" width="19.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1640</v>
      </c>
      <c r="C31" s="87" t="s">
        <v>1641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162</v>
      </c>
      <c r="B36" s="872" t="str">
        <f>VLOOKUP(A36,EQUIPOS!A6:D154,3,FALSE)</f>
        <v>Compactador manual (SALTARIN) Peso de operación (Kg.) 52, Fuerza de impacto por golpe (KN) 12.</v>
      </c>
      <c r="C36" s="873"/>
      <c r="D36" s="873"/>
      <c r="E36" s="873"/>
      <c r="F36" s="873"/>
      <c r="G36" s="873"/>
      <c r="H36" s="874"/>
      <c r="I36" s="274"/>
      <c r="J36" s="275"/>
      <c r="K36" s="276">
        <f>VLOOKUP(A36,EQUIPOS!A6:D163,4,FALSE)</f>
        <v>7555.7843706064559</v>
      </c>
      <c r="L36" s="277"/>
      <c r="M36" s="343">
        <v>2.5</v>
      </c>
      <c r="N36" s="279">
        <f>K36/M36</f>
        <v>3022.3137482425823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405.98250000000002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3428.2962482425824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4" t="s">
        <v>517</v>
      </c>
      <c r="B48" s="49" t="str">
        <f>VLOOKUP(A48,MATERIALES!A5:D373,3,FALSE)</f>
        <v>Material Granular Tipo  BG</v>
      </c>
      <c r="C48" s="288"/>
      <c r="D48" s="288"/>
      <c r="E48" s="288"/>
      <c r="F48" s="288"/>
      <c r="G48" s="288"/>
      <c r="H48" s="288"/>
      <c r="I48" s="275"/>
      <c r="J48" s="231" t="str">
        <f>VLOOKUP(A48,MATERIALES!A4:D640,2,FALSE)</f>
        <v>m3</v>
      </c>
      <c r="K48" s="289">
        <v>1.3</v>
      </c>
      <c r="L48" s="274"/>
      <c r="M48" s="409">
        <f>VLOOKUP(A48,MATERIALES!A5:D396,4,FALSE)</f>
        <v>52064.927842050514</v>
      </c>
      <c r="N48" s="279">
        <f>K48*M48</f>
        <v>67684.406194665673</v>
      </c>
    </row>
    <row r="49" spans="1:14">
      <c r="A49" s="164"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39.776805357538898</v>
      </c>
      <c r="N49" s="279">
        <f>K49*M49</f>
        <v>1193.3041607261669</v>
      </c>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68877.710355391842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82151.269189692393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16430.253837938479</v>
      </c>
      <c r="M84" s="859"/>
      <c r="N84" s="57"/>
    </row>
    <row r="85" spans="1:14">
      <c r="B85" s="95" t="s">
        <v>973</v>
      </c>
      <c r="C85" s="96"/>
      <c r="D85" s="96"/>
      <c r="E85" s="96"/>
      <c r="F85" s="96"/>
      <c r="G85" s="96"/>
      <c r="H85" s="96"/>
      <c r="I85" s="93"/>
      <c r="J85" s="94"/>
      <c r="K85" s="311">
        <v>0.05</v>
      </c>
      <c r="L85" s="858">
        <f>N79*K85</f>
        <v>4107.5634594846197</v>
      </c>
      <c r="M85" s="859"/>
      <c r="N85" s="57"/>
    </row>
    <row r="86" spans="1:14" ht="15.75" thickBot="1">
      <c r="B86" s="97" t="s">
        <v>974</v>
      </c>
      <c r="C86" s="98"/>
      <c r="D86" s="98"/>
      <c r="E86" s="98"/>
      <c r="F86" s="98"/>
      <c r="G86" s="98"/>
      <c r="H86" s="98"/>
      <c r="I86" s="99"/>
      <c r="J86" s="100"/>
      <c r="K86" s="312">
        <v>0.05</v>
      </c>
      <c r="L86" s="860">
        <f>N79*K86</f>
        <v>4107.5634594846197</v>
      </c>
      <c r="M86" s="861"/>
      <c r="N86" s="57"/>
    </row>
    <row r="87" spans="1:14" ht="15.75" thickBot="1">
      <c r="B87" s="823" t="s">
        <v>953</v>
      </c>
      <c r="C87" s="824"/>
      <c r="D87" s="824"/>
      <c r="E87" s="824"/>
      <c r="F87" s="824"/>
      <c r="G87" s="824"/>
      <c r="H87" s="824"/>
      <c r="I87" s="824"/>
      <c r="J87" s="824"/>
      <c r="K87" s="824"/>
      <c r="L87" s="824"/>
      <c r="M87" s="825"/>
      <c r="N87" s="58">
        <f>L84+L85+L86</f>
        <v>24645.380756907718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106796.64994660011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5"/>
  <cols>
    <col min="1" max="1" width="10" bestFit="1" customWidth="1"/>
    <col min="2" max="2" width="16.28515625" customWidth="1"/>
    <col min="6" max="6" width="15" customWidth="1"/>
    <col min="9" max="9" width="11.7109375" bestFit="1" customWidth="1"/>
    <col min="10" max="10" width="15.5703125" customWidth="1"/>
    <col min="11" max="11" width="20.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1642</v>
      </c>
      <c r="C31" s="87" t="s">
        <v>1643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405.98250000000002</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4" t="s">
        <v>544</v>
      </c>
      <c r="B48" s="49" t="str">
        <f>VLOOKUP(A48,MATERIALES!A5:D373,3,FALSE)</f>
        <v>Material filtrante (6´´)</v>
      </c>
      <c r="C48" s="288"/>
      <c r="D48" s="288"/>
      <c r="E48" s="288"/>
      <c r="F48" s="288"/>
      <c r="G48" s="288"/>
      <c r="H48" s="288"/>
      <c r="I48" s="275"/>
      <c r="J48" s="231" t="str">
        <f>VLOOKUP(A48,MATERIALES!A4:D640,2,FALSE)</f>
        <v>m3</v>
      </c>
      <c r="K48" s="289">
        <v>1.3</v>
      </c>
      <c r="L48" s="274"/>
      <c r="M48" s="409">
        <f>VLOOKUP(A48,MATERIALES!A5:D396,4,FALSE)</f>
        <v>71289.785064934622</v>
      </c>
      <c r="N48" s="279">
        <f>K48*M48</f>
        <v>92676.720584415016</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92676.720584415016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102927.96567047299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20585.593134094597</v>
      </c>
      <c r="M84" s="859"/>
      <c r="N84" s="57"/>
    </row>
    <row r="85" spans="1:14">
      <c r="B85" s="95" t="s">
        <v>973</v>
      </c>
      <c r="C85" s="96"/>
      <c r="D85" s="96"/>
      <c r="E85" s="96"/>
      <c r="F85" s="96"/>
      <c r="G85" s="96"/>
      <c r="H85" s="96"/>
      <c r="I85" s="93"/>
      <c r="J85" s="94"/>
      <c r="K85" s="311">
        <v>0.05</v>
      </c>
      <c r="L85" s="858">
        <f>N79*K85</f>
        <v>5146.3982835236493</v>
      </c>
      <c r="M85" s="859"/>
      <c r="N85" s="57"/>
    </row>
    <row r="86" spans="1:14" ht="15.75" thickBot="1">
      <c r="B86" s="97" t="s">
        <v>974</v>
      </c>
      <c r="C86" s="98"/>
      <c r="D86" s="98"/>
      <c r="E86" s="98"/>
      <c r="F86" s="98"/>
      <c r="G86" s="98"/>
      <c r="H86" s="98"/>
      <c r="I86" s="99"/>
      <c r="J86" s="100"/>
      <c r="K86" s="312">
        <v>0.05</v>
      </c>
      <c r="L86" s="860">
        <f>N79*K86</f>
        <v>5146.3982835236493</v>
      </c>
      <c r="M86" s="861"/>
      <c r="N86" s="57"/>
    </row>
    <row r="87" spans="1:14" ht="15.75" thickBot="1">
      <c r="B87" s="823" t="s">
        <v>953</v>
      </c>
      <c r="C87" s="824"/>
      <c r="D87" s="824"/>
      <c r="E87" s="824"/>
      <c r="F87" s="824"/>
      <c r="G87" s="824"/>
      <c r="H87" s="824"/>
      <c r="I87" s="824"/>
      <c r="J87" s="824"/>
      <c r="K87" s="824"/>
      <c r="L87" s="824"/>
      <c r="M87" s="825"/>
      <c r="N87" s="58">
        <f>L84+L85+L86</f>
        <v>30878.389701141896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133806.35537161489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5"/>
  <cols>
    <col min="1" max="1" width="10" bestFit="1" customWidth="1"/>
    <col min="2" max="2" width="16" customWidth="1"/>
    <col min="6" max="6" width="15.28515625" customWidth="1"/>
    <col min="9" max="9" width="11.71093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1644</v>
      </c>
      <c r="C31" s="87" t="s">
        <v>1645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405.98250000000002</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405.98250000000002</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4" t="s">
        <v>474</v>
      </c>
      <c r="B48" s="49" t="str">
        <f>VLOOKUP(A48,MATERIALES!A5:D373,3,FALSE)</f>
        <v>Gravilla</v>
      </c>
      <c r="C48" s="288"/>
      <c r="D48" s="288"/>
      <c r="E48" s="288"/>
      <c r="F48" s="288"/>
      <c r="G48" s="288"/>
      <c r="H48" s="288"/>
      <c r="I48" s="275"/>
      <c r="J48" s="231" t="str">
        <f>VLOOKUP(A48,MATERIALES!A4:D640,2,FALSE)</f>
        <v>m3</v>
      </c>
      <c r="K48" s="289">
        <v>1.3</v>
      </c>
      <c r="L48" s="274"/>
      <c r="M48" s="409">
        <f>VLOOKUP(A48,MATERIALES!A5:D396,4,FALSE)</f>
        <v>71304.774800155923</v>
      </c>
      <c r="N48" s="279">
        <f>K48*M48</f>
        <v>92696.207240202697</v>
      </c>
    </row>
    <row r="49" spans="1:14">
      <c r="A49" s="164"/>
      <c r="B49" s="49"/>
      <c r="C49" s="432"/>
      <c r="D49" s="432"/>
      <c r="E49" s="432"/>
      <c r="F49" s="432"/>
      <c r="G49" s="432"/>
      <c r="H49" s="432"/>
      <c r="I49" s="432"/>
      <c r="J49" s="318"/>
      <c r="K49" s="404"/>
      <c r="L49" s="428"/>
      <c r="M49" s="409"/>
      <c r="N49" s="279"/>
    </row>
    <row r="50" spans="1:14">
      <c r="A50" s="164"/>
      <c r="B50" s="49"/>
      <c r="C50" s="432"/>
      <c r="D50" s="432"/>
      <c r="E50" s="432"/>
      <c r="F50" s="432"/>
      <c r="G50" s="432"/>
      <c r="H50" s="432"/>
      <c r="I50" s="432"/>
      <c r="J50" s="318"/>
      <c r="K50" s="404"/>
      <c r="L50" s="428"/>
      <c r="M50" s="409"/>
      <c r="N50" s="279"/>
    </row>
    <row r="51" spans="1:14">
      <c r="A51" s="164"/>
      <c r="B51" s="49"/>
      <c r="C51" s="432"/>
      <c r="D51" s="432"/>
      <c r="E51" s="432"/>
      <c r="F51" s="432"/>
      <c r="G51" s="432"/>
      <c r="H51" s="432"/>
      <c r="I51" s="432"/>
      <c r="J51" s="318"/>
      <c r="K51" s="404"/>
      <c r="L51" s="428"/>
      <c r="M51" s="409"/>
      <c r="N51" s="279"/>
    </row>
    <row r="52" spans="1:14">
      <c r="A52" s="164"/>
      <c r="B52" s="49"/>
      <c r="C52" s="432"/>
      <c r="D52" s="432"/>
      <c r="E52" s="432"/>
      <c r="F52" s="432"/>
      <c r="G52" s="432"/>
      <c r="H52" s="432"/>
      <c r="I52" s="432"/>
      <c r="J52" s="318"/>
      <c r="K52" s="404"/>
      <c r="L52" s="428"/>
      <c r="M52" s="409"/>
      <c r="N52" s="279"/>
    </row>
    <row r="53" spans="1:14">
      <c r="A53" s="164"/>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92696.207240202697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5" t="s">
        <v>9</v>
      </c>
      <c r="B71" s="55" t="str">
        <f>VLOOKUP(A71,'MANO DE OBRA'!A8:D68,3,FALSE)</f>
        <v>Obrero (3)</v>
      </c>
      <c r="C71" s="53"/>
      <c r="D71" s="53"/>
      <c r="E71" s="53"/>
      <c r="F71" s="53"/>
      <c r="G71" s="53"/>
      <c r="H71" s="53"/>
      <c r="I71" s="299">
        <f>K71/J71*100</f>
        <v>87780</v>
      </c>
      <c r="J71" s="300">
        <v>185</v>
      </c>
      <c r="K71" s="301">
        <f>VLOOKUP(A71,'MANO DE OBRA'!A8:D99,4,FALSE)</f>
        <v>162393</v>
      </c>
      <c r="L71" s="56"/>
      <c r="M71" s="441">
        <v>20</v>
      </c>
      <c r="N71" s="402">
        <f>K71/M71</f>
        <v>8119.65</v>
      </c>
      <c r="O71" s="112"/>
    </row>
    <row r="72" spans="1:15">
      <c r="A72" s="16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8119.65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102947.45232626067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20589.490465252136</v>
      </c>
      <c r="M84" s="859"/>
      <c r="N84" s="57"/>
    </row>
    <row r="85" spans="1:14">
      <c r="B85" s="95" t="s">
        <v>973</v>
      </c>
      <c r="C85" s="96"/>
      <c r="D85" s="96"/>
      <c r="E85" s="96"/>
      <c r="F85" s="96"/>
      <c r="G85" s="96"/>
      <c r="H85" s="96"/>
      <c r="I85" s="93"/>
      <c r="J85" s="94"/>
      <c r="K85" s="311">
        <v>0.05</v>
      </c>
      <c r="L85" s="858">
        <f>N79*K85</f>
        <v>5147.3726163130341</v>
      </c>
      <c r="M85" s="859"/>
      <c r="N85" s="57"/>
    </row>
    <row r="86" spans="1:14" ht="15.75" thickBot="1">
      <c r="B86" s="97" t="s">
        <v>974</v>
      </c>
      <c r="C86" s="98"/>
      <c r="D86" s="98"/>
      <c r="E86" s="98"/>
      <c r="F86" s="98"/>
      <c r="G86" s="98"/>
      <c r="H86" s="98"/>
      <c r="I86" s="99"/>
      <c r="J86" s="100"/>
      <c r="K86" s="312">
        <v>0.05</v>
      </c>
      <c r="L86" s="860">
        <f>N79*K86</f>
        <v>5147.3726163130341</v>
      </c>
      <c r="M86" s="861"/>
      <c r="N86" s="57"/>
    </row>
    <row r="87" spans="1:14" ht="15.75" thickBot="1">
      <c r="B87" s="823" t="s">
        <v>953</v>
      </c>
      <c r="C87" s="824"/>
      <c r="D87" s="824"/>
      <c r="E87" s="824"/>
      <c r="F87" s="824"/>
      <c r="G87" s="824"/>
      <c r="H87" s="824"/>
      <c r="I87" s="824"/>
      <c r="J87" s="824"/>
      <c r="K87" s="824"/>
      <c r="L87" s="824"/>
      <c r="M87" s="825"/>
      <c r="N87" s="58">
        <f>L84+L85+L86</f>
        <v>30884.235697878205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133831.68802413886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5"/>
  <cols>
    <col min="1" max="1" width="10.140625" bestFit="1" customWidth="1"/>
    <col min="2" max="2" width="17" customWidth="1"/>
    <col min="6" max="6" width="15.710937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 min="16" max="16" width="12.5703125"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1646</v>
      </c>
      <c r="C31" s="87" t="s">
        <v>1647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c r="B36" s="872"/>
      <c r="C36" s="873"/>
      <c r="D36" s="873"/>
      <c r="E36" s="873"/>
      <c r="F36" s="873"/>
      <c r="G36" s="873"/>
      <c r="H36" s="874"/>
      <c r="I36" s="274"/>
      <c r="J36" s="275"/>
      <c r="K36" s="276"/>
      <c r="L36" s="277"/>
      <c r="M36" s="343"/>
      <c r="N36" s="279"/>
      <c r="P36" s="112"/>
    </row>
    <row r="37" spans="1:16">
      <c r="A37" s="119"/>
      <c r="B37" s="872"/>
      <c r="C37" s="873"/>
      <c r="D37" s="873"/>
      <c r="E37" s="873"/>
      <c r="F37" s="873"/>
      <c r="G37" s="873"/>
      <c r="H37" s="874"/>
      <c r="I37" s="428"/>
      <c r="J37" s="429"/>
      <c r="K37" s="276"/>
      <c r="L37" s="342"/>
      <c r="M37" s="343"/>
      <c r="N37" s="279"/>
      <c r="P37" s="109"/>
    </row>
    <row r="38" spans="1:16">
      <c r="A38" s="119"/>
      <c r="B38" s="872"/>
      <c r="C38" s="873"/>
      <c r="D38" s="873"/>
      <c r="E38" s="873"/>
      <c r="F38" s="873"/>
      <c r="G38" s="873"/>
      <c r="H38" s="874"/>
      <c r="I38" s="335"/>
      <c r="J38" s="337"/>
      <c r="K38" s="276"/>
      <c r="L38" s="430"/>
      <c r="M38" s="431"/>
      <c r="N38" s="279"/>
      <c r="P38" s="112"/>
    </row>
    <row r="39" spans="1:16">
      <c r="B39" s="872"/>
      <c r="C39" s="873"/>
      <c r="D39" s="873"/>
      <c r="E39" s="873"/>
      <c r="F39" s="873"/>
      <c r="G39" s="873"/>
      <c r="H39" s="874"/>
      <c r="I39" s="42"/>
      <c r="J39" s="43"/>
      <c r="K39" s="276"/>
      <c r="L39" s="283"/>
      <c r="M39" s="343"/>
      <c r="N39" s="279"/>
      <c r="P39" s="112"/>
    </row>
    <row r="40" spans="1:16">
      <c r="B40" s="327"/>
      <c r="C40" s="328"/>
      <c r="D40" s="328"/>
      <c r="E40" s="328"/>
      <c r="F40" s="330"/>
      <c r="G40" s="330"/>
      <c r="H40" s="131"/>
      <c r="I40" s="42"/>
      <c r="J40" s="43"/>
      <c r="K40" s="276"/>
      <c r="L40" s="283"/>
      <c r="M40" s="284"/>
      <c r="N40" s="280"/>
      <c r="P40" s="109"/>
    </row>
    <row r="41" spans="1:16">
      <c r="B41" s="880" t="s">
        <v>952</v>
      </c>
      <c r="C41" s="881"/>
      <c r="D41" s="881"/>
      <c r="E41" s="44"/>
      <c r="F41" s="45"/>
      <c r="G41" s="45"/>
      <c r="H41" s="46"/>
      <c r="I41" s="42"/>
      <c r="J41" s="43"/>
      <c r="K41" s="286"/>
      <c r="L41" s="283"/>
      <c r="M41" s="408">
        <v>0.05</v>
      </c>
      <c r="N41" s="351">
        <f>N77*M41</f>
        <v>270.65500000000003</v>
      </c>
      <c r="P41" s="112"/>
    </row>
    <row r="42" spans="1:16" ht="15.75" thickBot="1">
      <c r="B42" s="872"/>
      <c r="C42" s="873"/>
      <c r="D42" s="873"/>
      <c r="E42" s="873"/>
      <c r="F42" s="873"/>
      <c r="G42" s="873"/>
      <c r="H42" s="874"/>
      <c r="I42" s="882"/>
      <c r="J42" s="883"/>
      <c r="K42" s="47"/>
      <c r="L42" s="884"/>
      <c r="M42" s="885"/>
      <c r="N42" s="111"/>
    </row>
    <row r="43" spans="1:16" ht="15.75" thickBot="1">
      <c r="B43" s="823" t="s">
        <v>953</v>
      </c>
      <c r="C43" s="824"/>
      <c r="D43" s="824"/>
      <c r="E43" s="824"/>
      <c r="F43" s="824"/>
      <c r="G43" s="824"/>
      <c r="H43" s="824"/>
      <c r="I43" s="824"/>
      <c r="J43" s="824"/>
      <c r="K43" s="824"/>
      <c r="L43" s="824"/>
      <c r="M43" s="825"/>
      <c r="N43" s="401">
        <f>SUM(N36:N42)</f>
        <v>270.65500000000003</v>
      </c>
    </row>
    <row r="44" spans="1:16">
      <c r="B44" s="287"/>
      <c r="C44" s="40"/>
      <c r="D44" s="40"/>
      <c r="E44" s="40"/>
      <c r="F44" s="40"/>
      <c r="G44" s="40"/>
      <c r="H44" s="40"/>
      <c r="I44" s="40"/>
      <c r="J44" s="40"/>
      <c r="K44" s="40"/>
      <c r="L44" s="40"/>
      <c r="M44" s="40"/>
      <c r="N44" s="41"/>
    </row>
    <row r="45" spans="1:16">
      <c r="B45" s="70" t="s">
        <v>954</v>
      </c>
      <c r="C45" s="71"/>
      <c r="D45" s="71"/>
      <c r="E45" s="71"/>
      <c r="F45" s="71"/>
      <c r="G45" s="71"/>
      <c r="H45" s="71"/>
      <c r="I45" s="71"/>
      <c r="J45" s="71"/>
      <c r="K45" s="71"/>
      <c r="L45" s="71"/>
      <c r="M45" s="71"/>
      <c r="N45" s="72"/>
    </row>
    <row r="46" spans="1:16" ht="15.75" thickBot="1">
      <c r="B46" s="73"/>
      <c r="C46" s="68"/>
      <c r="D46" s="68"/>
      <c r="E46" s="68"/>
      <c r="F46" s="68"/>
      <c r="G46" s="68"/>
      <c r="H46" s="68"/>
      <c r="I46" s="68"/>
      <c r="J46" s="67"/>
      <c r="K46" s="67"/>
      <c r="L46" s="67"/>
      <c r="M46" s="67"/>
      <c r="N46" s="69"/>
    </row>
    <row r="47" spans="1:16">
      <c r="B47" s="868" t="s">
        <v>944</v>
      </c>
      <c r="C47" s="869"/>
      <c r="D47" s="869"/>
      <c r="E47" s="869"/>
      <c r="F47" s="869"/>
      <c r="G47" s="869"/>
      <c r="H47" s="869"/>
      <c r="I47" s="903"/>
      <c r="J47" s="322" t="s">
        <v>945</v>
      </c>
      <c r="K47" s="91" t="s">
        <v>946</v>
      </c>
      <c r="L47" s="904" t="s">
        <v>955</v>
      </c>
      <c r="M47" s="903"/>
      <c r="N47" s="92" t="s">
        <v>951</v>
      </c>
    </row>
    <row r="48" spans="1:16">
      <c r="A48" s="167" t="s">
        <v>802</v>
      </c>
      <c r="B48" s="49" t="str">
        <f>VLOOKUP(A48,MATERIALES!A5:D373,3,FALSE)</f>
        <v>Arena lavada</v>
      </c>
      <c r="C48" s="288"/>
      <c r="D48" s="288"/>
      <c r="E48" s="288"/>
      <c r="F48" s="288"/>
      <c r="G48" s="288"/>
      <c r="H48" s="288"/>
      <c r="I48" s="275"/>
      <c r="J48" s="231" t="str">
        <f>VLOOKUP(A48,MATERIALES!A4:D640,2,FALSE)</f>
        <v>m3</v>
      </c>
      <c r="K48" s="289">
        <v>1.3</v>
      </c>
      <c r="L48" s="274"/>
      <c r="M48" s="409">
        <f>VLOOKUP(A48,MATERIALES!A5:D396,4,FALSE)</f>
        <v>65651.686661126441</v>
      </c>
      <c r="N48" s="279">
        <f>K48*M48</f>
        <v>85347.192659464374</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85347.192659464374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VLOOKUP(A60,TRANSPORTE!A5:D117,3,FALSE)</f>
        <v>Transporte de material seleccionado para relleno</v>
      </c>
      <c r="C60" s="324"/>
      <c r="D60" s="324"/>
      <c r="E60" s="324"/>
      <c r="F60" s="324"/>
      <c r="G60" s="324"/>
      <c r="H60" s="318" t="s">
        <v>1468</v>
      </c>
      <c r="I60" s="286">
        <v>1.3</v>
      </c>
      <c r="J60" s="293">
        <v>1</v>
      </c>
      <c r="K60" s="286">
        <f>I60*J60</f>
        <v>1.3</v>
      </c>
      <c r="L60" s="910">
        <f>VLOOKUP(A60,TRANSPORTE!A5:D117,4,FALSE)</f>
        <v>1327.3942969676759</v>
      </c>
      <c r="M60" s="911"/>
      <c r="N60" s="294">
        <f>K60*L60</f>
        <v>1725.6125860579787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1725.6125860579787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v>
      </c>
      <c r="N71" s="402">
        <f>K71/M71</f>
        <v>5413.1</v>
      </c>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5413.1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92756.560245522356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18551.312049104472</v>
      </c>
      <c r="M84" s="859"/>
      <c r="N84" s="57"/>
    </row>
    <row r="85" spans="1:14">
      <c r="B85" s="95" t="s">
        <v>973</v>
      </c>
      <c r="C85" s="96"/>
      <c r="D85" s="96"/>
      <c r="E85" s="96"/>
      <c r="F85" s="96"/>
      <c r="G85" s="96"/>
      <c r="H85" s="96"/>
      <c r="I85" s="93"/>
      <c r="J85" s="94"/>
      <c r="K85" s="311">
        <v>0.05</v>
      </c>
      <c r="L85" s="858">
        <f>N79*K85</f>
        <v>4637.828012276118</v>
      </c>
      <c r="M85" s="859"/>
      <c r="N85" s="57"/>
    </row>
    <row r="86" spans="1:14" ht="15.75" thickBot="1">
      <c r="B86" s="97" t="s">
        <v>974</v>
      </c>
      <c r="C86" s="98"/>
      <c r="D86" s="98"/>
      <c r="E86" s="98"/>
      <c r="F86" s="98"/>
      <c r="G86" s="98"/>
      <c r="H86" s="98"/>
      <c r="I86" s="99"/>
      <c r="J86" s="100"/>
      <c r="K86" s="312">
        <v>0.05</v>
      </c>
      <c r="L86" s="860">
        <f>N79*K86</f>
        <v>4637.828012276118</v>
      </c>
      <c r="M86" s="861"/>
      <c r="N86" s="57"/>
    </row>
    <row r="87" spans="1:14" ht="15.75" thickBot="1">
      <c r="B87" s="823" t="s">
        <v>953</v>
      </c>
      <c r="C87" s="824"/>
      <c r="D87" s="824"/>
      <c r="E87" s="824"/>
      <c r="F87" s="824"/>
      <c r="G87" s="824"/>
      <c r="H87" s="824"/>
      <c r="I87" s="824"/>
      <c r="J87" s="824"/>
      <c r="K87" s="824"/>
      <c r="L87" s="824"/>
      <c r="M87" s="825"/>
      <c r="N87" s="58">
        <f>L84+L85+L86</f>
        <v>27826.968073656706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120583.52831917907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1097</v>
      </c>
      <c r="C31" s="87" t="s">
        <v>2095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228</v>
      </c>
      <c r="B36" s="872" t="str">
        <f>VLOOKUP(A36,EQUIPOS!A6:D154,3,FALSE)</f>
        <v xml:space="preserve">Formaleta metálica (concreto hidráulico)
</v>
      </c>
      <c r="C36" s="873"/>
      <c r="D36" s="873"/>
      <c r="E36" s="873"/>
      <c r="F36" s="873"/>
      <c r="G36" s="873"/>
      <c r="H36" s="874"/>
      <c r="I36" s="274"/>
      <c r="J36" s="275"/>
      <c r="K36" s="276">
        <f>VLOOKUP(A36,EQUIPOS!A6:D163,4,FALSE)</f>
        <v>2717.690124934988</v>
      </c>
      <c r="L36" s="277"/>
      <c r="M36" s="278">
        <v>2</v>
      </c>
      <c r="N36" s="279">
        <f>K36/M36</f>
        <v>1358.845062467494</v>
      </c>
    </row>
    <row r="37" spans="1:14">
      <c r="A37" s="119" t="s">
        <v>282</v>
      </c>
      <c r="B37" s="872" t="str">
        <f>VLOOKUP(A37,EQUIPOS!A7:D154,3,FALSE)</f>
        <v>Piloteadora potencia 250KW, RPM 1800, fuerza elevadora 200KN</v>
      </c>
      <c r="C37" s="873"/>
      <c r="D37" s="873"/>
      <c r="E37" s="873"/>
      <c r="F37" s="873"/>
      <c r="G37" s="873"/>
      <c r="H37" s="874"/>
      <c r="I37" s="428"/>
      <c r="J37" s="429"/>
      <c r="K37" s="276">
        <f>VLOOKUP(A37,EQUIPOS!A7:D164,4,FALSE)</f>
        <v>574597.60923788405</v>
      </c>
      <c r="L37" s="342"/>
      <c r="M37" s="343">
        <v>4</v>
      </c>
      <c r="N37" s="279">
        <f>K37/M37</f>
        <v>143649.40230947101</v>
      </c>
    </row>
    <row r="38" spans="1:14">
      <c r="A38" s="119" t="s">
        <v>363</v>
      </c>
      <c r="B38" s="872" t="str">
        <f>VLOOKUP(A38,EQUIPOS!A8:D154,3,FALSE)</f>
        <v>Vibrador de concreto, Motor de 3 hp a 18.000 rpm Mangueras de 4 mt</v>
      </c>
      <c r="C38" s="873"/>
      <c r="D38" s="873"/>
      <c r="E38" s="873"/>
      <c r="F38" s="873"/>
      <c r="G38" s="873"/>
      <c r="H38" s="874"/>
      <c r="I38" s="335"/>
      <c r="J38" s="337"/>
      <c r="K38" s="276">
        <f>VLOOKUP(A38,EQUIPOS!A8:D165,4,FALSE)</f>
        <v>5791.417206467233</v>
      </c>
      <c r="L38" s="430"/>
      <c r="M38" s="431">
        <v>2</v>
      </c>
      <c r="N38" s="279">
        <f>K38/M38</f>
        <v>2895.7086032336165</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0.1</v>
      </c>
      <c r="N40" s="351">
        <f>N76*M40</f>
        <v>1240.0887785492826</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149144.04475372142</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3556.3032474453439</v>
      </c>
      <c r="N47" s="279">
        <f>K47*M47</f>
        <v>42231.884270102666</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14085.223625585892</v>
      </c>
      <c r="N48" s="279">
        <f>K48*M48</f>
        <v>7042.6118127929458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4780.4535224134352</v>
      </c>
      <c r="N49" s="279">
        <f>K49*M49</f>
        <v>2390.2267612067176</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419006.70524977572</v>
      </c>
      <c r="N50" s="279">
        <f>K50*M50</f>
        <v>55286.632254737488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106951.35509883982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10">
        <f>VLOOKUP(A59,TRANSPORTE!A5:D117,4,FALSE)</f>
        <v>56.295251651572677</v>
      </c>
      <c r="M59" s="911"/>
      <c r="N59" s="294">
        <f>K59*L59</f>
        <v>2.8147625825786342</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2.8147625825786342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1">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12400.887785492825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268499.10240063665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53699.820480127331</v>
      </c>
      <c r="M83" s="859"/>
      <c r="N83" s="57"/>
    </row>
    <row r="84" spans="1:14">
      <c r="B84" s="95" t="s">
        <v>973</v>
      </c>
      <c r="C84" s="96"/>
      <c r="D84" s="96"/>
      <c r="E84" s="96"/>
      <c r="F84" s="96"/>
      <c r="G84" s="96"/>
      <c r="H84" s="96"/>
      <c r="I84" s="93"/>
      <c r="J84" s="94"/>
      <c r="K84" s="311">
        <v>0.05</v>
      </c>
      <c r="L84" s="858">
        <f>N78*K84</f>
        <v>13424.955120031833</v>
      </c>
      <c r="M84" s="859"/>
      <c r="N84" s="57"/>
    </row>
    <row r="85" spans="1:14" ht="15.75" thickBot="1">
      <c r="B85" s="97" t="s">
        <v>974</v>
      </c>
      <c r="C85" s="98"/>
      <c r="D85" s="98"/>
      <c r="E85" s="98"/>
      <c r="F85" s="98"/>
      <c r="G85" s="98"/>
      <c r="H85" s="98"/>
      <c r="I85" s="99"/>
      <c r="J85" s="100"/>
      <c r="K85" s="312">
        <v>0.05</v>
      </c>
      <c r="L85" s="860">
        <f>N78*K85</f>
        <v>13424.955120031833</v>
      </c>
      <c r="M85" s="861"/>
      <c r="N85" s="57"/>
    </row>
    <row r="86" spans="1:14" ht="15.75" thickBot="1">
      <c r="B86" s="823" t="s">
        <v>953</v>
      </c>
      <c r="C86" s="824"/>
      <c r="D86" s="824"/>
      <c r="E86" s="824"/>
      <c r="F86" s="824"/>
      <c r="G86" s="824"/>
      <c r="H86" s="824"/>
      <c r="I86" s="824"/>
      <c r="J86" s="824"/>
      <c r="K86" s="824"/>
      <c r="L86" s="824"/>
      <c r="M86" s="825"/>
      <c r="N86" s="58">
        <f>L83+L84+L85</f>
        <v>80549.730720191001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349048.83312082768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15" customHeight="1">
      <c r="B107" s="970" t="s">
        <v>2219</v>
      </c>
      <c r="C107" s="971"/>
      <c r="D107" s="971"/>
      <c r="E107" s="971"/>
      <c r="F107" s="971"/>
      <c r="G107" s="971"/>
      <c r="H107" s="971"/>
      <c r="I107" s="971"/>
      <c r="J107" s="971"/>
      <c r="K107" s="971"/>
      <c r="L107" s="971"/>
      <c r="M107" s="971"/>
      <c r="N107" s="972"/>
    </row>
    <row r="108" spans="2:14" ht="30.75" customHeight="1">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5"/>
  <cols>
    <col min="1" max="1" width="10.425781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1098</v>
      </c>
      <c r="C31" s="87" t="s">
        <v>1879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228</v>
      </c>
      <c r="B36" s="872" t="str">
        <f>VLOOKUP(A36,EQUIPOS!A6:D154,3,FALSE)</f>
        <v xml:space="preserve">Formaleta metálica (concreto hidráulico)
</v>
      </c>
      <c r="C36" s="873"/>
      <c r="D36" s="873"/>
      <c r="E36" s="873"/>
      <c r="F36" s="873"/>
      <c r="G36" s="873"/>
      <c r="H36" s="874"/>
      <c r="I36" s="274"/>
      <c r="J36" s="275"/>
      <c r="K36" s="276">
        <f>VLOOKUP(A36,EQUIPOS!A6:D163,4,FALSE)</f>
        <v>2717.690124934988</v>
      </c>
      <c r="L36" s="277"/>
      <c r="M36" s="278">
        <v>2</v>
      </c>
      <c r="N36" s="279">
        <f>K36/M36</f>
        <v>1358.845062467494</v>
      </c>
    </row>
    <row r="37" spans="1:14">
      <c r="A37" s="119" t="s">
        <v>282</v>
      </c>
      <c r="B37" s="872" t="str">
        <f>VLOOKUP(A37,EQUIPOS!A7:D154,3,FALSE)</f>
        <v>Piloteadora potencia 250KW, RPM 1800, fuerza elevadora 200KN</v>
      </c>
      <c r="C37" s="873"/>
      <c r="D37" s="873"/>
      <c r="E37" s="873"/>
      <c r="F37" s="873"/>
      <c r="G37" s="873"/>
      <c r="H37" s="874"/>
      <c r="I37" s="428"/>
      <c r="J37" s="429"/>
      <c r="K37" s="276">
        <f>VLOOKUP(A37,EQUIPOS!A7:D164,4,FALSE)</f>
        <v>574597.60923788405</v>
      </c>
      <c r="L37" s="342"/>
      <c r="M37" s="343">
        <v>4</v>
      </c>
      <c r="N37" s="279">
        <f>K37/M37</f>
        <v>143649.40230947101</v>
      </c>
    </row>
    <row r="38" spans="1:14">
      <c r="A38" s="119" t="s">
        <v>363</v>
      </c>
      <c r="B38" s="872" t="str">
        <f>VLOOKUP(A38,EQUIPOS!A8:D154,3,FALSE)</f>
        <v>Vibrador de concreto, Motor de 3 hp a 18.000 rpm Mangueras de 4 mt</v>
      </c>
      <c r="C38" s="873"/>
      <c r="D38" s="873"/>
      <c r="E38" s="873"/>
      <c r="F38" s="873"/>
      <c r="G38" s="873"/>
      <c r="H38" s="874"/>
      <c r="I38" s="335"/>
      <c r="J38" s="337"/>
      <c r="K38" s="276">
        <f>VLOOKUP(A38,EQUIPOS!A8:D165,4,FALSE)</f>
        <v>5791.417206467233</v>
      </c>
      <c r="L38" s="430"/>
      <c r="M38" s="431">
        <v>2</v>
      </c>
      <c r="N38" s="279">
        <f>K38/M38</f>
        <v>2895.7086032336165</v>
      </c>
    </row>
    <row r="39" spans="1:14">
      <c r="B39" s="872"/>
      <c r="C39" s="873"/>
      <c r="D39" s="873"/>
      <c r="E39" s="879"/>
      <c r="F39" s="873"/>
      <c r="G39" s="873"/>
      <c r="H39" s="874"/>
      <c r="I39" s="42"/>
      <c r="J39" s="43"/>
      <c r="K39" s="281"/>
      <c r="L39" s="283"/>
      <c r="M39" s="284"/>
      <c r="N39" s="285"/>
    </row>
    <row r="40" spans="1:14">
      <c r="B40" s="880" t="s">
        <v>952</v>
      </c>
      <c r="C40" s="881"/>
      <c r="D40" s="881"/>
      <c r="E40" s="44"/>
      <c r="F40" s="45"/>
      <c r="G40" s="45"/>
      <c r="H40" s="46"/>
      <c r="I40" s="42"/>
      <c r="J40" s="43"/>
      <c r="K40" s="286"/>
      <c r="L40" s="283"/>
      <c r="M40" s="408">
        <v>0.1</v>
      </c>
      <c r="N40" s="351">
        <f>N76*M40</f>
        <v>1240.0887785492826</v>
      </c>
    </row>
    <row r="41" spans="1:14" ht="15.75" thickBot="1">
      <c r="B41" s="872"/>
      <c r="C41" s="873"/>
      <c r="D41" s="873"/>
      <c r="E41" s="873"/>
      <c r="F41" s="873"/>
      <c r="G41" s="873"/>
      <c r="H41" s="874"/>
      <c r="I41" s="882"/>
      <c r="J41" s="883"/>
      <c r="K41" s="47"/>
      <c r="L41" s="884"/>
      <c r="M41" s="885"/>
      <c r="N41" s="111"/>
    </row>
    <row r="42" spans="1:14" ht="15.75" thickBot="1">
      <c r="B42" s="823" t="s">
        <v>953</v>
      </c>
      <c r="C42" s="824"/>
      <c r="D42" s="824"/>
      <c r="E42" s="824"/>
      <c r="F42" s="824"/>
      <c r="G42" s="824"/>
      <c r="H42" s="824"/>
      <c r="I42" s="824"/>
      <c r="J42" s="824"/>
      <c r="K42" s="824"/>
      <c r="L42" s="824"/>
      <c r="M42" s="825"/>
      <c r="N42" s="401">
        <f>SUM(N36:N41)</f>
        <v>149144.04475372142</v>
      </c>
    </row>
    <row r="43" spans="1:14">
      <c r="B43" s="287"/>
      <c r="C43" s="40"/>
      <c r="D43" s="40"/>
      <c r="E43" s="40"/>
      <c r="F43" s="40"/>
      <c r="G43" s="40"/>
      <c r="H43" s="40"/>
      <c r="I43" s="40"/>
      <c r="J43" s="40"/>
      <c r="K43" s="40"/>
      <c r="L43" s="40"/>
      <c r="M43" s="40"/>
      <c r="N43" s="41"/>
    </row>
    <row r="44" spans="1:14">
      <c r="B44" s="70" t="s">
        <v>954</v>
      </c>
      <c r="C44" s="71"/>
      <c r="D44" s="71"/>
      <c r="E44" s="71"/>
      <c r="F44" s="71"/>
      <c r="G44" s="71"/>
      <c r="H44" s="71"/>
      <c r="I44" s="71"/>
      <c r="J44" s="71"/>
      <c r="K44" s="71"/>
      <c r="L44" s="71"/>
      <c r="M44" s="71"/>
      <c r="N44" s="72"/>
    </row>
    <row r="45" spans="1:14" ht="15.75" thickBot="1">
      <c r="B45" s="73"/>
      <c r="C45" s="68"/>
      <c r="D45" s="68"/>
      <c r="E45" s="68"/>
      <c r="F45" s="68"/>
      <c r="G45" s="68"/>
      <c r="H45" s="68"/>
      <c r="I45" s="68"/>
      <c r="J45" s="67"/>
      <c r="K45" s="67"/>
      <c r="L45" s="67"/>
      <c r="M45" s="67"/>
      <c r="N45" s="69"/>
    </row>
    <row r="46" spans="1:14">
      <c r="B46" s="868" t="s">
        <v>944</v>
      </c>
      <c r="C46" s="869"/>
      <c r="D46" s="869"/>
      <c r="E46" s="869"/>
      <c r="F46" s="869"/>
      <c r="G46" s="869"/>
      <c r="H46" s="869"/>
      <c r="I46" s="903"/>
      <c r="J46" s="322" t="s">
        <v>945</v>
      </c>
      <c r="K46" s="91" t="s">
        <v>946</v>
      </c>
      <c r="L46" s="904" t="s">
        <v>955</v>
      </c>
      <c r="M46" s="903"/>
      <c r="N46" s="92" t="s">
        <v>951</v>
      </c>
    </row>
    <row r="47" spans="1:14">
      <c r="A47" s="167" t="s">
        <v>745</v>
      </c>
      <c r="B47" s="49" t="str">
        <f>VLOOKUP(A47,MATERIALES!A5:D373,3,FALSE)</f>
        <v>Acero PDR-60</v>
      </c>
      <c r="C47" s="288"/>
      <c r="D47" s="288"/>
      <c r="E47" s="288"/>
      <c r="F47" s="288"/>
      <c r="G47" s="288"/>
      <c r="H47" s="288"/>
      <c r="I47" s="275"/>
      <c r="J47" s="231" t="str">
        <f>VLOOKUP(A47,MATERIALES!A3:D639,2,FALSE)</f>
        <v>kg</v>
      </c>
      <c r="K47" s="414">
        <v>11.875220230569418</v>
      </c>
      <c r="L47" s="274"/>
      <c r="M47" s="409">
        <f>VLOOKUP(A47,MATERIALES!A5:D396,4,FALSE)</f>
        <v>3556.3032474453439</v>
      </c>
      <c r="N47" s="279">
        <f>K47*M47</f>
        <v>42231.884270102666</v>
      </c>
    </row>
    <row r="48" spans="1:14">
      <c r="A48" s="167" t="s">
        <v>749</v>
      </c>
      <c r="B48" s="49" t="str">
        <f>VLOOKUP(A48,MATERIALES!A6:D373,3,FALSE)</f>
        <v>Aditivo curador</v>
      </c>
      <c r="C48" s="432"/>
      <c r="D48" s="432"/>
      <c r="E48" s="432"/>
      <c r="F48" s="432"/>
      <c r="G48" s="432"/>
      <c r="H48" s="432"/>
      <c r="I48" s="432"/>
      <c r="J48" s="318" t="str">
        <f>VLOOKUP(A48,MATERIALES!A4:D640,2,FALSE)</f>
        <v>kg</v>
      </c>
      <c r="K48" s="404">
        <v>0.5</v>
      </c>
      <c r="L48" s="428"/>
      <c r="M48" s="409">
        <f>VLOOKUP(A48,MATERIALES!A6:D397,4,FALSE)</f>
        <v>14085.223625585892</v>
      </c>
      <c r="N48" s="279">
        <f>K48*M48</f>
        <v>7042.6118127929458</v>
      </c>
    </row>
    <row r="49" spans="1:14">
      <c r="A49" s="167" t="s">
        <v>788</v>
      </c>
      <c r="B49" s="49" t="str">
        <f>VLOOKUP(A49,MATERIALES!A6:D373,3,FALSE)</f>
        <v>Alambre negro para amarre calibre 18</v>
      </c>
      <c r="C49" s="432"/>
      <c r="D49" s="432"/>
      <c r="E49" s="432"/>
      <c r="F49" s="432"/>
      <c r="G49" s="432"/>
      <c r="H49" s="432"/>
      <c r="I49" s="432"/>
      <c r="J49" s="319" t="str">
        <f>VLOOKUP(A49,MATERIALES!A5:D641,2,FALSE)</f>
        <v>kg</v>
      </c>
      <c r="K49" s="404">
        <v>0.5</v>
      </c>
      <c r="L49" s="428"/>
      <c r="M49" s="409">
        <f>VLOOKUP(A49,MATERIALES!A6:D398,4,FALSE)</f>
        <v>4780.4535224134352</v>
      </c>
      <c r="N49" s="279">
        <f>K49*M49</f>
        <v>2390.2267612067176</v>
      </c>
    </row>
    <row r="50" spans="1:14">
      <c r="A50" s="167" t="s">
        <v>829</v>
      </c>
      <c r="B50" s="49" t="str">
        <f>VLOOKUP(A50,MATERIALES!A6:D373,3,FALSE)</f>
        <v>Concreto Resistencia  28 (Mpa)</v>
      </c>
      <c r="C50" s="432"/>
      <c r="D50" s="432"/>
      <c r="E50" s="432"/>
      <c r="F50" s="432"/>
      <c r="G50" s="432"/>
      <c r="H50" s="432"/>
      <c r="I50" s="432"/>
      <c r="J50" s="319" t="str">
        <f>VLOOKUP(A50,MATERIALES!A6:D642,2,FALSE)</f>
        <v>m3</v>
      </c>
      <c r="K50" s="443">
        <v>0.13194689145077132</v>
      </c>
      <c r="L50" s="428"/>
      <c r="M50" s="409">
        <f>VLOOKUP(A50,MATERIALES!A6:D399,4,FALSE)</f>
        <v>419006.70524977572</v>
      </c>
      <c r="N50" s="279">
        <f>K50*M50</f>
        <v>55286.632254737488</v>
      </c>
    </row>
    <row r="51" spans="1:14">
      <c r="A51" s="167"/>
      <c r="B51" s="49"/>
      <c r="C51" s="432"/>
      <c r="D51" s="432"/>
      <c r="E51" s="432"/>
      <c r="F51" s="432"/>
      <c r="G51" s="432"/>
      <c r="H51" s="432"/>
      <c r="I51" s="432"/>
      <c r="J51" s="319"/>
      <c r="K51" s="404"/>
      <c r="L51" s="428"/>
      <c r="M51" s="409"/>
      <c r="N51" s="279"/>
    </row>
    <row r="52" spans="1:14">
      <c r="A52" s="167"/>
      <c r="B52" s="49"/>
      <c r="C52" s="432"/>
      <c r="D52" s="432"/>
      <c r="E52" s="432"/>
      <c r="F52" s="432"/>
      <c r="G52" s="432"/>
      <c r="H52" s="432"/>
      <c r="I52" s="432"/>
      <c r="J52" s="318"/>
      <c r="K52" s="404"/>
      <c r="L52" s="428"/>
      <c r="M52" s="409"/>
      <c r="N52" s="279"/>
    </row>
    <row r="53" spans="1:14" ht="15.75" thickBot="1">
      <c r="B53" s="49"/>
      <c r="C53" s="317"/>
      <c r="D53" s="317"/>
      <c r="E53" s="317"/>
      <c r="F53" s="317"/>
      <c r="G53" s="317"/>
      <c r="H53" s="317"/>
      <c r="I53" s="317"/>
      <c r="J53" s="442"/>
      <c r="K53" s="132"/>
      <c r="L53" s="332"/>
      <c r="M53" s="409"/>
      <c r="N53" s="279"/>
    </row>
    <row r="54" spans="1:14" ht="15.75" thickBot="1">
      <c r="B54" s="823" t="s">
        <v>953</v>
      </c>
      <c r="C54" s="824"/>
      <c r="D54" s="824"/>
      <c r="E54" s="824"/>
      <c r="F54" s="824"/>
      <c r="G54" s="824"/>
      <c r="H54" s="824"/>
      <c r="I54" s="824"/>
      <c r="J54" s="824"/>
      <c r="K54" s="824"/>
      <c r="L54" s="824"/>
      <c r="M54" s="825"/>
      <c r="N54" s="401">
        <f>SUM(N47:N53)</f>
        <v>106951.35509883982</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A59" t="s">
        <v>1408</v>
      </c>
      <c r="B59" s="52" t="str">
        <f>VLOOKUP(A59,TRANSPORTE!A5:D117,3,FALSE)</f>
        <v>Equipo de Transporte (Camiones Grúas</v>
      </c>
      <c r="C59" s="324"/>
      <c r="D59" s="324"/>
      <c r="E59" s="324"/>
      <c r="F59" s="324"/>
      <c r="G59" s="324"/>
      <c r="H59" s="318" t="s">
        <v>1468</v>
      </c>
      <c r="I59" s="286">
        <v>0.05</v>
      </c>
      <c r="J59" s="293">
        <v>1</v>
      </c>
      <c r="K59" s="286">
        <f>I59*J59</f>
        <v>0.05</v>
      </c>
      <c r="L59" s="910">
        <f>VLOOKUP(A59,TRANSPORTE!A5:D117,4,FALSE)</f>
        <v>56.295251651572677</v>
      </c>
      <c r="M59" s="911"/>
      <c r="N59" s="294">
        <f>K59*L59</f>
        <v>2.8147625825786342</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454"/>
      <c r="C64" s="455"/>
      <c r="D64" s="455"/>
      <c r="E64" s="455"/>
      <c r="F64" s="455"/>
      <c r="G64" s="455"/>
      <c r="H64" s="54"/>
      <c r="I64" s="132"/>
      <c r="J64" s="132"/>
      <c r="K64" s="132"/>
      <c r="L64" s="901"/>
      <c r="M64" s="902"/>
      <c r="N64" s="133"/>
    </row>
    <row r="65" spans="1:15" ht="15.75" thickBot="1">
      <c r="B65" s="912" t="s">
        <v>953</v>
      </c>
      <c r="C65" s="866"/>
      <c r="D65" s="866"/>
      <c r="E65" s="866"/>
      <c r="F65" s="866"/>
      <c r="G65" s="866"/>
      <c r="H65" s="866"/>
      <c r="I65" s="866"/>
      <c r="J65" s="866"/>
      <c r="K65" s="866"/>
      <c r="L65" s="866"/>
      <c r="M65" s="867"/>
      <c r="N65" s="110">
        <f>N59+N60+N61+N62+N63</f>
        <v>2.8147625825786342</v>
      </c>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865"/>
      <c r="N69" s="104" t="s">
        <v>951</v>
      </c>
    </row>
    <row r="70" spans="1:15">
      <c r="A70" s="168" t="s">
        <v>7</v>
      </c>
      <c r="B70" s="55" t="str">
        <f>VLOOKUP(A70,'MANO DE OBRA'!A8:D68,3,FALSE)</f>
        <v>Obrero (2)</v>
      </c>
      <c r="C70" s="53"/>
      <c r="D70" s="53"/>
      <c r="E70" s="53"/>
      <c r="F70" s="53"/>
      <c r="G70" s="53"/>
      <c r="H70" s="53"/>
      <c r="I70" s="299">
        <f>K70/J70*100</f>
        <v>58520.000000000007</v>
      </c>
      <c r="J70" s="300">
        <v>185</v>
      </c>
      <c r="K70" s="301">
        <f>VLOOKUP(A70,'MANO DE OBRA'!A8:D99,4,FALSE)</f>
        <v>108262</v>
      </c>
      <c r="L70" s="56"/>
      <c r="M70" s="444">
        <v>47.058819999999997</v>
      </c>
      <c r="N70" s="402">
        <f>K70/M70</f>
        <v>2300.5676725425756</v>
      </c>
      <c r="O70" s="112"/>
    </row>
    <row r="71" spans="1:15">
      <c r="A71" s="168" t="s">
        <v>11</v>
      </c>
      <c r="B71" s="55" t="str">
        <f>VLOOKUP(A71,'MANO DE OBRA'!A8:D69,3,FALSE)</f>
        <v>Obrero (4)</v>
      </c>
      <c r="C71" s="53"/>
      <c r="D71" s="53"/>
      <c r="E71" s="53"/>
      <c r="F71" s="53"/>
      <c r="G71" s="53"/>
      <c r="H71" s="53"/>
      <c r="I71" s="299">
        <f>K71/J71*100</f>
        <v>117040.00000000001</v>
      </c>
      <c r="J71" s="300">
        <v>185</v>
      </c>
      <c r="K71" s="301">
        <f>VLOOKUP(A71,'MANO DE OBRA'!A8:D100,4,FALSE)</f>
        <v>216524</v>
      </c>
      <c r="L71" s="56"/>
      <c r="M71" s="439">
        <v>32</v>
      </c>
      <c r="N71" s="402">
        <f>K71/M71</f>
        <v>6766.375</v>
      </c>
    </row>
    <row r="72" spans="1:15">
      <c r="A72" t="s">
        <v>30</v>
      </c>
      <c r="B72" s="55" t="str">
        <f>VLOOKUP(A72,'MANO DE OBRA'!A9:D70,3,FALSE)</f>
        <v>Oficial</v>
      </c>
      <c r="C72" s="53"/>
      <c r="D72" s="53"/>
      <c r="E72" s="53"/>
      <c r="F72" s="53"/>
      <c r="G72" s="53"/>
      <c r="H72" s="53"/>
      <c r="I72" s="299">
        <f>K72/J72*100</f>
        <v>57668.23979157189</v>
      </c>
      <c r="J72" s="300">
        <v>185</v>
      </c>
      <c r="K72" s="301">
        <f>VLOOKUP(A72,'MANO DE OBRA'!A9:D101,4,FALSE)</f>
        <v>106686.24361440798</v>
      </c>
      <c r="L72" s="56"/>
      <c r="M72" s="307">
        <v>32</v>
      </c>
      <c r="N72" s="402">
        <f>K72/M72</f>
        <v>3333.9451129502495</v>
      </c>
    </row>
    <row r="73" spans="1:15">
      <c r="B73" s="55"/>
      <c r="C73" s="53"/>
      <c r="D73" s="53"/>
      <c r="E73" s="53"/>
      <c r="F73" s="53"/>
      <c r="G73" s="53"/>
      <c r="H73" s="53"/>
      <c r="I73" s="286"/>
      <c r="J73" s="304"/>
      <c r="K73" s="301"/>
      <c r="L73" s="325"/>
      <c r="M73" s="307"/>
      <c r="N73" s="303"/>
    </row>
    <row r="74" spans="1:15">
      <c r="B74" s="55"/>
      <c r="C74" s="53"/>
      <c r="D74" s="53"/>
      <c r="E74" s="53"/>
      <c r="F74" s="53"/>
      <c r="G74" s="53"/>
      <c r="H74" s="53"/>
      <c r="I74" s="286"/>
      <c r="J74" s="304"/>
      <c r="K74" s="305"/>
      <c r="L74" s="325"/>
      <c r="M74" s="307"/>
      <c r="N74" s="303"/>
    </row>
    <row r="75" spans="1:15" ht="15.75" thickBot="1">
      <c r="B75" s="899"/>
      <c r="C75" s="900"/>
      <c r="D75" s="900"/>
      <c r="E75" s="900"/>
      <c r="F75" s="900"/>
      <c r="G75" s="900"/>
      <c r="H75" s="900"/>
      <c r="I75" s="132"/>
      <c r="J75" s="132"/>
      <c r="K75" s="132"/>
      <c r="L75" s="913"/>
      <c r="M75" s="913"/>
      <c r="N75" s="51"/>
    </row>
    <row r="76" spans="1:15" ht="15.75" thickBot="1">
      <c r="B76" s="912" t="s">
        <v>953</v>
      </c>
      <c r="C76" s="866"/>
      <c r="D76" s="866"/>
      <c r="E76" s="866"/>
      <c r="F76" s="866"/>
      <c r="G76" s="866"/>
      <c r="H76" s="866"/>
      <c r="I76" s="866"/>
      <c r="J76" s="866"/>
      <c r="K76" s="866"/>
      <c r="L76" s="866"/>
      <c r="M76" s="867"/>
      <c r="N76" s="308">
        <f>SUM(N70:N75)</f>
        <v>12400.887785492825</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N42+N54+N65+N76</f>
        <v>268499.10240063665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53699.820480127331</v>
      </c>
      <c r="M83" s="859"/>
      <c r="N83" s="57"/>
    </row>
    <row r="84" spans="1:14">
      <c r="B84" s="95" t="s">
        <v>973</v>
      </c>
      <c r="C84" s="96"/>
      <c r="D84" s="96"/>
      <c r="E84" s="96"/>
      <c r="F84" s="96"/>
      <c r="G84" s="96"/>
      <c r="H84" s="96"/>
      <c r="I84" s="93"/>
      <c r="J84" s="94"/>
      <c r="K84" s="311">
        <v>0.05</v>
      </c>
      <c r="L84" s="858">
        <f>N78*K84</f>
        <v>13424.955120031833</v>
      </c>
      <c r="M84" s="859"/>
      <c r="N84" s="57"/>
    </row>
    <row r="85" spans="1:14" ht="15.75" thickBot="1">
      <c r="B85" s="97" t="s">
        <v>974</v>
      </c>
      <c r="C85" s="98"/>
      <c r="D85" s="98"/>
      <c r="E85" s="98"/>
      <c r="F85" s="98"/>
      <c r="G85" s="98"/>
      <c r="H85" s="98"/>
      <c r="I85" s="99"/>
      <c r="J85" s="100"/>
      <c r="K85" s="312">
        <v>0.05</v>
      </c>
      <c r="L85" s="860">
        <f>N78*K85</f>
        <v>13424.955120031833</v>
      </c>
      <c r="M85" s="861"/>
      <c r="N85" s="57"/>
    </row>
    <row r="86" spans="1:14" ht="15.75" thickBot="1">
      <c r="B86" s="823" t="s">
        <v>953</v>
      </c>
      <c r="C86" s="824"/>
      <c r="D86" s="824"/>
      <c r="E86" s="824"/>
      <c r="F86" s="824"/>
      <c r="G86" s="824"/>
      <c r="H86" s="824"/>
      <c r="I86" s="824"/>
      <c r="J86" s="824"/>
      <c r="K86" s="824"/>
      <c r="L86" s="824"/>
      <c r="M86" s="825"/>
      <c r="N86" s="58">
        <f>L83+L84+L85</f>
        <v>80549.730720191001</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349048.83312082768</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2"/>
  <sheetViews>
    <sheetView topLeftCell="A57" zoomScale="77" zoomScaleNormal="77" workbookViewId="0">
      <selection activeCell="A78" sqref="A78"/>
    </sheetView>
  </sheetViews>
  <sheetFormatPr baseColWidth="10" defaultRowHeight="15"/>
  <cols>
    <col min="1" max="1" width="10.425781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1099</v>
      </c>
      <c r="C31" s="87" t="s">
        <v>2231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243</v>
      </c>
      <c r="B36" s="872" t="str">
        <f>VLOOKUP(A36,EQUIPOS!A6:D154,3,FALSE)</f>
        <v>Grúa 10 ton</v>
      </c>
      <c r="C36" s="873"/>
      <c r="D36" s="873"/>
      <c r="E36" s="873"/>
      <c r="F36" s="873"/>
      <c r="G36" s="873"/>
      <c r="H36" s="874"/>
      <c r="I36" s="274"/>
      <c r="J36" s="275"/>
      <c r="K36" s="276">
        <f>VLOOKUP(A36,EQUIPOS!A6:D163,4,FALSE)</f>
        <v>224374.47828776544</v>
      </c>
      <c r="L36" s="277"/>
      <c r="M36" s="278">
        <v>0.158</v>
      </c>
      <c r="N36" s="279">
        <f t="shared" ref="N36:N44" si="0">K36/M36</f>
        <v>1420091.6347326927</v>
      </c>
    </row>
    <row r="37" spans="1:14">
      <c r="A37" s="119" t="s">
        <v>121</v>
      </c>
      <c r="B37" s="872" t="str">
        <f>VLOOKUP(A37,EQUIPOS!A7:D154,3,FALSE)</f>
        <v>Bomba eléctrica para accionar la celda</v>
      </c>
      <c r="C37" s="873"/>
      <c r="D37" s="873"/>
      <c r="E37" s="873"/>
      <c r="F37" s="873"/>
      <c r="G37" s="873"/>
      <c r="H37" s="874"/>
      <c r="I37" s="428"/>
      <c r="J37" s="429"/>
      <c r="K37" s="276">
        <f>VLOOKUP(A37,EQUIPOS!A7:D164,4,FALSE)</f>
        <v>48449.205723875057</v>
      </c>
      <c r="L37" s="342"/>
      <c r="M37" s="343">
        <v>0.158</v>
      </c>
      <c r="N37" s="279">
        <f t="shared" si="0"/>
        <v>306640.54255617125</v>
      </c>
    </row>
    <row r="38" spans="1:14">
      <c r="A38" s="119" t="s">
        <v>217</v>
      </c>
      <c r="B38" s="872" t="str">
        <f>VLOOKUP(A38,EQUIPOS!A8:D154,3,FALSE)</f>
        <v>Equipo de soldadura y de acetileno (incluye soldadura)</v>
      </c>
      <c r="C38" s="873"/>
      <c r="D38" s="873"/>
      <c r="E38" s="873"/>
      <c r="F38" s="873"/>
      <c r="G38" s="873"/>
      <c r="H38" s="874"/>
      <c r="I38" s="428"/>
      <c r="J38" s="429"/>
      <c r="K38" s="445">
        <f>VLOOKUP(A38,EQUIPOS!A8:D165,4,FALSE)</f>
        <v>20178.553789653604</v>
      </c>
      <c r="L38" s="342"/>
      <c r="M38" s="343">
        <v>0.158</v>
      </c>
      <c r="N38" s="279">
        <f t="shared" si="0"/>
        <v>127712.36575730129</v>
      </c>
    </row>
    <row r="39" spans="1:14">
      <c r="A39" s="119" t="s">
        <v>255</v>
      </c>
      <c r="B39" s="872" t="str">
        <f>VLOOKUP(A39,EQUIPOS!A9:D154,3,FALSE)</f>
        <v>Manómetro cable de acero para bajar la celda</v>
      </c>
      <c r="C39" s="873"/>
      <c r="D39" s="873"/>
      <c r="E39" s="873"/>
      <c r="F39" s="873"/>
      <c r="G39" s="873"/>
      <c r="H39" s="874"/>
      <c r="I39" s="428"/>
      <c r="J39" s="429"/>
      <c r="K39" s="445">
        <f>VLOOKUP(A39,EQUIPOS!A9:D166,4,FALSE)</f>
        <v>1149259.1875886915</v>
      </c>
      <c r="L39" s="342"/>
      <c r="M39" s="343">
        <v>0.158</v>
      </c>
      <c r="N39" s="279">
        <f t="shared" si="0"/>
        <v>7273792.3265107051</v>
      </c>
    </row>
    <row r="40" spans="1:14">
      <c r="A40" s="119" t="s">
        <v>1648</v>
      </c>
      <c r="B40" s="872" t="str">
        <f>VLOOKUP(A40,EQUIPOS!A10:D154,3,FALSE)</f>
        <v xml:space="preserve">Retroexcavadora sobre llantas 
</v>
      </c>
      <c r="C40" s="873"/>
      <c r="D40" s="873"/>
      <c r="E40" s="873"/>
      <c r="F40" s="873"/>
      <c r="G40" s="873"/>
      <c r="H40" s="874"/>
      <c r="I40" s="428"/>
      <c r="J40" s="429"/>
      <c r="K40" s="445">
        <f>VLOOKUP(A40,EQUIPOS!A10:D167,4,FALSE)</f>
        <v>115809.2389927146</v>
      </c>
      <c r="L40" s="342"/>
      <c r="M40" s="343">
        <v>0.158</v>
      </c>
      <c r="N40" s="279">
        <f t="shared" si="0"/>
        <v>732969.8670424975</v>
      </c>
    </row>
    <row r="41" spans="1:14">
      <c r="A41" s="119" t="s">
        <v>115</v>
      </c>
      <c r="B41" s="872" t="str">
        <f>VLOOKUP(A41,EQUIPOS!A6:D154,3,FALSE)</f>
        <v>Andamiaje para Aplicar la Carga (Equipos Sustituto de la Tara)</v>
      </c>
      <c r="C41" s="873"/>
      <c r="D41" s="873"/>
      <c r="E41" s="873"/>
      <c r="F41" s="873"/>
      <c r="G41" s="873"/>
      <c r="H41" s="874"/>
      <c r="I41" s="428"/>
      <c r="J41" s="429"/>
      <c r="K41" s="445">
        <f>VLOOKUP(A41,EQUIPOS!A6:D154,4,FALSE)</f>
        <v>9857.7314152633771</v>
      </c>
      <c r="L41" s="342"/>
      <c r="M41" s="343">
        <v>0.158</v>
      </c>
      <c r="N41" s="279">
        <f t="shared" si="0"/>
        <v>62390.705159894795</v>
      </c>
    </row>
    <row r="42" spans="1:14">
      <c r="A42" s="119" t="s">
        <v>224</v>
      </c>
      <c r="B42" s="872" t="str">
        <f>VLOOKUP(A42,EQUIPOS!A12:D156,3,FALSE)</f>
        <v>Equipo de Medición (Deformimetros Eléctricos, Mecánicos, Celdas de Carga,  Etc.)</v>
      </c>
      <c r="C42" s="873"/>
      <c r="D42" s="873"/>
      <c r="E42" s="873"/>
      <c r="F42" s="873"/>
      <c r="G42" s="873"/>
      <c r="H42" s="874"/>
      <c r="I42" s="335"/>
      <c r="J42" s="337"/>
      <c r="K42" s="445">
        <f>VLOOKUP(A42,EQUIPOS!A12:D169,4,FALSE)</f>
        <v>161881.9105676593</v>
      </c>
      <c r="L42" s="430"/>
      <c r="M42" s="431">
        <v>0.158</v>
      </c>
      <c r="N42" s="279">
        <f t="shared" si="0"/>
        <v>1024569.0542256918</v>
      </c>
    </row>
    <row r="43" spans="1:14">
      <c r="A43" t="s">
        <v>335</v>
      </c>
      <c r="B43" s="872" t="str">
        <f>VLOOKUP(A43,EQUIPOS!A13:D157,3,FALSE)</f>
        <v>Tara (Recebo, Agua, Etc.)</v>
      </c>
      <c r="C43" s="873"/>
      <c r="D43" s="873"/>
      <c r="E43" s="873"/>
      <c r="F43" s="873"/>
      <c r="G43" s="873"/>
      <c r="H43" s="874"/>
      <c r="I43" s="42"/>
      <c r="J43" s="43"/>
      <c r="K43" s="445">
        <f>VLOOKUP(A43,EQUIPOS!A13:D170,4,FALSE)</f>
        <v>215707.17275529978</v>
      </c>
      <c r="L43" s="283"/>
      <c r="M43" s="284">
        <v>2.8000000000000001E-2</v>
      </c>
      <c r="N43" s="279">
        <f t="shared" si="0"/>
        <v>7703827.5984035637</v>
      </c>
    </row>
    <row r="44" spans="1:14">
      <c r="A44" t="s">
        <v>216</v>
      </c>
      <c r="B44" s="872" t="str">
        <f>VLOOKUP(A44,EQUIPOS!A14:D158,3,FALSE)</f>
        <v xml:space="preserve">Equipo de topografía Teodolito electrónico con abertura de anteojo de 42 mm. Aumento del anteojo: 30x.Distancia mínima de enfoque: 1.0 m. Precisión: 5´´. Compensador con rango de trabajo ±3´. </v>
      </c>
      <c r="C44" s="873"/>
      <c r="D44" s="873"/>
      <c r="E44" s="873"/>
      <c r="F44" s="873"/>
      <c r="G44" s="873"/>
      <c r="H44" s="874"/>
      <c r="I44" s="42"/>
      <c r="J44" s="43"/>
      <c r="K44" s="445">
        <f>VLOOKUP(A44,EQUIPOS!A14:D171,4,FALSE)</f>
        <v>10927.970256349387</v>
      </c>
      <c r="L44" s="283"/>
      <c r="M44" s="284">
        <v>0.158</v>
      </c>
      <c r="N44" s="280">
        <f t="shared" si="0"/>
        <v>69164.368711072064</v>
      </c>
    </row>
    <row r="45" spans="1:14">
      <c r="B45" s="880" t="s">
        <v>952</v>
      </c>
      <c r="C45" s="881"/>
      <c r="D45" s="881"/>
      <c r="E45" s="44"/>
      <c r="F45" s="45"/>
      <c r="G45" s="45"/>
      <c r="H45" s="46"/>
      <c r="I45" s="42"/>
      <c r="J45" s="43"/>
      <c r="K45" s="286"/>
      <c r="L45" s="283"/>
      <c r="M45" s="408">
        <v>0.02</v>
      </c>
      <c r="N45" s="351">
        <f>N79*M45</f>
        <v>7707.987993879492</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18728866.451093473</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410</v>
      </c>
      <c r="B52" s="49" t="str">
        <f>VLOOKUP(A52,MATERIALES!A5:D373,3,FALSE)</f>
        <v>Celda especial de carga</v>
      </c>
      <c r="C52" s="288"/>
      <c r="D52" s="288"/>
      <c r="E52" s="288"/>
      <c r="F52" s="288"/>
      <c r="G52" s="288"/>
      <c r="H52" s="288"/>
      <c r="I52" s="275"/>
      <c r="J52" s="231" t="str">
        <f>VLOOKUP(A52,MATERIALES!A6:D644,2,FALSE)</f>
        <v>u</v>
      </c>
      <c r="K52" s="289">
        <v>1</v>
      </c>
      <c r="L52" s="274"/>
      <c r="M52" s="409">
        <f>VLOOKUP(A52,MATERIALES!A5:D396,4,FALSE)</f>
        <v>12812150.833785564</v>
      </c>
      <c r="N52" s="279">
        <f t="shared" ref="N52:N58" si="1">K52*M52</f>
        <v>12812150.833785564</v>
      </c>
    </row>
    <row r="53" spans="1:14">
      <c r="A53" s="167" t="s">
        <v>505</v>
      </c>
      <c r="B53" s="49" t="str">
        <f>VLOOKUP(A53,MATERIALES!A6:D373,3,FALSE)</f>
        <v>Manguera de alta presión</v>
      </c>
      <c r="C53" s="432"/>
      <c r="D53" s="432"/>
      <c r="E53" s="432"/>
      <c r="F53" s="432"/>
      <c r="G53" s="432"/>
      <c r="H53" s="432"/>
      <c r="I53" s="432"/>
      <c r="J53" s="318" t="str">
        <f>VLOOKUP(A53,MATERIALES!A7:D645,2,FALSE)</f>
        <v>m</v>
      </c>
      <c r="K53" s="404">
        <v>30</v>
      </c>
      <c r="L53" s="428"/>
      <c r="M53" s="409">
        <f>VLOOKUP(A53,MATERIALES!A6:D397,4,FALSE)</f>
        <v>64376.580892841586</v>
      </c>
      <c r="N53" s="279">
        <f t="shared" si="1"/>
        <v>1931297.4267852476</v>
      </c>
    </row>
    <row r="54" spans="1:14">
      <c r="A54" s="167" t="s">
        <v>729</v>
      </c>
      <c r="B54" s="49" t="str">
        <f>VLOOKUP(A54,MATERIALES!A6:D373,3,FALSE)</f>
        <v>Tubo Metálico De Alta Resistencia</v>
      </c>
      <c r="C54" s="432"/>
      <c r="D54" s="432"/>
      <c r="E54" s="432"/>
      <c r="F54" s="432"/>
      <c r="G54" s="432"/>
      <c r="H54" s="432"/>
      <c r="I54" s="432"/>
      <c r="J54" s="319" t="str">
        <f>VLOOKUP(A54,MATERIALES!A8:D646,2,FALSE)</f>
        <v>m</v>
      </c>
      <c r="K54" s="404">
        <v>60</v>
      </c>
      <c r="L54" s="428"/>
      <c r="M54" s="409">
        <f>VLOOKUP(A54,MATERIALES!A6:D398,4,FALSE)</f>
        <v>50260.423940300388</v>
      </c>
      <c r="N54" s="279">
        <f t="shared" si="1"/>
        <v>3015625.4364180234</v>
      </c>
    </row>
    <row r="55" spans="1:14">
      <c r="A55" s="167" t="s">
        <v>734</v>
      </c>
      <c r="B55" s="49" t="str">
        <f>VLOOKUP(A55,MATERIALES!A6:D373,3,FALSE)</f>
        <v>Uniones especiales de alta resistencia para tubería</v>
      </c>
      <c r="C55" s="432"/>
      <c r="D55" s="432"/>
      <c r="E55" s="432"/>
      <c r="F55" s="432"/>
      <c r="G55" s="432"/>
      <c r="H55" s="432"/>
      <c r="I55" s="432"/>
      <c r="J55" s="319" t="str">
        <f>VLOOKUP(A55,MATERIALES!A9:D647,2,FALSE)</f>
        <v>u</v>
      </c>
      <c r="K55" s="404">
        <v>12</v>
      </c>
      <c r="L55" s="428"/>
      <c r="M55" s="409">
        <f>VLOOKUP(A55,MATERIALES!A6:D399,4,FALSE)</f>
        <v>49692.047701232368</v>
      </c>
      <c r="N55" s="279">
        <f t="shared" si="1"/>
        <v>596304.57241478842</v>
      </c>
    </row>
    <row r="56" spans="1:14">
      <c r="A56" s="167" t="s">
        <v>698</v>
      </c>
      <c r="B56" s="49" t="str">
        <f>VLOOKUP(A56,MATERIALES!A7:D373,3,FALSE)</f>
        <v>Transductores electrónicos (incluye cables, protección contra el concreto y panel de lectura)</v>
      </c>
      <c r="C56" s="432"/>
      <c r="D56" s="432"/>
      <c r="E56" s="432"/>
      <c r="F56" s="432"/>
      <c r="G56" s="432"/>
      <c r="H56" s="432"/>
      <c r="I56" s="432"/>
      <c r="J56" s="319" t="str">
        <f>VLOOKUP(A56,MATERIALES!A10:D648,2,FALSE)</f>
        <v>u</v>
      </c>
      <c r="K56" s="404">
        <v>2</v>
      </c>
      <c r="L56" s="428"/>
      <c r="M56" s="409">
        <f>VLOOKUP(A56,MATERIALES!A7:D400,4,FALSE)</f>
        <v>1264136.2560708486</v>
      </c>
      <c r="N56" s="279">
        <f t="shared" si="1"/>
        <v>2528272.5121416971</v>
      </c>
    </row>
    <row r="57" spans="1:14">
      <c r="A57" s="167" t="s">
        <v>700</v>
      </c>
      <c r="B57" s="49" t="str">
        <f>VLOOKUP(A57,MATERIALES!A8:D373,3,FALSE)</f>
        <v>Transductores mecánicos (incluye cables, protección contra el concreto y panel de lectura)</v>
      </c>
      <c r="C57" s="432"/>
      <c r="D57" s="432"/>
      <c r="E57" s="432"/>
      <c r="F57" s="432"/>
      <c r="G57" s="432"/>
      <c r="H57" s="432"/>
      <c r="I57" s="432"/>
      <c r="J57" s="319" t="str">
        <f>VLOOKUP(A57,MATERIALES!A11:D649,2,FALSE)</f>
        <v>u</v>
      </c>
      <c r="K57" s="404">
        <v>5</v>
      </c>
      <c r="L57" s="428"/>
      <c r="M57" s="409">
        <f>VLOOKUP(A57,MATERIALES!A8:D401,4,FALSE)</f>
        <v>775228.54823616368</v>
      </c>
      <c r="N57" s="279">
        <f t="shared" si="1"/>
        <v>3876142.7411808185</v>
      </c>
    </row>
    <row r="58" spans="1:14" ht="15.75" thickBot="1">
      <c r="A58" s="212" t="s">
        <v>550</v>
      </c>
      <c r="B58" s="49" t="str">
        <f>VLOOKUP(A58,MATERIALES!A9:D374,3,FALSE)</f>
        <v>Material seleccionado para Relleno</v>
      </c>
      <c r="C58" s="317"/>
      <c r="D58" s="317"/>
      <c r="E58" s="317"/>
      <c r="F58" s="317"/>
      <c r="G58" s="317"/>
      <c r="H58" s="317"/>
      <c r="I58" s="317"/>
      <c r="J58" s="442" t="str">
        <f>VLOOKUP(A58,MATERIALES!A12:D650,2,FALSE)</f>
        <v>m3</v>
      </c>
      <c r="K58" s="132">
        <v>70</v>
      </c>
      <c r="L58" s="332"/>
      <c r="M58" s="409">
        <f>VLOOKUP(A58,MATERIALES!A9:D402,4,FALSE)</f>
        <v>24446.879447377785</v>
      </c>
      <c r="N58" s="279">
        <f t="shared" si="1"/>
        <v>1711281.561316445</v>
      </c>
    </row>
    <row r="59" spans="1:14" ht="15.75" thickBot="1">
      <c r="B59" s="823" t="s">
        <v>953</v>
      </c>
      <c r="C59" s="824"/>
      <c r="D59" s="824"/>
      <c r="E59" s="824"/>
      <c r="F59" s="824"/>
      <c r="G59" s="824"/>
      <c r="H59" s="824"/>
      <c r="I59" s="824"/>
      <c r="J59" s="824"/>
      <c r="K59" s="824"/>
      <c r="L59" s="824"/>
      <c r="M59" s="825"/>
      <c r="N59" s="401">
        <f>SUM(N52:N58)</f>
        <v>26471075.084042586</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1395</v>
      </c>
      <c r="B64" s="52" t="str">
        <f>VLOOKUP(A64,TRANSPORTE!A5:D117,3,FALSE)</f>
        <v>Transporte de Equipos para Prueba (1)</v>
      </c>
      <c r="C64" s="324"/>
      <c r="D64" s="324"/>
      <c r="E64" s="324"/>
      <c r="F64" s="324"/>
      <c r="G64" s="324"/>
      <c r="H64" s="318" t="s">
        <v>1468</v>
      </c>
      <c r="I64" s="286">
        <v>0.05</v>
      </c>
      <c r="J64" s="293">
        <v>1</v>
      </c>
      <c r="K64" s="286">
        <f>I64*J64</f>
        <v>0.05</v>
      </c>
      <c r="L64" s="910">
        <f>VLOOKUP(A64,TRANSPORTE!A5:D117,4,FALSE)</f>
        <v>132818.83750179483</v>
      </c>
      <c r="M64" s="911"/>
      <c r="N64" s="294">
        <f>K64*L64</f>
        <v>6640.9418750897421</v>
      </c>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6640.9418750897421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15</v>
      </c>
      <c r="B75" s="55" t="str">
        <f>VLOOKUP(A75,'MANO DE OBRA'!A8:D68,3,FALSE)</f>
        <v>Obrero (6)</v>
      </c>
      <c r="C75" s="53"/>
      <c r="D75" s="53"/>
      <c r="E75" s="53"/>
      <c r="F75" s="53"/>
      <c r="G75" s="53"/>
      <c r="H75" s="53"/>
      <c r="I75" s="299">
        <f>K75/J75*100</f>
        <v>175560</v>
      </c>
      <c r="J75" s="300">
        <v>185</v>
      </c>
      <c r="K75" s="301">
        <f>VLOOKUP(A75,'MANO DE OBRA'!A8:D99,4,FALSE)</f>
        <v>324786</v>
      </c>
      <c r="L75" s="56"/>
      <c r="M75" s="441">
        <v>1.26</v>
      </c>
      <c r="N75" s="402">
        <f>K75/M75</f>
        <v>257766.66666666666</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39">
        <v>1.26</v>
      </c>
      <c r="N76" s="402">
        <f>K76/M76</f>
        <v>84671.621916196818</v>
      </c>
    </row>
    <row r="77" spans="1:15">
      <c r="A77" s="179" t="s">
        <v>2228</v>
      </c>
      <c r="B77" s="55" t="str">
        <f>VLOOKUP(A77,'MANO DE OBRA'!A11:D72,3,FALSE)</f>
        <v>Celador</v>
      </c>
      <c r="C77" s="53"/>
      <c r="D77" s="53"/>
      <c r="E77" s="53"/>
      <c r="F77" s="53"/>
      <c r="G77" s="53"/>
      <c r="H77" s="53"/>
      <c r="I77" s="299">
        <f>K77/J77*100</f>
        <v>29260.000000000004</v>
      </c>
      <c r="J77" s="300">
        <v>185</v>
      </c>
      <c r="K77" s="305">
        <f>VLOOKUP(A77,'MANO DE OBRA'!A11:D103,4,FALSE)</f>
        <v>54131</v>
      </c>
      <c r="L77" s="325"/>
      <c r="M77" s="307">
        <v>1.26</v>
      </c>
      <c r="N77" s="402">
        <f>K77/M77</f>
        <v>42961.111111111109</v>
      </c>
    </row>
    <row r="78" spans="1:15" ht="15.75" thickBot="1">
      <c r="B78" s="899"/>
      <c r="C78" s="900"/>
      <c r="D78" s="900"/>
      <c r="E78" s="900"/>
      <c r="F78" s="900"/>
      <c r="G78" s="900"/>
      <c r="H78" s="900"/>
      <c r="I78" s="132"/>
      <c r="J78" s="132"/>
      <c r="K78" s="132"/>
      <c r="L78" s="913"/>
      <c r="M78" s="913"/>
      <c r="N78" s="51"/>
    </row>
    <row r="79" spans="1:15" ht="15.75" thickBot="1">
      <c r="B79" s="912" t="s">
        <v>953</v>
      </c>
      <c r="C79" s="866"/>
      <c r="D79" s="866"/>
      <c r="E79" s="866"/>
      <c r="F79" s="866"/>
      <c r="G79" s="866"/>
      <c r="H79" s="866"/>
      <c r="I79" s="866"/>
      <c r="J79" s="866"/>
      <c r="K79" s="866"/>
      <c r="L79" s="866"/>
      <c r="M79" s="867"/>
      <c r="N79" s="308">
        <f>SUM(N75:N78)</f>
        <v>385399.39969397458</v>
      </c>
    </row>
    <row r="80" spans="1:15" ht="15.75" thickBot="1">
      <c r="B80" s="39"/>
      <c r="C80" s="40"/>
      <c r="D80" s="40"/>
      <c r="E80" s="40"/>
      <c r="F80" s="40"/>
      <c r="G80" s="40"/>
      <c r="H80" s="40"/>
      <c r="I80" s="40"/>
      <c r="J80" s="40"/>
      <c r="K80" s="40"/>
      <c r="L80" s="40"/>
      <c r="M80" s="40"/>
      <c r="N80" s="41"/>
    </row>
    <row r="81" spans="1:14" ht="15.75" thickBot="1">
      <c r="B81" s="823" t="s">
        <v>967</v>
      </c>
      <c r="C81" s="824"/>
      <c r="D81" s="824"/>
      <c r="E81" s="824"/>
      <c r="F81" s="824"/>
      <c r="G81" s="824"/>
      <c r="H81" s="824"/>
      <c r="I81" s="824"/>
      <c r="J81" s="824"/>
      <c r="K81" s="824"/>
      <c r="L81" s="824"/>
      <c r="M81" s="825"/>
      <c r="N81" s="105">
        <f>N47+N59+N70+N79</f>
        <v>45591981.876705125</v>
      </c>
    </row>
    <row r="82" spans="1:14">
      <c r="B82" s="39"/>
      <c r="C82" s="40"/>
      <c r="D82" s="40"/>
      <c r="E82" s="40"/>
      <c r="F82" s="40"/>
      <c r="G82" s="40"/>
      <c r="H82" s="40"/>
      <c r="I82" s="40"/>
      <c r="J82" s="40"/>
      <c r="K82" s="40"/>
      <c r="L82" s="40"/>
      <c r="M82" s="40"/>
      <c r="N82" s="41"/>
    </row>
    <row r="83" spans="1:14">
      <c r="B83" s="70" t="s">
        <v>968</v>
      </c>
      <c r="C83" s="71"/>
      <c r="D83" s="71"/>
      <c r="E83" s="71"/>
      <c r="F83" s="71"/>
      <c r="G83" s="71"/>
      <c r="H83" s="71"/>
      <c r="I83" s="71"/>
      <c r="J83" s="71"/>
      <c r="K83" s="71"/>
      <c r="L83" s="71"/>
      <c r="M83" s="71"/>
      <c r="N83" s="72"/>
    </row>
    <row r="84" spans="1:14" ht="15.75" thickBot="1">
      <c r="B84" s="74"/>
      <c r="C84" s="67"/>
      <c r="D84" s="67"/>
      <c r="E84" s="67"/>
      <c r="F84" s="67"/>
      <c r="G84" s="67"/>
      <c r="H84" s="67"/>
      <c r="I84" s="67"/>
      <c r="J84" s="67"/>
      <c r="K84" s="67"/>
      <c r="L84" s="67"/>
      <c r="M84" s="67"/>
      <c r="N84" s="69"/>
    </row>
    <row r="85" spans="1:14">
      <c r="B85" s="868" t="s">
        <v>969</v>
      </c>
      <c r="C85" s="869"/>
      <c r="D85" s="869"/>
      <c r="E85" s="869"/>
      <c r="F85" s="869"/>
      <c r="G85" s="869"/>
      <c r="H85" s="869"/>
      <c r="I85" s="321"/>
      <c r="J85" s="341"/>
      <c r="K85" s="309" t="s">
        <v>970</v>
      </c>
      <c r="L85" s="870" t="s">
        <v>971</v>
      </c>
      <c r="M85" s="871"/>
      <c r="N85" s="310"/>
    </row>
    <row r="86" spans="1:14">
      <c r="B86" s="856" t="s">
        <v>972</v>
      </c>
      <c r="C86" s="857"/>
      <c r="D86" s="857"/>
      <c r="E86" s="857"/>
      <c r="F86" s="857"/>
      <c r="G86" s="857"/>
      <c r="H86" s="857"/>
      <c r="I86" s="93"/>
      <c r="J86" s="94"/>
      <c r="K86" s="311">
        <v>0.2</v>
      </c>
      <c r="L86" s="858">
        <f>N81*K86</f>
        <v>9118396.3753410261</v>
      </c>
      <c r="M86" s="859"/>
      <c r="N86" s="57"/>
    </row>
    <row r="87" spans="1:14">
      <c r="B87" s="95" t="s">
        <v>973</v>
      </c>
      <c r="C87" s="96"/>
      <c r="D87" s="96"/>
      <c r="E87" s="96"/>
      <c r="F87" s="96"/>
      <c r="G87" s="96"/>
      <c r="H87" s="96"/>
      <c r="I87" s="93"/>
      <c r="J87" s="94"/>
      <c r="K87" s="311">
        <v>0.05</v>
      </c>
      <c r="L87" s="858">
        <f>N81*K87</f>
        <v>2279599.0938352565</v>
      </c>
      <c r="M87" s="859"/>
      <c r="N87" s="57"/>
    </row>
    <row r="88" spans="1:14" ht="15.75" thickBot="1">
      <c r="B88" s="97" t="s">
        <v>974</v>
      </c>
      <c r="C88" s="98"/>
      <c r="D88" s="98"/>
      <c r="E88" s="98"/>
      <c r="F88" s="98"/>
      <c r="G88" s="98"/>
      <c r="H88" s="98"/>
      <c r="I88" s="99"/>
      <c r="J88" s="100"/>
      <c r="K88" s="312">
        <v>0.05</v>
      </c>
      <c r="L88" s="860">
        <f>N81*K88</f>
        <v>2279599.0938352565</v>
      </c>
      <c r="M88" s="861"/>
      <c r="N88" s="57"/>
    </row>
    <row r="89" spans="1:14" ht="15.75" thickBot="1">
      <c r="B89" s="823" t="s">
        <v>953</v>
      </c>
      <c r="C89" s="824"/>
      <c r="D89" s="824"/>
      <c r="E89" s="824"/>
      <c r="F89" s="824"/>
      <c r="G89" s="824"/>
      <c r="H89" s="824"/>
      <c r="I89" s="824"/>
      <c r="J89" s="824"/>
      <c r="K89" s="824"/>
      <c r="L89" s="824"/>
      <c r="M89" s="825"/>
      <c r="N89" s="58">
        <f>L86+L87+L88</f>
        <v>13677594.56301154</v>
      </c>
    </row>
    <row r="90" spans="1:14" ht="15.75" thickBot="1">
      <c r="B90" s="39"/>
      <c r="C90" s="40"/>
      <c r="D90" s="40"/>
      <c r="E90" s="40"/>
      <c r="F90" s="40"/>
      <c r="G90" s="40"/>
      <c r="H90" s="40"/>
      <c r="I90" s="40"/>
      <c r="J90" s="40"/>
      <c r="K90" s="40"/>
      <c r="L90" s="40"/>
      <c r="M90" s="40"/>
      <c r="N90" s="41"/>
    </row>
    <row r="91" spans="1:14" ht="15.75" thickBot="1">
      <c r="A91" t="s">
        <v>2016</v>
      </c>
      <c r="B91" s="823" t="s">
        <v>975</v>
      </c>
      <c r="C91" s="824"/>
      <c r="D91" s="824"/>
      <c r="E91" s="824"/>
      <c r="F91" s="824"/>
      <c r="G91" s="824"/>
      <c r="H91" s="824"/>
      <c r="I91" s="824"/>
      <c r="J91" s="824"/>
      <c r="K91" s="824"/>
      <c r="L91" s="824"/>
      <c r="M91" s="825"/>
      <c r="N91" s="195">
        <f>N81+N89</f>
        <v>59269576.439716667</v>
      </c>
    </row>
    <row r="92" spans="1:14">
      <c r="B92" s="246"/>
      <c r="C92" s="247"/>
      <c r="D92" s="247"/>
      <c r="E92" s="247"/>
      <c r="F92" s="247"/>
      <c r="G92" s="247"/>
      <c r="H92" s="247"/>
      <c r="I92" s="247"/>
      <c r="J92" s="247"/>
      <c r="K92" s="247"/>
      <c r="L92" s="247"/>
      <c r="M92" s="247"/>
      <c r="N92" s="248"/>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250"/>
      <c r="F95" s="250"/>
      <c r="G95" s="250"/>
      <c r="H95" s="250"/>
      <c r="I95" s="250"/>
      <c r="J95" s="250"/>
      <c r="K95" s="250"/>
      <c r="L95" s="250"/>
      <c r="M95" s="250"/>
      <c r="N95" s="251"/>
    </row>
    <row r="96" spans="1:14">
      <c r="B96" s="249"/>
      <c r="C96" s="250"/>
      <c r="D96" s="250"/>
      <c r="E96" s="424" t="s">
        <v>976</v>
      </c>
      <c r="F96" s="424"/>
      <c r="G96" s="424"/>
      <c r="H96" s="424"/>
      <c r="I96" s="424"/>
      <c r="J96" s="424"/>
      <c r="K96" s="250"/>
      <c r="L96" s="250"/>
      <c r="M96" s="250"/>
      <c r="N96" s="251"/>
    </row>
    <row r="97" spans="2:14">
      <c r="B97" s="249"/>
      <c r="C97" s="250"/>
      <c r="D97" s="250"/>
      <c r="E97" s="250" t="s">
        <v>977</v>
      </c>
      <c r="F97" s="250"/>
      <c r="G97" s="250"/>
      <c r="H97" s="250"/>
      <c r="I97" s="250"/>
      <c r="J97" s="250"/>
      <c r="K97" s="250"/>
      <c r="L97" s="250"/>
      <c r="M97" s="250"/>
      <c r="N97" s="251"/>
    </row>
    <row r="98" spans="2:14">
      <c r="B98" s="249"/>
      <c r="C98" s="250"/>
      <c r="D98" s="250"/>
      <c r="E98" s="250" t="s">
        <v>978</v>
      </c>
      <c r="F98" s="250"/>
      <c r="G98" s="250"/>
      <c r="H98" s="250"/>
      <c r="I98" s="250"/>
      <c r="J98" s="250"/>
      <c r="K98" s="250"/>
      <c r="L98" s="250"/>
      <c r="M98" s="250"/>
      <c r="N98" s="251"/>
    </row>
    <row r="99" spans="2:14">
      <c r="B99" s="249"/>
      <c r="C99" s="250"/>
      <c r="D99" s="250"/>
      <c r="E99" s="250" t="s">
        <v>979</v>
      </c>
      <c r="F99" s="250"/>
      <c r="G99" s="250"/>
      <c r="H99" s="250"/>
      <c r="I99" s="250"/>
      <c r="J99" s="250"/>
      <c r="K99" s="250"/>
      <c r="L99" s="250"/>
      <c r="M99" s="250"/>
      <c r="N99" s="251"/>
    </row>
    <row r="100" spans="2:14" ht="15.75" thickBot="1">
      <c r="B100" s="249"/>
      <c r="C100" s="250"/>
      <c r="D100" s="250"/>
      <c r="E100" s="250"/>
      <c r="F100" s="250" t="s">
        <v>980</v>
      </c>
      <c r="G100" s="250"/>
      <c r="H100" s="250"/>
      <c r="I100" s="250"/>
      <c r="J100" s="250"/>
      <c r="K100" s="250"/>
      <c r="L100" s="250"/>
      <c r="M100" s="250"/>
      <c r="N100" s="251"/>
    </row>
    <row r="101" spans="2:14">
      <c r="B101" s="234" t="s">
        <v>2216</v>
      </c>
      <c r="C101" s="235"/>
      <c r="D101" s="235"/>
      <c r="E101" s="235"/>
      <c r="F101" s="235"/>
      <c r="G101" s="235"/>
      <c r="H101" s="235"/>
      <c r="I101" s="235"/>
      <c r="J101" s="235"/>
      <c r="K101" s="235"/>
      <c r="L101" s="235"/>
      <c r="M101" s="235"/>
      <c r="N101" s="236"/>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c r="B104" s="252"/>
      <c r="C104" s="253"/>
      <c r="D104" s="253"/>
      <c r="E104" s="253"/>
      <c r="F104" s="253"/>
      <c r="G104" s="253"/>
      <c r="H104" s="253"/>
      <c r="I104" s="253"/>
      <c r="J104" s="253"/>
      <c r="K104" s="253"/>
      <c r="L104" s="253"/>
      <c r="M104" s="253"/>
      <c r="N104" s="254"/>
    </row>
    <row r="105" spans="2:14" ht="15.75" thickBot="1">
      <c r="B105" s="255"/>
      <c r="C105" s="256"/>
      <c r="D105" s="256"/>
      <c r="E105" s="256"/>
      <c r="F105" s="256"/>
      <c r="G105" s="256"/>
      <c r="H105" s="256"/>
      <c r="I105" s="256"/>
      <c r="J105" s="256"/>
      <c r="K105" s="256"/>
      <c r="L105" s="256"/>
      <c r="M105" s="256"/>
      <c r="N105" s="257"/>
    </row>
    <row r="106" spans="2:14">
      <c r="B106" s="258"/>
      <c r="C106" s="259"/>
      <c r="D106" s="259"/>
      <c r="E106" s="259"/>
      <c r="F106" s="259"/>
      <c r="G106" s="259"/>
      <c r="H106" s="259"/>
      <c r="I106" s="259"/>
      <c r="J106" s="259"/>
      <c r="K106" s="259"/>
      <c r="L106" s="259"/>
      <c r="M106" s="259"/>
      <c r="N106" s="260"/>
    </row>
    <row r="107" spans="2:14">
      <c r="B107" s="261" t="s">
        <v>2217</v>
      </c>
      <c r="C107" s="262"/>
      <c r="D107" s="262"/>
      <c r="E107" s="262"/>
      <c r="F107" s="262"/>
      <c r="G107" s="262"/>
      <c r="H107" s="262"/>
      <c r="I107" s="262"/>
      <c r="J107" s="262"/>
      <c r="K107" s="262"/>
      <c r="L107" s="262"/>
      <c r="M107" s="262"/>
      <c r="N107" s="263"/>
    </row>
    <row r="108" spans="2:14" ht="15" customHeight="1">
      <c r="B108" s="967" t="s">
        <v>2218</v>
      </c>
      <c r="C108" s="968"/>
      <c r="D108" s="968"/>
      <c r="E108" s="968"/>
      <c r="F108" s="968"/>
      <c r="G108" s="968"/>
      <c r="H108" s="968"/>
      <c r="I108" s="968"/>
      <c r="J108" s="968"/>
      <c r="K108" s="968"/>
      <c r="L108" s="968"/>
      <c r="M108" s="968"/>
      <c r="N108" s="969"/>
    </row>
    <row r="109" spans="2:14" ht="15" customHeight="1">
      <c r="B109" s="967"/>
      <c r="C109" s="968"/>
      <c r="D109" s="968"/>
      <c r="E109" s="968"/>
      <c r="F109" s="968"/>
      <c r="G109" s="968"/>
      <c r="H109" s="968"/>
      <c r="I109" s="968"/>
      <c r="J109" s="968"/>
      <c r="K109" s="968"/>
      <c r="L109" s="968"/>
      <c r="M109" s="968"/>
      <c r="N109" s="969"/>
    </row>
    <row r="110" spans="2:14" ht="30" customHeight="1">
      <c r="B110" s="970" t="s">
        <v>2219</v>
      </c>
      <c r="C110" s="971"/>
      <c r="D110" s="971"/>
      <c r="E110" s="971"/>
      <c r="F110" s="971"/>
      <c r="G110" s="971"/>
      <c r="H110" s="971"/>
      <c r="I110" s="971"/>
      <c r="J110" s="971"/>
      <c r="K110" s="971"/>
      <c r="L110" s="971"/>
      <c r="M110" s="971"/>
      <c r="N110" s="972"/>
    </row>
    <row r="111" spans="2:14">
      <c r="B111" s="970"/>
      <c r="C111" s="971"/>
      <c r="D111" s="971"/>
      <c r="E111" s="971"/>
      <c r="F111" s="971"/>
      <c r="G111" s="971"/>
      <c r="H111" s="971"/>
      <c r="I111" s="971"/>
      <c r="J111" s="971"/>
      <c r="K111" s="971"/>
      <c r="L111" s="971"/>
      <c r="M111" s="971"/>
      <c r="N111" s="972"/>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346"/>
      <c r="C114" s="347"/>
      <c r="D114" s="347"/>
      <c r="E114" s="347"/>
      <c r="F114" s="347"/>
      <c r="G114" s="347"/>
      <c r="H114" s="347"/>
      <c r="I114" s="347"/>
      <c r="J114" s="347"/>
      <c r="K114" s="347"/>
      <c r="L114" s="347"/>
      <c r="M114" s="347"/>
      <c r="N114" s="348"/>
    </row>
    <row r="115" spans="2:14">
      <c r="B115" s="261"/>
      <c r="C115" s="262"/>
      <c r="D115" s="262"/>
      <c r="E115" s="262"/>
      <c r="F115" s="262"/>
      <c r="G115" s="262"/>
      <c r="H115" s="262"/>
      <c r="I115" s="262"/>
      <c r="J115" s="262"/>
      <c r="K115" s="262"/>
      <c r="L115" s="262"/>
      <c r="M115" s="262"/>
      <c r="N115" s="263"/>
    </row>
    <row r="116" spans="2:14">
      <c r="B116" s="249"/>
      <c r="C116" s="250"/>
      <c r="D116" s="250"/>
      <c r="E116" s="250" t="s">
        <v>976</v>
      </c>
      <c r="F116" s="424"/>
      <c r="G116" s="424"/>
      <c r="H116" s="250"/>
      <c r="I116" s="250"/>
      <c r="J116" s="250"/>
      <c r="K116" s="250"/>
      <c r="L116" s="250"/>
      <c r="M116" s="250"/>
      <c r="N116" s="251"/>
    </row>
    <row r="117" spans="2:14">
      <c r="B117" s="249"/>
      <c r="C117" s="250"/>
      <c r="D117" s="250"/>
      <c r="E117" s="425" t="s">
        <v>977</v>
      </c>
      <c r="F117" s="250"/>
      <c r="G117" s="250"/>
      <c r="H117" s="425"/>
      <c r="I117" s="425"/>
      <c r="J117" s="425"/>
      <c r="K117" s="250"/>
      <c r="L117" s="250"/>
      <c r="M117" s="250"/>
      <c r="N117" s="251"/>
    </row>
    <row r="118" spans="2:14">
      <c r="B118" s="249"/>
      <c r="C118" s="250"/>
      <c r="D118" s="250"/>
      <c r="E118" s="264" t="s">
        <v>981</v>
      </c>
      <c r="F118" s="250"/>
      <c r="G118" s="250"/>
      <c r="H118" s="264"/>
      <c r="I118" s="264"/>
      <c r="J118" s="264"/>
      <c r="K118" s="250"/>
      <c r="L118" s="250"/>
      <c r="M118" s="250"/>
      <c r="N118" s="251"/>
    </row>
    <row r="119" spans="2:14">
      <c r="B119" s="265"/>
      <c r="C119" s="262"/>
      <c r="D119" s="262"/>
      <c r="E119" s="250" t="s">
        <v>979</v>
      </c>
      <c r="F119" s="250"/>
      <c r="G119" s="250"/>
      <c r="H119" s="250"/>
      <c r="I119" s="250"/>
      <c r="J119" s="250"/>
      <c r="K119" s="262"/>
      <c r="L119" s="262"/>
      <c r="M119" s="262"/>
      <c r="N119" s="263"/>
    </row>
    <row r="120" spans="2:14">
      <c r="B120" s="265"/>
      <c r="C120" s="262"/>
      <c r="D120" s="262"/>
      <c r="E120" s="262"/>
      <c r="F120" s="250"/>
      <c r="G120" s="250"/>
      <c r="H120" s="250"/>
      <c r="I120" s="250"/>
      <c r="J120" s="250"/>
      <c r="K120" s="262"/>
      <c r="L120" s="262"/>
      <c r="M120" s="262"/>
      <c r="N120" s="263"/>
    </row>
    <row r="121" spans="2:14">
      <c r="B121" s="265" t="s">
        <v>2220</v>
      </c>
      <c r="C121" s="264"/>
      <c r="D121" s="264"/>
      <c r="E121" s="250"/>
      <c r="F121" s="250"/>
      <c r="G121" s="250"/>
      <c r="H121" s="250"/>
      <c r="I121" s="250"/>
      <c r="J121" s="973"/>
      <c r="K121" s="973"/>
      <c r="L121" s="973"/>
      <c r="M121" s="973"/>
      <c r="N121" s="974"/>
    </row>
    <row r="122" spans="2:14" ht="15.75" thickBot="1">
      <c r="B122" s="426" t="s">
        <v>2221</v>
      </c>
      <c r="C122" s="427"/>
      <c r="D122" s="427"/>
      <c r="E122" s="266"/>
      <c r="F122" s="266"/>
      <c r="G122" s="266"/>
      <c r="H122" s="266"/>
      <c r="I122" s="266"/>
      <c r="J122" s="975"/>
      <c r="K122" s="975"/>
      <c r="L122" s="975"/>
      <c r="M122" s="975"/>
      <c r="N122" s="976"/>
    </row>
  </sheetData>
  <mergeCells count="69">
    <mergeCell ref="B108:N109"/>
    <mergeCell ref="B110:N111"/>
    <mergeCell ref="J121:N122"/>
    <mergeCell ref="B39:H39"/>
    <mergeCell ref="B40:H40"/>
    <mergeCell ref="B41:H41"/>
    <mergeCell ref="B42:H42"/>
    <mergeCell ref="B86:H86"/>
    <mergeCell ref="L86:M86"/>
    <mergeCell ref="L87:M87"/>
    <mergeCell ref="L88:M88"/>
    <mergeCell ref="B89:M89"/>
    <mergeCell ref="B91:M91"/>
    <mergeCell ref="B78:H78"/>
    <mergeCell ref="L78:M78"/>
    <mergeCell ref="B79:M79"/>
    <mergeCell ref="B81:M81"/>
    <mergeCell ref="B85:H85"/>
    <mergeCell ref="L85:M85"/>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5"/>
  <cols>
    <col min="1" max="1" width="10.42578125" bestFit="1" customWidth="1"/>
    <col min="2" max="2" width="17" customWidth="1"/>
    <col min="6" max="6" width="16"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1650</v>
      </c>
      <c r="C31" s="87" t="s">
        <v>2096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140</v>
      </c>
      <c r="B36" s="872" t="str">
        <f>VLOOKUP(A36,EQUIPOS!A6:D154,3,FALSE)</f>
        <v>Camisa para Pilote D=1.20m</v>
      </c>
      <c r="C36" s="873"/>
      <c r="D36" s="873"/>
      <c r="E36" s="873"/>
      <c r="F36" s="873"/>
      <c r="G36" s="873"/>
      <c r="H36" s="874"/>
      <c r="I36" s="274"/>
      <c r="J36" s="275"/>
      <c r="K36" s="276">
        <f>VLOOKUP(A36,EQUIPOS!A6:D163,4,FALSE)</f>
        <v>27403.885702564403</v>
      </c>
      <c r="L36" s="277"/>
      <c r="M36" s="278">
        <v>1</v>
      </c>
      <c r="N36" s="279">
        <f t="shared" ref="N36:N42" si="0">K36/M36</f>
        <v>27403.885702564403</v>
      </c>
    </row>
    <row r="37" spans="1:14">
      <c r="A37" s="119" t="s">
        <v>206</v>
      </c>
      <c r="B37" s="872" t="str">
        <f>VLOOKUP(A37,EQUIPOS!A7:D154,3,FALSE)</f>
        <v>Equipo de Soldadura</v>
      </c>
      <c r="C37" s="873"/>
      <c r="D37" s="873"/>
      <c r="E37" s="873"/>
      <c r="F37" s="873"/>
      <c r="G37" s="873"/>
      <c r="H37" s="874"/>
      <c r="I37" s="428"/>
      <c r="J37" s="429"/>
      <c r="K37" s="276">
        <f>VLOOKUP(A37,EQUIPOS!A7:D164,4,FALSE)</f>
        <v>8441.2002623137651</v>
      </c>
      <c r="L37" s="342"/>
      <c r="M37" s="343">
        <v>1</v>
      </c>
      <c r="N37" s="279">
        <f t="shared" si="0"/>
        <v>8441.2002623137651</v>
      </c>
    </row>
    <row r="38" spans="1:14">
      <c r="A38" s="119" t="s">
        <v>242</v>
      </c>
      <c r="B38" s="872" t="str">
        <f>VLOOKUP(A38,EQUIPOS!A8:D154,3,FALSE)</f>
        <v>Grúa con torre capacidad 1 ton en la punta.</v>
      </c>
      <c r="C38" s="873"/>
      <c r="D38" s="873"/>
      <c r="E38" s="873"/>
      <c r="F38" s="873"/>
      <c r="G38" s="873"/>
      <c r="H38" s="874"/>
      <c r="I38" s="428"/>
      <c r="J38" s="429"/>
      <c r="K38" s="445">
        <f>VLOOKUP(A38,EQUIPOS!A8:D165,4,FALSE)</f>
        <v>191818.55331950006</v>
      </c>
      <c r="L38" s="342"/>
      <c r="M38" s="343">
        <v>2.5</v>
      </c>
      <c r="N38" s="279">
        <f t="shared" si="0"/>
        <v>76727.421327800024</v>
      </c>
    </row>
    <row r="39" spans="1:14">
      <c r="A39" s="119" t="s">
        <v>267</v>
      </c>
      <c r="B39" s="872" t="str">
        <f>VLOOKUP(A39,EQUIPOS!A9:D154,3,FALSE)</f>
        <v>Motobomba de concreto</v>
      </c>
      <c r="C39" s="873"/>
      <c r="D39" s="873"/>
      <c r="E39" s="873"/>
      <c r="F39" s="873"/>
      <c r="G39" s="873"/>
      <c r="H39" s="874"/>
      <c r="I39" s="428"/>
      <c r="J39" s="429"/>
      <c r="K39" s="445">
        <f>VLOOKUP(A39,EQUIPOS!A9:D166,4,FALSE)</f>
        <v>29696.415888480915</v>
      </c>
      <c r="L39" s="342"/>
      <c r="M39" s="343">
        <v>2.5499800000000001</v>
      </c>
      <c r="N39" s="279">
        <f t="shared" si="0"/>
        <v>11645.744628773917</v>
      </c>
    </row>
    <row r="40" spans="1:14">
      <c r="A40" s="119" t="s">
        <v>277</v>
      </c>
      <c r="B40" s="872" t="str">
        <f>VLOOKUP(A40,EQUIPOS!A10:D154,3,FALSE)</f>
        <v>Pala auxiliar de piloteadora</v>
      </c>
      <c r="C40" s="873"/>
      <c r="D40" s="873"/>
      <c r="E40" s="873"/>
      <c r="F40" s="873"/>
      <c r="G40" s="873"/>
      <c r="H40" s="874"/>
      <c r="I40" s="428"/>
      <c r="J40" s="429"/>
      <c r="K40" s="445">
        <f>VLOOKUP(A40,EQUIPOS!A10:D167,4,FALSE)</f>
        <v>356241.50329525175</v>
      </c>
      <c r="L40" s="342"/>
      <c r="M40" s="343">
        <v>2.5</v>
      </c>
      <c r="N40" s="279">
        <f t="shared" si="0"/>
        <v>142496.6013181007</v>
      </c>
    </row>
    <row r="41" spans="1:14">
      <c r="A41" s="119" t="s">
        <v>282</v>
      </c>
      <c r="B41" s="872" t="str">
        <f>VLOOKUP(A41,EQUIPOS!A6:D154,3,FALSE)</f>
        <v>Piloteadora potencia 250KW, RPM 1800, fuerza elevadora 200KN</v>
      </c>
      <c r="C41" s="873"/>
      <c r="D41" s="873"/>
      <c r="E41" s="873"/>
      <c r="F41" s="873"/>
      <c r="G41" s="873"/>
      <c r="H41" s="874"/>
      <c r="I41" s="428"/>
      <c r="J41" s="429"/>
      <c r="K41" s="445">
        <f>VLOOKUP(A41,EQUIPOS!A6:D154,4,FALSE)</f>
        <v>574597.60923788405</v>
      </c>
      <c r="L41" s="342"/>
      <c r="M41" s="343">
        <v>1</v>
      </c>
      <c r="N41" s="279">
        <f t="shared" si="0"/>
        <v>574597.60923788405</v>
      </c>
    </row>
    <row r="42" spans="1:14">
      <c r="A42" s="119" t="s">
        <v>310</v>
      </c>
      <c r="B42" s="872" t="str">
        <f>VLOOKUP(A42,EQUIPOS!A12:D156,3,FALSE)</f>
        <v>Retroexcavadora A25C</v>
      </c>
      <c r="C42" s="873"/>
      <c r="D42" s="873"/>
      <c r="E42" s="873"/>
      <c r="F42" s="873"/>
      <c r="G42" s="873"/>
      <c r="H42" s="874"/>
      <c r="I42" s="335"/>
      <c r="J42" s="337"/>
      <c r="K42" s="445">
        <f>VLOOKUP(A42,EQUIPOS!A12:D169,4,FALSE)</f>
        <v>114306.60884585738</v>
      </c>
      <c r="L42" s="430"/>
      <c r="M42" s="431">
        <v>2.5</v>
      </c>
      <c r="N42" s="279">
        <f t="shared" si="0"/>
        <v>45722.643538342949</v>
      </c>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N83*M45</f>
        <v>8989.0050753001669</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896024.11109107989</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388</v>
      </c>
      <c r="B52" s="49" t="str">
        <f>VLOOKUP(A52,MATERIALES!A5:D373,3,FALSE)</f>
        <v>Bentonita</v>
      </c>
      <c r="C52" s="288"/>
      <c r="D52" s="288"/>
      <c r="E52" s="288"/>
      <c r="F52" s="288"/>
      <c r="G52" s="288"/>
      <c r="H52" s="288"/>
      <c r="I52" s="288"/>
      <c r="J52" s="318" t="str">
        <f>VLOOKUP(A52,MATERIALES!A6:D644,2,FALSE)</f>
        <v>kg</v>
      </c>
      <c r="K52" s="289">
        <v>2.355</v>
      </c>
      <c r="L52" s="274"/>
      <c r="M52" s="409">
        <f>VLOOKUP(A52,MATERIALES!A5:D396,4,FALSE)</f>
        <v>8670.493191214633</v>
      </c>
      <c r="N52" s="279">
        <f>K52*M52</f>
        <v>20419.011465310461</v>
      </c>
    </row>
    <row r="53" spans="1:14">
      <c r="A53" s="167" t="s">
        <v>745</v>
      </c>
      <c r="B53" s="49" t="str">
        <f>VLOOKUP(A53,MATERIALES!A6:D373,3,FALSE)</f>
        <v>Acero PDR-60</v>
      </c>
      <c r="C53" s="432"/>
      <c r="D53" s="432"/>
      <c r="E53" s="432"/>
      <c r="F53" s="432"/>
      <c r="G53" s="432"/>
      <c r="H53" s="432"/>
      <c r="I53" s="432"/>
      <c r="J53" s="319" t="str">
        <f>VLOOKUP(A53,MATERIALES!A7:D645,2,FALSE)</f>
        <v>kg</v>
      </c>
      <c r="K53" s="404">
        <v>123.70021073509811</v>
      </c>
      <c r="L53" s="428"/>
      <c r="M53" s="409">
        <f>VLOOKUP(A53,MATERIALES!A6:D397,4,FALSE)</f>
        <v>3556.3032474453439</v>
      </c>
      <c r="N53" s="279">
        <f>K53*M53</f>
        <v>439915.46114690282</v>
      </c>
    </row>
    <row r="54" spans="1:14">
      <c r="A54" s="167" t="s">
        <v>829</v>
      </c>
      <c r="B54" s="49" t="str">
        <f>VLOOKUP(A54,MATERIALES!A6:D373,3,FALSE)</f>
        <v>Concreto Resistencia  28 (Mpa)</v>
      </c>
      <c r="C54" s="432"/>
      <c r="D54" s="432"/>
      <c r="E54" s="432"/>
      <c r="F54" s="432"/>
      <c r="G54" s="432"/>
      <c r="H54" s="432"/>
      <c r="I54" s="432"/>
      <c r="J54" s="319" t="str">
        <f>VLOOKUP(A54,MATERIALES!A8:D646,2,FALSE)</f>
        <v>m3</v>
      </c>
      <c r="K54" s="404">
        <v>0.82466807156732069</v>
      </c>
      <c r="L54" s="428"/>
      <c r="M54" s="409">
        <f>VLOOKUP(A54,MATERIALES!A6:D398,4,FALSE)</f>
        <v>419006.70524977572</v>
      </c>
      <c r="N54" s="279">
        <f>K54*M54</f>
        <v>345541.45159210928</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SUM(N52:N58)</f>
        <v>805875.92420432251</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1256</v>
      </c>
      <c r="B64" s="52" t="str">
        <f>VLOOKUP(A64,TRANSPORTE!A5:D117,3,FALSE)</f>
        <v>Transporte de material de excavación</v>
      </c>
      <c r="C64" s="324"/>
      <c r="D64" s="324"/>
      <c r="E64" s="324"/>
      <c r="F64" s="324"/>
      <c r="G64" s="324"/>
      <c r="H64" s="318" t="s">
        <v>1468</v>
      </c>
      <c r="I64" s="286">
        <v>1.3</v>
      </c>
      <c r="J64" s="293">
        <v>1</v>
      </c>
      <c r="K64" s="286">
        <f>I64*J64</f>
        <v>1.3</v>
      </c>
      <c r="L64" s="910">
        <f>VLOOKUP(A64,TRANSPORTE!A5:D117,4,FALSE)</f>
        <v>1310.4591862910383</v>
      </c>
      <c r="M64" s="911"/>
      <c r="N64" s="294">
        <f>K64*L64</f>
        <v>1703.59694217835</v>
      </c>
    </row>
    <row r="65" spans="1:15">
      <c r="A65" t="s">
        <v>1408</v>
      </c>
      <c r="B65" s="52" t="str">
        <f>VLOOKUP(A65,TRANSPORTE!A6:D117,3,FALSE)</f>
        <v>Equipo de Transporte (Camiones Grúas</v>
      </c>
      <c r="C65" s="53"/>
      <c r="D65" s="53"/>
      <c r="E65" s="53"/>
      <c r="F65" s="53"/>
      <c r="G65" s="53"/>
      <c r="H65" s="318" t="s">
        <v>1468</v>
      </c>
      <c r="I65" s="286">
        <v>0.05</v>
      </c>
      <c r="J65" s="293">
        <v>1</v>
      </c>
      <c r="K65" s="286">
        <f>I65*J65</f>
        <v>0.05</v>
      </c>
      <c r="L65" s="910">
        <f>VLOOKUP(A65,TRANSPORTE!A6:D117,4,FALSE)</f>
        <v>56.295251651572677</v>
      </c>
      <c r="M65" s="911"/>
      <c r="N65" s="294">
        <f>K65*L65</f>
        <v>2.8147625825786342</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1706.4117047609286</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977"/>
      <c r="N74" s="104" t="s">
        <v>951</v>
      </c>
    </row>
    <row r="75" spans="1:15">
      <c r="B75" s="214" t="s">
        <v>2043</v>
      </c>
      <c r="C75" s="215"/>
      <c r="D75" s="215"/>
      <c r="E75" s="215"/>
      <c r="F75" s="215"/>
      <c r="G75" s="215"/>
      <c r="H75" s="215"/>
      <c r="I75" s="216"/>
      <c r="J75" s="217"/>
      <c r="K75" s="218"/>
      <c r="L75" s="219"/>
      <c r="M75" s="220"/>
      <c r="N75" s="221"/>
    </row>
    <row r="76" spans="1:15">
      <c r="A76" s="168" t="s">
        <v>15</v>
      </c>
      <c r="B76" s="55" t="str">
        <f>VLOOKUP(A76,'MANO DE OBRA'!A8:D68,3,FALSE)</f>
        <v>Obrero (6)</v>
      </c>
      <c r="C76" s="53"/>
      <c r="D76" s="53"/>
      <c r="E76" s="53"/>
      <c r="F76" s="53"/>
      <c r="G76" s="53"/>
      <c r="H76" s="53"/>
      <c r="I76" s="299">
        <f>K76/J76*100</f>
        <v>175560</v>
      </c>
      <c r="J76" s="300">
        <v>185</v>
      </c>
      <c r="K76" s="301">
        <f>VLOOKUP(A76,'MANO DE OBRA'!A8:D99,4,FALSE)</f>
        <v>324786</v>
      </c>
      <c r="L76" s="56"/>
      <c r="M76" s="441">
        <v>8</v>
      </c>
      <c r="N76" s="402">
        <f>K76/M76</f>
        <v>40598.25</v>
      </c>
      <c r="O76" s="112"/>
    </row>
    <row r="77" spans="1:15">
      <c r="A77" s="168" t="s">
        <v>30</v>
      </c>
      <c r="B77" s="55" t="str">
        <f>VLOOKUP(A77,'MANO DE OBRA'!A8:D69,3,FALSE)</f>
        <v>Oficial</v>
      </c>
      <c r="C77" s="53"/>
      <c r="D77" s="53"/>
      <c r="E77" s="53"/>
      <c r="F77" s="53"/>
      <c r="G77" s="53"/>
      <c r="H77" s="53"/>
      <c r="I77" s="299">
        <f>K77/J77*100</f>
        <v>57668.23979157189</v>
      </c>
      <c r="J77" s="300">
        <v>185</v>
      </c>
      <c r="K77" s="301">
        <f>VLOOKUP(A77,'MANO DE OBRA'!A8:D100,4,FALSE)</f>
        <v>106686.24361440798</v>
      </c>
      <c r="L77" s="56"/>
      <c r="M77" s="438">
        <v>8</v>
      </c>
      <c r="N77" s="402">
        <f>K77/M77</f>
        <v>13335.780451800998</v>
      </c>
    </row>
    <row r="78" spans="1:15">
      <c r="A78" s="168"/>
      <c r="B78" s="171" t="s">
        <v>2042</v>
      </c>
      <c r="C78" s="53"/>
      <c r="D78" s="53"/>
      <c r="E78" s="53"/>
      <c r="F78" s="53"/>
      <c r="G78" s="53"/>
      <c r="H78" s="53"/>
      <c r="I78" s="299"/>
      <c r="J78" s="300"/>
      <c r="K78" s="301"/>
      <c r="L78" s="56"/>
      <c r="M78" s="439"/>
      <c r="N78" s="402"/>
    </row>
    <row r="79" spans="1:15">
      <c r="A79" t="s">
        <v>15</v>
      </c>
      <c r="B79" s="55" t="str">
        <f>VLOOKUP(A79,'MANO DE OBRA'!A9:D70,3,FALSE)</f>
        <v>Obrero (6)</v>
      </c>
      <c r="C79" s="53"/>
      <c r="D79" s="53"/>
      <c r="E79" s="53"/>
      <c r="F79" s="53"/>
      <c r="G79" s="53"/>
      <c r="H79" s="53"/>
      <c r="I79" s="299">
        <f>K79/J79*100</f>
        <v>175560</v>
      </c>
      <c r="J79" s="300">
        <v>185</v>
      </c>
      <c r="K79" s="301">
        <f>VLOOKUP(A79,'MANO DE OBRA'!A9:D101,4,FALSE)</f>
        <v>324786</v>
      </c>
      <c r="L79" s="56"/>
      <c r="M79" s="307">
        <v>12</v>
      </c>
      <c r="N79" s="402">
        <f>K79/M79</f>
        <v>27065.5</v>
      </c>
    </row>
    <row r="80" spans="1:15">
      <c r="A80" t="s">
        <v>30</v>
      </c>
      <c r="B80" s="55" t="str">
        <f>VLOOKUP(A80,'MANO DE OBRA'!A10:D71,3,FALSE)</f>
        <v>Oficial</v>
      </c>
      <c r="C80" s="53"/>
      <c r="D80" s="53"/>
      <c r="E80" s="53"/>
      <c r="F80" s="53"/>
      <c r="G80" s="53"/>
      <c r="H80" s="53"/>
      <c r="I80" s="299">
        <f>K80/J80*100</f>
        <v>57668.23979157189</v>
      </c>
      <c r="J80" s="300">
        <v>185</v>
      </c>
      <c r="K80" s="301">
        <f>VLOOKUP(A80,'MANO DE OBRA'!A10:D102,4,FALSE)</f>
        <v>106686.24361440798</v>
      </c>
      <c r="L80" s="325"/>
      <c r="M80" s="307">
        <v>12</v>
      </c>
      <c r="N80" s="402">
        <f>K80/M80</f>
        <v>8890.5203012006659</v>
      </c>
    </row>
    <row r="81" spans="1:14">
      <c r="B81" s="55"/>
      <c r="C81" s="53"/>
      <c r="D81" s="53"/>
      <c r="E81" s="53"/>
      <c r="F81" s="53"/>
      <c r="G81" s="53"/>
      <c r="H81" s="53"/>
      <c r="I81" s="286"/>
      <c r="J81" s="304"/>
      <c r="K81" s="305"/>
      <c r="L81" s="325"/>
      <c r="M81" s="307"/>
      <c r="N81" s="303"/>
    </row>
    <row r="82" spans="1:14" ht="15.75" thickBot="1">
      <c r="B82" s="899"/>
      <c r="C82" s="900"/>
      <c r="D82" s="900"/>
      <c r="E82" s="900"/>
      <c r="F82" s="900"/>
      <c r="G82" s="900"/>
      <c r="H82" s="900"/>
      <c r="I82" s="132"/>
      <c r="J82" s="132"/>
      <c r="K82" s="132"/>
      <c r="L82" s="913"/>
      <c r="M82" s="913"/>
      <c r="N82" s="133"/>
    </row>
    <row r="83" spans="1:14" ht="15.75" thickBot="1">
      <c r="B83" s="912" t="s">
        <v>953</v>
      </c>
      <c r="C83" s="866"/>
      <c r="D83" s="866"/>
      <c r="E83" s="866"/>
      <c r="F83" s="866"/>
      <c r="G83" s="866"/>
      <c r="H83" s="866"/>
      <c r="I83" s="866"/>
      <c r="J83" s="866"/>
      <c r="K83" s="866"/>
      <c r="L83" s="866"/>
      <c r="M83" s="867"/>
      <c r="N83" s="467">
        <f>SUM(N76:N82)</f>
        <v>89890.050753001662</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N47+N59+N70+N83</f>
        <v>1793496.497753165</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358699.299550633</v>
      </c>
      <c r="M90" s="859"/>
      <c r="N90" s="57"/>
    </row>
    <row r="91" spans="1:14">
      <c r="B91" s="95" t="s">
        <v>973</v>
      </c>
      <c r="C91" s="96"/>
      <c r="D91" s="96"/>
      <c r="E91" s="96"/>
      <c r="F91" s="96"/>
      <c r="G91" s="96"/>
      <c r="H91" s="96"/>
      <c r="I91" s="93"/>
      <c r="J91" s="94"/>
      <c r="K91" s="311">
        <v>0.05</v>
      </c>
      <c r="L91" s="858">
        <f>N85*K91</f>
        <v>89674.824887658251</v>
      </c>
      <c r="M91" s="859"/>
      <c r="N91" s="57"/>
    </row>
    <row r="92" spans="1:14" ht="15.75" thickBot="1">
      <c r="B92" s="97" t="s">
        <v>974</v>
      </c>
      <c r="C92" s="98"/>
      <c r="D92" s="98"/>
      <c r="E92" s="98"/>
      <c r="F92" s="98"/>
      <c r="G92" s="98"/>
      <c r="H92" s="98"/>
      <c r="I92" s="99"/>
      <c r="J92" s="100"/>
      <c r="K92" s="312">
        <v>0.05</v>
      </c>
      <c r="L92" s="860">
        <f>N85*K92</f>
        <v>89674.824887658251</v>
      </c>
      <c r="M92" s="861"/>
      <c r="N92" s="57"/>
    </row>
    <row r="93" spans="1:14" ht="15.75" thickBot="1">
      <c r="B93" s="823" t="s">
        <v>953</v>
      </c>
      <c r="C93" s="824"/>
      <c r="D93" s="824"/>
      <c r="E93" s="824"/>
      <c r="F93" s="824"/>
      <c r="G93" s="824"/>
      <c r="H93" s="824"/>
      <c r="I93" s="824"/>
      <c r="J93" s="824"/>
      <c r="K93" s="824"/>
      <c r="L93" s="824"/>
      <c r="M93" s="825"/>
      <c r="N93" s="58">
        <f>L90+L91+L92</f>
        <v>538048.94932594954</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2331545.4470791146</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5"/>
  <cols>
    <col min="1" max="1" width="10.140625" bestFit="1" customWidth="1"/>
    <col min="2" max="2" width="17" customWidth="1"/>
    <col min="6" max="6" width="14.42578125" customWidth="1"/>
    <col min="9" max="9" width="12.5703125" bestFit="1" customWidth="1"/>
    <col min="10" max="10" width="15.5703125" customWidth="1"/>
    <col min="11" max="11" width="17.5703125" bestFit="1" customWidth="1"/>
    <col min="13" max="13" width="13.5703125" bestFit="1"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75"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1652</v>
      </c>
      <c r="C31" s="87" t="s">
        <v>2097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182</v>
      </c>
      <c r="B36" s="872" t="str">
        <f>VLOOKUP(A36,EQUIPOS!A6:D154,3,FALSE)</f>
        <v xml:space="preserve">Compresor para penetrar roca
</v>
      </c>
      <c r="C36" s="873"/>
      <c r="D36" s="873"/>
      <c r="E36" s="873"/>
      <c r="F36" s="873"/>
      <c r="G36" s="873"/>
      <c r="H36" s="874"/>
      <c r="I36" s="274"/>
      <c r="J36" s="275"/>
      <c r="K36" s="276">
        <f>VLOOKUP(A36,EQUIPOS!A6:D163,4,FALSE)</f>
        <v>89319.311308530188</v>
      </c>
      <c r="L36" s="277"/>
      <c r="M36" s="278">
        <v>0.125</v>
      </c>
      <c r="N36" s="279">
        <f>K36/M36</f>
        <v>714554.49046824151</v>
      </c>
    </row>
    <row r="37" spans="1:14">
      <c r="A37" s="119" t="s">
        <v>242</v>
      </c>
      <c r="B37" s="872" t="str">
        <f>VLOOKUP(A37,EQUIPOS!A7:D154,3,FALSE)</f>
        <v>Grúa con torre capacidad 1 ton en la punta.</v>
      </c>
      <c r="C37" s="873"/>
      <c r="D37" s="873"/>
      <c r="E37" s="873"/>
      <c r="F37" s="873"/>
      <c r="G37" s="873"/>
      <c r="H37" s="874"/>
      <c r="I37" s="428"/>
      <c r="J37" s="429"/>
      <c r="K37" s="276">
        <f>VLOOKUP(A37,EQUIPOS!A7:D164,4,FALSE)</f>
        <v>191818.55331950006</v>
      </c>
      <c r="L37" s="342"/>
      <c r="M37" s="343">
        <v>2.5</v>
      </c>
      <c r="N37" s="279">
        <f>K37/M37</f>
        <v>76727.421327800024</v>
      </c>
    </row>
    <row r="38" spans="1:14">
      <c r="A38" s="119" t="s">
        <v>267</v>
      </c>
      <c r="B38" s="872" t="str">
        <f>VLOOKUP(A38,EQUIPOS!A8:D154,3,FALSE)</f>
        <v>Motobomba de concreto</v>
      </c>
      <c r="C38" s="873"/>
      <c r="D38" s="873"/>
      <c r="E38" s="873"/>
      <c r="F38" s="873"/>
      <c r="G38" s="873"/>
      <c r="H38" s="874"/>
      <c r="I38" s="428"/>
      <c r="J38" s="429"/>
      <c r="K38" s="445">
        <f>VLOOKUP(A38,EQUIPOS!A8:D165,4,FALSE)</f>
        <v>29696.415888480915</v>
      </c>
      <c r="L38" s="342"/>
      <c r="M38" s="343">
        <v>0.65</v>
      </c>
      <c r="N38" s="279">
        <f>K38/M38</f>
        <v>45686.793674586021</v>
      </c>
    </row>
    <row r="39" spans="1:14">
      <c r="A39" s="119" t="s">
        <v>310</v>
      </c>
      <c r="B39" s="872" t="str">
        <f>VLOOKUP(A39,EQUIPOS!A9:D154,3,FALSE)</f>
        <v>Retroexcavadora A25C</v>
      </c>
      <c r="C39" s="873"/>
      <c r="D39" s="873"/>
      <c r="E39" s="873"/>
      <c r="F39" s="873"/>
      <c r="G39" s="873"/>
      <c r="H39" s="874"/>
      <c r="I39" s="428"/>
      <c r="J39" s="429"/>
      <c r="K39" s="445">
        <f>VLOOKUP(A39,EQUIPOS!A9:D166,4,FALSE)</f>
        <v>114306.60884585738</v>
      </c>
      <c r="L39" s="342"/>
      <c r="M39" s="343">
        <v>0.65</v>
      </c>
      <c r="N39" s="279">
        <f>K39/M39</f>
        <v>175856.32130131903</v>
      </c>
    </row>
    <row r="40" spans="1:14">
      <c r="A40" s="119"/>
      <c r="B40" s="872"/>
      <c r="C40" s="873"/>
      <c r="D40" s="873"/>
      <c r="E40" s="873"/>
      <c r="F40" s="873"/>
      <c r="G40" s="873"/>
      <c r="H40" s="874"/>
      <c r="I40" s="428"/>
      <c r="J40" s="429"/>
      <c r="K40" s="445"/>
      <c r="L40" s="342"/>
      <c r="M40" s="343"/>
      <c r="N40" s="279"/>
    </row>
    <row r="41" spans="1:14">
      <c r="A41" s="119"/>
      <c r="B41" s="872"/>
      <c r="C41" s="873"/>
      <c r="D41" s="873"/>
      <c r="E41" s="873"/>
      <c r="F41" s="873"/>
      <c r="G41" s="873"/>
      <c r="H41" s="874"/>
      <c r="I41" s="428"/>
      <c r="J41" s="429"/>
      <c r="K41" s="445"/>
      <c r="L41" s="342"/>
      <c r="M41" s="343"/>
      <c r="N41" s="279"/>
    </row>
    <row r="42" spans="1:14">
      <c r="A42" s="119"/>
      <c r="B42" s="872"/>
      <c r="C42" s="873"/>
      <c r="D42" s="873"/>
      <c r="E42" s="873"/>
      <c r="F42" s="873"/>
      <c r="G42" s="873"/>
      <c r="H42" s="874"/>
      <c r="I42" s="335"/>
      <c r="J42" s="337"/>
      <c r="K42" s="445"/>
      <c r="L42" s="430"/>
      <c r="M42" s="431"/>
      <c r="N42" s="279"/>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N87*M45</f>
        <v>46742.82639156087</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01">
        <f>SUM(N36:N46)</f>
        <v>1059567.8531635075</v>
      </c>
    </row>
    <row r="48" spans="1:14">
      <c r="B48" s="287"/>
      <c r="C48" s="40"/>
      <c r="D48" s="40"/>
      <c r="E48" s="40"/>
      <c r="F48" s="40"/>
      <c r="G48" s="40"/>
      <c r="H48" s="40"/>
      <c r="I48" s="40"/>
      <c r="J48" s="40"/>
      <c r="K48" s="40"/>
      <c r="L48" s="40"/>
      <c r="M48" s="40"/>
      <c r="N48" s="41"/>
    </row>
    <row r="49" spans="1:14">
      <c r="B49" s="70" t="s">
        <v>954</v>
      </c>
      <c r="C49" s="71"/>
      <c r="D49" s="71"/>
      <c r="E49" s="71"/>
      <c r="F49" s="71"/>
      <c r="G49" s="71"/>
      <c r="H49" s="71"/>
      <c r="I49" s="71"/>
      <c r="J49" s="71"/>
      <c r="K49" s="71"/>
      <c r="L49" s="71"/>
      <c r="M49" s="71"/>
      <c r="N49" s="72"/>
    </row>
    <row r="50" spans="1:14" ht="15.75" thickBot="1">
      <c r="B50" s="73"/>
      <c r="C50" s="68"/>
      <c r="D50" s="68"/>
      <c r="E50" s="68"/>
      <c r="F50" s="68"/>
      <c r="G50" s="68"/>
      <c r="H50" s="68"/>
      <c r="I50" s="68"/>
      <c r="J50" s="67"/>
      <c r="K50" s="67"/>
      <c r="L50" s="67"/>
      <c r="M50" s="67"/>
      <c r="N50" s="69"/>
    </row>
    <row r="51" spans="1:14">
      <c r="B51" s="868" t="s">
        <v>944</v>
      </c>
      <c r="C51" s="869"/>
      <c r="D51" s="869"/>
      <c r="E51" s="869"/>
      <c r="F51" s="869"/>
      <c r="G51" s="869"/>
      <c r="H51" s="869"/>
      <c r="I51" s="903"/>
      <c r="J51" s="322" t="s">
        <v>945</v>
      </c>
      <c r="K51" s="91" t="s">
        <v>946</v>
      </c>
      <c r="L51" s="904" t="s">
        <v>955</v>
      </c>
      <c r="M51" s="903"/>
      <c r="N51" s="92" t="s">
        <v>951</v>
      </c>
    </row>
    <row r="52" spans="1:14">
      <c r="A52" s="167" t="s">
        <v>745</v>
      </c>
      <c r="B52" s="49" t="str">
        <f>VLOOKUP(A52,MATERIALES!A5:D373,3,FALSE)</f>
        <v>Acero PDR-60</v>
      </c>
      <c r="C52" s="288"/>
      <c r="D52" s="288"/>
      <c r="E52" s="288"/>
      <c r="F52" s="288"/>
      <c r="G52" s="288"/>
      <c r="H52" s="288"/>
      <c r="I52" s="288"/>
      <c r="J52" s="318" t="str">
        <f>VLOOKUP(A52,MATERIALES!A6:D644,2,FALSE)</f>
        <v>kg</v>
      </c>
      <c r="K52" s="289">
        <v>178.12830345854127</v>
      </c>
      <c r="L52" s="274"/>
      <c r="M52" s="409">
        <f>VLOOKUP(A52,MATERIALES!A5:D396,4,FALSE)</f>
        <v>3556.3032474453439</v>
      </c>
      <c r="N52" s="279">
        <f>K52*M52</f>
        <v>633478.26405153994</v>
      </c>
    </row>
    <row r="53" spans="1:14">
      <c r="A53" s="167" t="s">
        <v>829</v>
      </c>
      <c r="B53" s="49" t="str">
        <f>VLOOKUP(A53,MATERIALES!A6:D373,3,FALSE)</f>
        <v>Concreto Resistencia  28 (Mpa)</v>
      </c>
      <c r="C53" s="432"/>
      <c r="D53" s="432"/>
      <c r="E53" s="432"/>
      <c r="F53" s="432"/>
      <c r="G53" s="432"/>
      <c r="H53" s="432"/>
      <c r="I53" s="432"/>
      <c r="J53" s="319" t="str">
        <f>VLOOKUP(A53,MATERIALES!A7:D645,2,FALSE)</f>
        <v>m3</v>
      </c>
      <c r="K53" s="404">
        <v>1.1875220230569419</v>
      </c>
      <c r="L53" s="428"/>
      <c r="M53" s="409">
        <f>VLOOKUP(A53,MATERIALES!A6:D397,4,FALSE)</f>
        <v>419006.70524977572</v>
      </c>
      <c r="N53" s="279">
        <f t="shared" ref="N53:N59" si="0">K53*M53</f>
        <v>497579.69029263745</v>
      </c>
    </row>
    <row r="54" spans="1:14">
      <c r="A54" s="167" t="s">
        <v>376</v>
      </c>
      <c r="B54" s="49" t="str">
        <f>VLOOKUP(A54,MATERIALES!A6:D373,3,FALSE)</f>
        <v>Anfo</v>
      </c>
      <c r="C54" s="432"/>
      <c r="D54" s="432"/>
      <c r="E54" s="432"/>
      <c r="F54" s="432"/>
      <c r="G54" s="432"/>
      <c r="H54" s="432"/>
      <c r="I54" s="432"/>
      <c r="J54" s="319" t="s">
        <v>377</v>
      </c>
      <c r="K54" s="404">
        <v>0.3</v>
      </c>
      <c r="L54" s="428"/>
      <c r="M54" s="409">
        <f>VLOOKUP(A54,MATERIALES!A6:D398,4,FALSE)</f>
        <v>5398.732939092647</v>
      </c>
      <c r="N54" s="279">
        <f t="shared" si="0"/>
        <v>1619.6198817277941</v>
      </c>
    </row>
    <row r="55" spans="1:14">
      <c r="A55" s="167" t="s">
        <v>424</v>
      </c>
      <c r="B55" s="49" t="str">
        <f>VLOOKUP(A55,MATERIALES!A6:D373,3,FALSE)</f>
        <v>Cordón detonante</v>
      </c>
      <c r="C55" s="432"/>
      <c r="D55" s="432"/>
      <c r="E55" s="432"/>
      <c r="F55" s="432"/>
      <c r="G55" s="432"/>
      <c r="H55" s="432"/>
      <c r="I55" s="432"/>
      <c r="J55" s="319" t="str">
        <f>VLOOKUP(A55,MATERIALES!A9:D647,2,FALSE)</f>
        <v>m</v>
      </c>
      <c r="K55" s="404">
        <v>3</v>
      </c>
      <c r="L55" s="428"/>
      <c r="M55" s="409">
        <f>VLOOKUP(A55,MATERIALES!A6:D399,4,FALSE)</f>
        <v>1438.6871125495404</v>
      </c>
      <c r="N55" s="279">
        <f t="shared" si="0"/>
        <v>4316.0613376486217</v>
      </c>
    </row>
    <row r="56" spans="1:14">
      <c r="A56" s="167" t="s">
        <v>453</v>
      </c>
      <c r="B56" s="49" t="str">
        <f>VLOOKUP(A56,MATERIALES!A7:D373,3,FALSE)</f>
        <v>Explosivos  75% (INDUGEL)</v>
      </c>
      <c r="C56" s="432"/>
      <c r="D56" s="432"/>
      <c r="E56" s="432"/>
      <c r="F56" s="432"/>
      <c r="G56" s="432"/>
      <c r="H56" s="432"/>
      <c r="I56" s="432"/>
      <c r="J56" s="319" t="str">
        <f>VLOOKUP(A56,MATERIALES!A10:D648,2,FALSE)</f>
        <v>lb</v>
      </c>
      <c r="K56" s="404">
        <v>0.25</v>
      </c>
      <c r="L56" s="428"/>
      <c r="M56" s="409">
        <f>VLOOKUP(A56,MATERIALES!A7:D400,4,FALSE)</f>
        <v>0</v>
      </c>
      <c r="N56" s="279">
        <f t="shared" si="0"/>
        <v>0</v>
      </c>
    </row>
    <row r="57" spans="1:14">
      <c r="A57" s="167" t="s">
        <v>458</v>
      </c>
      <c r="B57" s="49" t="str">
        <f>VLOOKUP(A57,MATERIALES!A8:D373,3,FALSE)</f>
        <v>Fulminantes</v>
      </c>
      <c r="C57" s="432"/>
      <c r="D57" s="432"/>
      <c r="E57" s="432"/>
      <c r="F57" s="432"/>
      <c r="G57" s="432"/>
      <c r="H57" s="432"/>
      <c r="I57" s="432"/>
      <c r="J57" s="319" t="str">
        <f>VLOOKUP(A57,MATERIALES!A11:D649,2,FALSE)</f>
        <v>u</v>
      </c>
      <c r="K57" s="404">
        <v>1</v>
      </c>
      <c r="L57" s="428"/>
      <c r="M57" s="409">
        <f>VLOOKUP(A57,MATERIALES!A8:D401,4,FALSE)</f>
        <v>771.21574565879155</v>
      </c>
      <c r="N57" s="279">
        <f t="shared" si="0"/>
        <v>771.21574565879155</v>
      </c>
    </row>
    <row r="58" spans="1:14">
      <c r="A58" s="167" t="s">
        <v>552</v>
      </c>
      <c r="B58" s="49" t="str">
        <f>VLOOKUP(A58,MATERIALES!A9:D373,3,FALSE)</f>
        <v>Mecha Lenta</v>
      </c>
      <c r="C58" s="432"/>
      <c r="D58" s="432"/>
      <c r="E58" s="432"/>
      <c r="F58" s="432"/>
      <c r="G58" s="432"/>
      <c r="H58" s="432"/>
      <c r="I58" s="432"/>
      <c r="J58" s="319" t="str">
        <f>VLOOKUP(A58,MATERIALES!A11:D650,2,FALSE)</f>
        <v>m</v>
      </c>
      <c r="K58" s="404">
        <v>1</v>
      </c>
      <c r="L58" s="428"/>
      <c r="M58" s="409">
        <f>VLOOKUP(A58,MATERIALES!A9:D402,4,FALSE)</f>
        <v>718.08077623796646</v>
      </c>
      <c r="N58" s="279">
        <f t="shared" si="0"/>
        <v>718.08077623796646</v>
      </c>
    </row>
    <row r="59" spans="1:14">
      <c r="A59" s="167" t="s">
        <v>845</v>
      </c>
      <c r="B59" s="49" t="str">
        <f>VLOOKUP(A59,MATERIALES!A10:D373,3,FALSE)</f>
        <v>Escolta y transporte (una tarifa por cada m3 escoltado y transportado)</v>
      </c>
      <c r="C59" s="432"/>
      <c r="D59" s="432"/>
      <c r="E59" s="432"/>
      <c r="F59" s="432"/>
      <c r="G59" s="432"/>
      <c r="H59" s="432"/>
      <c r="I59" s="432"/>
      <c r="J59" s="319" t="str">
        <f>VLOOKUP(A59,MATERIALES!A12:D651,2,FALSE)</f>
        <v>kg</v>
      </c>
      <c r="K59" s="404">
        <v>0.45800000000000002</v>
      </c>
      <c r="L59" s="428"/>
      <c r="M59" s="409">
        <f>VLOOKUP(A59,MATERIALES!A10:D403,4,FALSE)</f>
        <v>5274.7714241504582</v>
      </c>
      <c r="N59" s="279">
        <f t="shared" si="0"/>
        <v>2415.8453122609099</v>
      </c>
    </row>
    <row r="60" spans="1:14">
      <c r="A60" s="167"/>
      <c r="B60" s="49"/>
      <c r="C60" s="432"/>
      <c r="D60" s="432"/>
      <c r="E60" s="432"/>
      <c r="F60" s="432"/>
      <c r="G60" s="432"/>
      <c r="H60" s="432"/>
      <c r="I60" s="432"/>
      <c r="J60" s="318"/>
      <c r="K60" s="404"/>
      <c r="L60" s="428"/>
      <c r="M60" s="409"/>
      <c r="N60" s="279"/>
    </row>
    <row r="61" spans="1:14">
      <c r="A61" s="167"/>
      <c r="B61" s="49"/>
      <c r="C61" s="432"/>
      <c r="D61" s="432"/>
      <c r="E61" s="432"/>
      <c r="F61" s="432"/>
      <c r="G61" s="432"/>
      <c r="H61" s="432"/>
      <c r="I61" s="432"/>
      <c r="J61" s="318"/>
      <c r="K61" s="404"/>
      <c r="L61" s="428"/>
      <c r="M61" s="409"/>
      <c r="N61" s="279"/>
    </row>
    <row r="62" spans="1:14" ht="15.75" thickBot="1">
      <c r="B62" s="49"/>
      <c r="C62" s="317"/>
      <c r="D62" s="317"/>
      <c r="E62" s="317"/>
      <c r="F62" s="317"/>
      <c r="G62" s="317"/>
      <c r="H62" s="317"/>
      <c r="I62" s="317"/>
      <c r="J62" s="442"/>
      <c r="K62" s="132"/>
      <c r="L62" s="332"/>
      <c r="M62" s="409"/>
      <c r="N62" s="279"/>
    </row>
    <row r="63" spans="1:14" ht="15.75" thickBot="1">
      <c r="B63" s="823" t="s">
        <v>953</v>
      </c>
      <c r="C63" s="824"/>
      <c r="D63" s="824"/>
      <c r="E63" s="824"/>
      <c r="F63" s="824"/>
      <c r="G63" s="824"/>
      <c r="H63" s="824"/>
      <c r="I63" s="824"/>
      <c r="J63" s="824"/>
      <c r="K63" s="824"/>
      <c r="L63" s="824"/>
      <c r="M63" s="825"/>
      <c r="N63" s="401">
        <f>SUM(N52:N62)</f>
        <v>1140898.7773977115</v>
      </c>
    </row>
    <row r="64" spans="1:14">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9" t="s">
        <v>961</v>
      </c>
      <c r="M67" s="888"/>
      <c r="N67" s="82" t="s">
        <v>951</v>
      </c>
    </row>
    <row r="68" spans="1:15">
      <c r="A68" t="s">
        <v>1256</v>
      </c>
      <c r="B68" s="52" t="str">
        <f>VLOOKUP(A68,TRANSPORTE!A5:D117,3,FALSE)</f>
        <v>Transporte de material de excavación</v>
      </c>
      <c r="C68" s="324"/>
      <c r="D68" s="324"/>
      <c r="E68" s="324"/>
      <c r="F68" s="324"/>
      <c r="G68" s="324"/>
      <c r="H68" s="318" t="s">
        <v>1468</v>
      </c>
      <c r="I68" s="286">
        <v>1.3</v>
      </c>
      <c r="J68" s="293">
        <v>1</v>
      </c>
      <c r="K68" s="286">
        <f>I68*J68</f>
        <v>1.3</v>
      </c>
      <c r="L68" s="910">
        <f>VLOOKUP(A68,TRANSPORTE!A5:D117,4,FALSE)</f>
        <v>1310.4591862910383</v>
      </c>
      <c r="M68" s="911"/>
      <c r="N68" s="294">
        <f>K68*L68</f>
        <v>1703.59694217835</v>
      </c>
    </row>
    <row r="69" spans="1:15">
      <c r="A69" t="s">
        <v>1408</v>
      </c>
      <c r="B69" s="52" t="str">
        <f>VLOOKUP(A69,TRANSPORTE!A6:D117,3,FALSE)</f>
        <v>Equipo de Transporte (Camiones Grúas</v>
      </c>
      <c r="C69" s="53"/>
      <c r="D69" s="53"/>
      <c r="E69" s="53"/>
      <c r="F69" s="53"/>
      <c r="G69" s="53"/>
      <c r="H69" s="318" t="s">
        <v>1468</v>
      </c>
      <c r="I69" s="286">
        <v>0.05</v>
      </c>
      <c r="J69" s="293">
        <v>1</v>
      </c>
      <c r="K69" s="286">
        <f>I69*J69</f>
        <v>0.05</v>
      </c>
      <c r="L69" s="910">
        <f>VLOOKUP(A69,TRANSPORTE!A6:D117,4,FALSE)</f>
        <v>56.295251651572677</v>
      </c>
      <c r="M69" s="911"/>
      <c r="N69" s="294">
        <f>K69*L69</f>
        <v>2.8147625825786342</v>
      </c>
    </row>
    <row r="70" spans="1:15">
      <c r="B70" s="52"/>
      <c r="C70" s="53"/>
      <c r="D70" s="53"/>
      <c r="E70" s="53"/>
      <c r="F70" s="53"/>
      <c r="G70" s="53"/>
      <c r="H70" s="318"/>
      <c r="I70" s="286"/>
      <c r="J70" s="293"/>
      <c r="K70" s="286"/>
      <c r="L70" s="910"/>
      <c r="M70" s="911"/>
      <c r="N70" s="294"/>
    </row>
    <row r="71" spans="1:15">
      <c r="B71" s="52"/>
      <c r="C71" s="53"/>
      <c r="D71" s="53"/>
      <c r="E71" s="53"/>
      <c r="F71" s="53"/>
      <c r="G71" s="53"/>
      <c r="H71" s="318"/>
      <c r="I71" s="286"/>
      <c r="J71" s="293"/>
      <c r="K71" s="286"/>
      <c r="L71" s="910"/>
      <c r="M71" s="911"/>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901"/>
      <c r="M73" s="902"/>
      <c r="N73" s="133"/>
    </row>
    <row r="74" spans="1:15" ht="15.75" thickBot="1">
      <c r="B74" s="912" t="s">
        <v>953</v>
      </c>
      <c r="C74" s="866"/>
      <c r="D74" s="866"/>
      <c r="E74" s="866"/>
      <c r="F74" s="866"/>
      <c r="G74" s="866"/>
      <c r="H74" s="866"/>
      <c r="I74" s="866"/>
      <c r="J74" s="866"/>
      <c r="K74" s="866"/>
      <c r="L74" s="866"/>
      <c r="M74" s="867"/>
      <c r="N74" s="110">
        <f>N68+N69+N70+N71+N72</f>
        <v>1706.4117047609286</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2" t="s">
        <v>963</v>
      </c>
      <c r="C78" s="863"/>
      <c r="D78" s="863"/>
      <c r="E78" s="863"/>
      <c r="F78" s="863"/>
      <c r="G78" s="863"/>
      <c r="H78" s="863"/>
      <c r="I78" s="79" t="s">
        <v>964</v>
      </c>
      <c r="J78" s="81" t="s">
        <v>1410</v>
      </c>
      <c r="K78" s="80" t="s">
        <v>966</v>
      </c>
      <c r="L78" s="864" t="s">
        <v>950</v>
      </c>
      <c r="M78" s="977"/>
      <c r="N78" s="104" t="s">
        <v>951</v>
      </c>
    </row>
    <row r="79" spans="1:15">
      <c r="A79" s="222"/>
      <c r="B79" s="214" t="s">
        <v>2043</v>
      </c>
      <c r="C79" s="215"/>
      <c r="D79" s="215"/>
      <c r="E79" s="215"/>
      <c r="F79" s="215"/>
      <c r="G79" s="215"/>
      <c r="H79" s="215"/>
      <c r="I79" s="216"/>
      <c r="J79" s="217"/>
      <c r="K79" s="218"/>
      <c r="L79" s="219"/>
      <c r="M79" s="220"/>
      <c r="N79" s="221"/>
    </row>
    <row r="80" spans="1:15">
      <c r="A80" s="168" t="s">
        <v>15</v>
      </c>
      <c r="B80" s="55" t="str">
        <f>VLOOKUP(A80,'MANO DE OBRA'!A8:D68,3,FALSE)</f>
        <v>Obrero (6)</v>
      </c>
      <c r="C80" s="53"/>
      <c r="D80" s="53"/>
      <c r="E80" s="53"/>
      <c r="F80" s="53"/>
      <c r="G80" s="53"/>
      <c r="H80" s="53"/>
      <c r="I80" s="299">
        <f>K80/J80*100</f>
        <v>175560</v>
      </c>
      <c r="J80" s="300">
        <v>185</v>
      </c>
      <c r="K80" s="301">
        <f>VLOOKUP(A80,'MANO DE OBRA'!A8:D99,4,FALSE)</f>
        <v>324786</v>
      </c>
      <c r="L80" s="56"/>
      <c r="M80" s="441">
        <v>1</v>
      </c>
      <c r="N80" s="402">
        <f>K80/M80</f>
        <v>324786</v>
      </c>
      <c r="O80" s="112"/>
    </row>
    <row r="81" spans="1:14">
      <c r="A81" s="168" t="s">
        <v>30</v>
      </c>
      <c r="B81" s="55" t="str">
        <f>VLOOKUP(A81,'MANO DE OBRA'!A8:D69,3,FALSE)</f>
        <v>Oficial</v>
      </c>
      <c r="C81" s="53"/>
      <c r="D81" s="53"/>
      <c r="E81" s="53"/>
      <c r="F81" s="53"/>
      <c r="G81" s="53"/>
      <c r="H81" s="53"/>
      <c r="I81" s="299">
        <f>K81/J81*100</f>
        <v>57668.23979157189</v>
      </c>
      <c r="J81" s="300">
        <v>185</v>
      </c>
      <c r="K81" s="301">
        <f>VLOOKUP(A81,'MANO DE OBRA'!A8:D100,4,FALSE)</f>
        <v>106686.24361440798</v>
      </c>
      <c r="L81" s="56"/>
      <c r="M81" s="438">
        <v>1</v>
      </c>
      <c r="N81" s="402">
        <f>K81/M81</f>
        <v>106686.24361440798</v>
      </c>
    </row>
    <row r="82" spans="1:14">
      <c r="A82" s="168"/>
      <c r="B82" s="171" t="s">
        <v>1651</v>
      </c>
      <c r="C82" s="53"/>
      <c r="D82" s="53"/>
      <c r="E82" s="53"/>
      <c r="F82" s="53"/>
      <c r="G82" s="53"/>
      <c r="H82" s="53"/>
      <c r="I82" s="299"/>
      <c r="J82" s="300"/>
      <c r="K82" s="301"/>
      <c r="L82" s="56"/>
      <c r="M82" s="439"/>
      <c r="N82" s="402"/>
    </row>
    <row r="83" spans="1:14">
      <c r="A83" t="s">
        <v>15</v>
      </c>
      <c r="B83" s="55" t="str">
        <f>VLOOKUP(A83,'MANO DE OBRA'!A9:D70,3,FALSE)</f>
        <v>Obrero (6)</v>
      </c>
      <c r="C83" s="53"/>
      <c r="D83" s="53"/>
      <c r="E83" s="53"/>
      <c r="F83" s="53"/>
      <c r="G83" s="53"/>
      <c r="H83" s="53"/>
      <c r="I83" s="299">
        <f>K83/J83*100</f>
        <v>175560</v>
      </c>
      <c r="J83" s="300">
        <v>185</v>
      </c>
      <c r="K83" s="301">
        <f>VLOOKUP(A83,'MANO DE OBRA'!A9:D101,4,FALSE)</f>
        <v>324786</v>
      </c>
      <c r="L83" s="56"/>
      <c r="M83" s="307">
        <v>12</v>
      </c>
      <c r="N83" s="402">
        <f>K83/M83</f>
        <v>27065.5</v>
      </c>
    </row>
    <row r="84" spans="1:14">
      <c r="A84" t="s">
        <v>30</v>
      </c>
      <c r="B84" s="55" t="str">
        <f>VLOOKUP(A84,'MANO DE OBRA'!A10:D71,3,FALSE)</f>
        <v>Oficial</v>
      </c>
      <c r="C84" s="53"/>
      <c r="D84" s="53"/>
      <c r="E84" s="53"/>
      <c r="F84" s="53"/>
      <c r="G84" s="53"/>
      <c r="H84" s="53"/>
      <c r="I84" s="299">
        <f>K84/J84*100</f>
        <v>57668.23979157189</v>
      </c>
      <c r="J84" s="300">
        <v>185</v>
      </c>
      <c r="K84" s="301">
        <f>VLOOKUP(A84,'MANO DE OBRA'!A10:D102,4,FALSE)</f>
        <v>106686.24361440798</v>
      </c>
      <c r="L84" s="325"/>
      <c r="M84" s="307">
        <v>12</v>
      </c>
      <c r="N84" s="402">
        <f>K84/M84</f>
        <v>8890.5203012006659</v>
      </c>
    </row>
    <row r="85" spans="1:14">
      <c r="B85" s="55"/>
      <c r="C85" s="53"/>
      <c r="D85" s="53"/>
      <c r="E85" s="53"/>
      <c r="F85" s="53"/>
      <c r="G85" s="53"/>
      <c r="H85" s="53"/>
      <c r="I85" s="286"/>
      <c r="J85" s="304"/>
      <c r="K85" s="305"/>
      <c r="L85" s="325"/>
      <c r="M85" s="307"/>
      <c r="N85" s="303"/>
    </row>
    <row r="86" spans="1:14" ht="15.75" thickBot="1">
      <c r="B86" s="899"/>
      <c r="C86" s="900"/>
      <c r="D86" s="900"/>
      <c r="E86" s="900"/>
      <c r="F86" s="900"/>
      <c r="G86" s="900"/>
      <c r="H86" s="900"/>
      <c r="I86" s="132"/>
      <c r="J86" s="132"/>
      <c r="K86" s="132"/>
      <c r="L86" s="913"/>
      <c r="M86" s="913"/>
      <c r="N86" s="51"/>
    </row>
    <row r="87" spans="1:14" ht="15.75" thickBot="1">
      <c r="B87" s="912" t="s">
        <v>953</v>
      </c>
      <c r="C87" s="866"/>
      <c r="D87" s="866"/>
      <c r="E87" s="866"/>
      <c r="F87" s="866"/>
      <c r="G87" s="866"/>
      <c r="H87" s="866"/>
      <c r="I87" s="866"/>
      <c r="J87" s="866"/>
      <c r="K87" s="866"/>
      <c r="L87" s="866"/>
      <c r="M87" s="867"/>
      <c r="N87" s="308">
        <f>SUM(N80:N86)</f>
        <v>467428.26391560864</v>
      </c>
    </row>
    <row r="88" spans="1:14" ht="15.75" thickBot="1">
      <c r="B88" s="39"/>
      <c r="C88" s="40"/>
      <c r="D88" s="40"/>
      <c r="E88" s="40"/>
      <c r="F88" s="40"/>
      <c r="G88" s="40"/>
      <c r="H88" s="40"/>
      <c r="I88" s="40"/>
      <c r="J88" s="40"/>
      <c r="K88" s="40"/>
      <c r="L88" s="40"/>
      <c r="M88" s="40"/>
      <c r="N88" s="41"/>
    </row>
    <row r="89" spans="1:14" ht="15.75" thickBot="1">
      <c r="B89" s="823" t="s">
        <v>967</v>
      </c>
      <c r="C89" s="824"/>
      <c r="D89" s="824"/>
      <c r="E89" s="824"/>
      <c r="F89" s="824"/>
      <c r="G89" s="824"/>
      <c r="H89" s="824"/>
      <c r="I89" s="824"/>
      <c r="J89" s="824"/>
      <c r="K89" s="824"/>
      <c r="L89" s="824"/>
      <c r="M89" s="825"/>
      <c r="N89" s="105">
        <f>N47+N63+N74+N87</f>
        <v>2669601.3061815887</v>
      </c>
    </row>
    <row r="90" spans="1:14">
      <c r="B90" s="39"/>
      <c r="C90" s="40"/>
      <c r="D90" s="40"/>
      <c r="E90" s="40"/>
      <c r="F90" s="40"/>
      <c r="G90" s="40"/>
      <c r="H90" s="40"/>
      <c r="I90" s="40"/>
      <c r="J90" s="40"/>
      <c r="K90" s="40"/>
      <c r="L90" s="40"/>
      <c r="M90" s="40"/>
      <c r="N90" s="41"/>
    </row>
    <row r="91" spans="1:14">
      <c r="B91" s="70" t="s">
        <v>968</v>
      </c>
      <c r="C91" s="71"/>
      <c r="D91" s="71"/>
      <c r="E91" s="71"/>
      <c r="F91" s="71"/>
      <c r="G91" s="71"/>
      <c r="H91" s="71"/>
      <c r="I91" s="71"/>
      <c r="J91" s="71"/>
      <c r="K91" s="71"/>
      <c r="L91" s="71"/>
      <c r="M91" s="71"/>
      <c r="N91" s="72"/>
    </row>
    <row r="92" spans="1:14" ht="15.75" thickBot="1">
      <c r="B92" s="74"/>
      <c r="C92" s="67"/>
      <c r="D92" s="67"/>
      <c r="E92" s="67"/>
      <c r="F92" s="67"/>
      <c r="G92" s="67"/>
      <c r="H92" s="67"/>
      <c r="I92" s="67"/>
      <c r="J92" s="67"/>
      <c r="K92" s="67"/>
      <c r="L92" s="67"/>
      <c r="M92" s="67"/>
      <c r="N92" s="69"/>
    </row>
    <row r="93" spans="1:14">
      <c r="B93" s="868" t="s">
        <v>969</v>
      </c>
      <c r="C93" s="869"/>
      <c r="D93" s="869"/>
      <c r="E93" s="869"/>
      <c r="F93" s="869"/>
      <c r="G93" s="869"/>
      <c r="H93" s="869"/>
      <c r="I93" s="321"/>
      <c r="J93" s="341"/>
      <c r="K93" s="309" t="s">
        <v>970</v>
      </c>
      <c r="L93" s="870" t="s">
        <v>971</v>
      </c>
      <c r="M93" s="871"/>
      <c r="N93" s="310"/>
    </row>
    <row r="94" spans="1:14">
      <c r="B94" s="856" t="s">
        <v>972</v>
      </c>
      <c r="C94" s="857"/>
      <c r="D94" s="857"/>
      <c r="E94" s="857"/>
      <c r="F94" s="857"/>
      <c r="G94" s="857"/>
      <c r="H94" s="857"/>
      <c r="I94" s="93"/>
      <c r="J94" s="94"/>
      <c r="K94" s="311">
        <v>0.2</v>
      </c>
      <c r="L94" s="858">
        <f>N89*K94</f>
        <v>533920.26123631781</v>
      </c>
      <c r="M94" s="859"/>
      <c r="N94" s="57"/>
    </row>
    <row r="95" spans="1:14">
      <c r="B95" s="95" t="s">
        <v>973</v>
      </c>
      <c r="C95" s="96"/>
      <c r="D95" s="96"/>
      <c r="E95" s="96"/>
      <c r="F95" s="96"/>
      <c r="G95" s="96"/>
      <c r="H95" s="96"/>
      <c r="I95" s="93"/>
      <c r="J95" s="94"/>
      <c r="K95" s="311">
        <v>0.05</v>
      </c>
      <c r="L95" s="858">
        <f>N89*K95</f>
        <v>133480.06530907945</v>
      </c>
      <c r="M95" s="859"/>
      <c r="N95" s="57"/>
    </row>
    <row r="96" spans="1:14" ht="15.75" thickBot="1">
      <c r="B96" s="97" t="s">
        <v>974</v>
      </c>
      <c r="C96" s="98"/>
      <c r="D96" s="98"/>
      <c r="E96" s="98"/>
      <c r="F96" s="98"/>
      <c r="G96" s="98"/>
      <c r="H96" s="98"/>
      <c r="I96" s="99"/>
      <c r="J96" s="100"/>
      <c r="K96" s="312">
        <v>0.05</v>
      </c>
      <c r="L96" s="860">
        <f>N89*K96</f>
        <v>133480.06530907945</v>
      </c>
      <c r="M96" s="861"/>
      <c r="N96" s="57"/>
    </row>
    <row r="97" spans="1:14" ht="15.75" thickBot="1">
      <c r="B97" s="823" t="s">
        <v>953</v>
      </c>
      <c r="C97" s="824"/>
      <c r="D97" s="824"/>
      <c r="E97" s="824"/>
      <c r="F97" s="824"/>
      <c r="G97" s="824"/>
      <c r="H97" s="824"/>
      <c r="I97" s="824"/>
      <c r="J97" s="824"/>
      <c r="K97" s="824"/>
      <c r="L97" s="824"/>
      <c r="M97" s="825"/>
      <c r="N97" s="58">
        <f>L94+L95+L96</f>
        <v>800880.39185447677</v>
      </c>
    </row>
    <row r="98" spans="1:14" ht="15.75" thickBot="1">
      <c r="B98" s="39"/>
      <c r="C98" s="40"/>
      <c r="D98" s="40"/>
      <c r="E98" s="40"/>
      <c r="F98" s="40"/>
      <c r="G98" s="40"/>
      <c r="H98" s="40"/>
      <c r="I98" s="40"/>
      <c r="J98" s="40"/>
      <c r="K98" s="40"/>
      <c r="L98" s="40"/>
      <c r="M98" s="40"/>
      <c r="N98" s="41"/>
    </row>
    <row r="99" spans="1:14" ht="15.75" thickBot="1">
      <c r="A99" t="s">
        <v>2016</v>
      </c>
      <c r="B99" s="823" t="s">
        <v>975</v>
      </c>
      <c r="C99" s="824"/>
      <c r="D99" s="824"/>
      <c r="E99" s="824"/>
      <c r="F99" s="824"/>
      <c r="G99" s="824"/>
      <c r="H99" s="824"/>
      <c r="I99" s="824"/>
      <c r="J99" s="824"/>
      <c r="K99" s="824"/>
      <c r="L99" s="824"/>
      <c r="M99" s="825"/>
      <c r="N99" s="195">
        <f>N89+N97</f>
        <v>3470481.6980360653</v>
      </c>
    </row>
    <row r="100" spans="1:14">
      <c r="B100" s="246"/>
      <c r="C100" s="247"/>
      <c r="D100" s="247"/>
      <c r="E100" s="247"/>
      <c r="F100" s="247"/>
      <c r="G100" s="247"/>
      <c r="H100" s="247"/>
      <c r="I100" s="247"/>
      <c r="J100" s="247"/>
      <c r="K100" s="247"/>
      <c r="L100" s="247"/>
      <c r="M100" s="247"/>
      <c r="N100" s="248"/>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250"/>
      <c r="F103" s="250"/>
      <c r="G103" s="250"/>
      <c r="H103" s="250"/>
      <c r="I103" s="250"/>
      <c r="J103" s="250"/>
      <c r="K103" s="250"/>
      <c r="L103" s="250"/>
      <c r="M103" s="250"/>
      <c r="N103" s="251"/>
    </row>
    <row r="104" spans="1:14">
      <c r="B104" s="249"/>
      <c r="C104" s="250"/>
      <c r="D104" s="250"/>
      <c r="E104" s="424" t="s">
        <v>976</v>
      </c>
      <c r="F104" s="424"/>
      <c r="G104" s="424"/>
      <c r="H104" s="424"/>
      <c r="I104" s="424"/>
      <c r="J104" s="424"/>
      <c r="K104" s="250"/>
      <c r="L104" s="250"/>
      <c r="M104" s="250"/>
      <c r="N104" s="251"/>
    </row>
    <row r="105" spans="1:14">
      <c r="B105" s="249"/>
      <c r="C105" s="250"/>
      <c r="D105" s="250"/>
      <c r="E105" s="250" t="s">
        <v>977</v>
      </c>
      <c r="F105" s="250"/>
      <c r="G105" s="250"/>
      <c r="H105" s="250"/>
      <c r="I105" s="250"/>
      <c r="J105" s="250"/>
      <c r="K105" s="250"/>
      <c r="L105" s="250"/>
      <c r="M105" s="250"/>
      <c r="N105" s="251"/>
    </row>
    <row r="106" spans="1:14">
      <c r="B106" s="249"/>
      <c r="C106" s="250"/>
      <c r="D106" s="250"/>
      <c r="E106" s="250" t="s">
        <v>978</v>
      </c>
      <c r="F106" s="250"/>
      <c r="G106" s="250"/>
      <c r="H106" s="250"/>
      <c r="I106" s="250"/>
      <c r="J106" s="250"/>
      <c r="K106" s="250"/>
      <c r="L106" s="250"/>
      <c r="M106" s="250"/>
      <c r="N106" s="251"/>
    </row>
    <row r="107" spans="1:14">
      <c r="B107" s="249"/>
      <c r="C107" s="250"/>
      <c r="D107" s="250"/>
      <c r="E107" s="250" t="s">
        <v>979</v>
      </c>
      <c r="F107" s="250"/>
      <c r="G107" s="250"/>
      <c r="H107" s="250"/>
      <c r="I107" s="250"/>
      <c r="J107" s="250"/>
      <c r="K107" s="250"/>
      <c r="L107" s="250"/>
      <c r="M107" s="250"/>
      <c r="N107" s="251"/>
    </row>
    <row r="108" spans="1:14" ht="15.75" thickBot="1">
      <c r="B108" s="249"/>
      <c r="C108" s="250"/>
      <c r="D108" s="250"/>
      <c r="E108" s="250"/>
      <c r="F108" s="250" t="s">
        <v>980</v>
      </c>
      <c r="G108" s="250"/>
      <c r="H108" s="250"/>
      <c r="I108" s="250"/>
      <c r="J108" s="250"/>
      <c r="K108" s="250"/>
      <c r="L108" s="250"/>
      <c r="M108" s="250"/>
      <c r="N108" s="251"/>
    </row>
    <row r="109" spans="1:14">
      <c r="B109" s="234" t="s">
        <v>2216</v>
      </c>
      <c r="C109" s="235"/>
      <c r="D109" s="235"/>
      <c r="E109" s="235"/>
      <c r="F109" s="235"/>
      <c r="G109" s="235"/>
      <c r="H109" s="235"/>
      <c r="I109" s="235"/>
      <c r="J109" s="235"/>
      <c r="K109" s="235"/>
      <c r="L109" s="235"/>
      <c r="M109" s="235"/>
      <c r="N109" s="236"/>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c r="B112" s="252"/>
      <c r="C112" s="253"/>
      <c r="D112" s="253"/>
      <c r="E112" s="253"/>
      <c r="F112" s="253"/>
      <c r="G112" s="253"/>
      <c r="H112" s="253"/>
      <c r="I112" s="253"/>
      <c r="J112" s="253"/>
      <c r="K112" s="253"/>
      <c r="L112" s="253"/>
      <c r="M112" s="253"/>
      <c r="N112" s="254"/>
    </row>
    <row r="113" spans="2:14" ht="15.75" thickBot="1">
      <c r="B113" s="255"/>
      <c r="C113" s="256"/>
      <c r="D113" s="256"/>
      <c r="E113" s="256"/>
      <c r="F113" s="256"/>
      <c r="G113" s="256"/>
      <c r="H113" s="256"/>
      <c r="I113" s="256"/>
      <c r="J113" s="256"/>
      <c r="K113" s="256"/>
      <c r="L113" s="256"/>
      <c r="M113" s="256"/>
      <c r="N113" s="257"/>
    </row>
    <row r="114" spans="2:14">
      <c r="B114" s="258"/>
      <c r="C114" s="259"/>
      <c r="D114" s="259"/>
      <c r="E114" s="259"/>
      <c r="F114" s="259"/>
      <c r="G114" s="259"/>
      <c r="H114" s="259"/>
      <c r="I114" s="259"/>
      <c r="J114" s="259"/>
      <c r="K114" s="259"/>
      <c r="L114" s="259"/>
      <c r="M114" s="259"/>
      <c r="N114" s="260"/>
    </row>
    <row r="115" spans="2:14">
      <c r="B115" s="261" t="s">
        <v>2217</v>
      </c>
      <c r="C115" s="262"/>
      <c r="D115" s="262"/>
      <c r="E115" s="262"/>
      <c r="F115" s="262"/>
      <c r="G115" s="262"/>
      <c r="H115" s="262"/>
      <c r="I115" s="262"/>
      <c r="J115" s="262"/>
      <c r="K115" s="262"/>
      <c r="L115" s="262"/>
      <c r="M115" s="262"/>
      <c r="N115" s="263"/>
    </row>
    <row r="116" spans="2:14" ht="15" customHeight="1">
      <c r="B116" s="967" t="s">
        <v>2218</v>
      </c>
      <c r="C116" s="968"/>
      <c r="D116" s="968"/>
      <c r="E116" s="968"/>
      <c r="F116" s="968"/>
      <c r="G116" s="968"/>
      <c r="H116" s="968"/>
      <c r="I116" s="968"/>
      <c r="J116" s="968"/>
      <c r="K116" s="968"/>
      <c r="L116" s="968"/>
      <c r="M116" s="968"/>
      <c r="N116" s="969"/>
    </row>
    <row r="117" spans="2:14" ht="15" customHeight="1">
      <c r="B117" s="967"/>
      <c r="C117" s="968"/>
      <c r="D117" s="968"/>
      <c r="E117" s="968"/>
      <c r="F117" s="968"/>
      <c r="G117" s="968"/>
      <c r="H117" s="968"/>
      <c r="I117" s="968"/>
      <c r="J117" s="968"/>
      <c r="K117" s="968"/>
      <c r="L117" s="968"/>
      <c r="M117" s="968"/>
      <c r="N117" s="969"/>
    </row>
    <row r="118" spans="2:14" ht="30" customHeight="1">
      <c r="B118" s="970" t="s">
        <v>2219</v>
      </c>
      <c r="C118" s="971"/>
      <c r="D118" s="971"/>
      <c r="E118" s="971"/>
      <c r="F118" s="971"/>
      <c r="G118" s="971"/>
      <c r="H118" s="971"/>
      <c r="I118" s="971"/>
      <c r="J118" s="971"/>
      <c r="K118" s="971"/>
      <c r="L118" s="971"/>
      <c r="M118" s="971"/>
      <c r="N118" s="972"/>
    </row>
    <row r="119" spans="2:14">
      <c r="B119" s="970"/>
      <c r="C119" s="971"/>
      <c r="D119" s="971"/>
      <c r="E119" s="971"/>
      <c r="F119" s="971"/>
      <c r="G119" s="971"/>
      <c r="H119" s="971"/>
      <c r="I119" s="971"/>
      <c r="J119" s="971"/>
      <c r="K119" s="971"/>
      <c r="L119" s="971"/>
      <c r="M119" s="971"/>
      <c r="N119" s="972"/>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346"/>
      <c r="C122" s="347"/>
      <c r="D122" s="347"/>
      <c r="E122" s="347"/>
      <c r="F122" s="347"/>
      <c r="G122" s="347"/>
      <c r="H122" s="347"/>
      <c r="I122" s="347"/>
      <c r="J122" s="347"/>
      <c r="K122" s="347"/>
      <c r="L122" s="347"/>
      <c r="M122" s="347"/>
      <c r="N122" s="348"/>
    </row>
    <row r="123" spans="2:14">
      <c r="B123" s="261"/>
      <c r="C123" s="262"/>
      <c r="D123" s="262"/>
      <c r="E123" s="262"/>
      <c r="F123" s="262"/>
      <c r="G123" s="262"/>
      <c r="H123" s="262"/>
      <c r="I123" s="262"/>
      <c r="J123" s="262"/>
      <c r="K123" s="262"/>
      <c r="L123" s="262"/>
      <c r="M123" s="262"/>
      <c r="N123" s="263"/>
    </row>
    <row r="124" spans="2:14">
      <c r="B124" s="249"/>
      <c r="C124" s="250"/>
      <c r="D124" s="250"/>
      <c r="E124" s="250" t="s">
        <v>976</v>
      </c>
      <c r="F124" s="424"/>
      <c r="G124" s="424"/>
      <c r="H124" s="250"/>
      <c r="I124" s="250"/>
      <c r="J124" s="250"/>
      <c r="K124" s="250"/>
      <c r="L124" s="250"/>
      <c r="M124" s="250"/>
      <c r="N124" s="251"/>
    </row>
    <row r="125" spans="2:14">
      <c r="B125" s="249"/>
      <c r="C125" s="250"/>
      <c r="D125" s="250"/>
      <c r="E125" s="425" t="s">
        <v>977</v>
      </c>
      <c r="F125" s="250"/>
      <c r="G125" s="250"/>
      <c r="H125" s="425"/>
      <c r="I125" s="425"/>
      <c r="J125" s="425"/>
      <c r="K125" s="250"/>
      <c r="L125" s="250"/>
      <c r="M125" s="250"/>
      <c r="N125" s="251"/>
    </row>
    <row r="126" spans="2:14">
      <c r="B126" s="249"/>
      <c r="C126" s="250"/>
      <c r="D126" s="250"/>
      <c r="E126" s="264" t="s">
        <v>981</v>
      </c>
      <c r="F126" s="250"/>
      <c r="G126" s="250"/>
      <c r="H126" s="264"/>
      <c r="I126" s="264"/>
      <c r="J126" s="264"/>
      <c r="K126" s="250"/>
      <c r="L126" s="250"/>
      <c r="M126" s="250"/>
      <c r="N126" s="251"/>
    </row>
    <row r="127" spans="2:14">
      <c r="B127" s="265"/>
      <c r="C127" s="262"/>
      <c r="D127" s="262"/>
      <c r="E127" s="250" t="s">
        <v>979</v>
      </c>
      <c r="F127" s="250"/>
      <c r="G127" s="250"/>
      <c r="H127" s="250"/>
      <c r="I127" s="250"/>
      <c r="J127" s="250"/>
      <c r="K127" s="262"/>
      <c r="L127" s="262"/>
      <c r="M127" s="262"/>
      <c r="N127" s="263"/>
    </row>
    <row r="128" spans="2:14">
      <c r="B128" s="265"/>
      <c r="C128" s="262"/>
      <c r="D128" s="262"/>
      <c r="E128" s="262"/>
      <c r="F128" s="250"/>
      <c r="G128" s="250"/>
      <c r="H128" s="250"/>
      <c r="I128" s="250"/>
      <c r="J128" s="250"/>
      <c r="K128" s="262"/>
      <c r="L128" s="262"/>
      <c r="M128" s="262"/>
      <c r="N128" s="263"/>
    </row>
    <row r="129" spans="2:14">
      <c r="B129" s="265" t="s">
        <v>2220</v>
      </c>
      <c r="C129" s="264"/>
      <c r="D129" s="264"/>
      <c r="E129" s="250"/>
      <c r="F129" s="250"/>
      <c r="G129" s="250"/>
      <c r="H129" s="250"/>
      <c r="I129" s="250"/>
      <c r="J129" s="973"/>
      <c r="K129" s="973"/>
      <c r="L129" s="973"/>
      <c r="M129" s="973"/>
      <c r="N129" s="974"/>
    </row>
    <row r="130" spans="2:14" ht="15.75" thickBot="1">
      <c r="B130" s="426" t="s">
        <v>2221</v>
      </c>
      <c r="C130" s="427"/>
      <c r="D130" s="427"/>
      <c r="E130" s="266"/>
      <c r="F130" s="266"/>
      <c r="G130" s="266"/>
      <c r="H130" s="266"/>
      <c r="I130" s="266"/>
      <c r="J130" s="975"/>
      <c r="K130" s="975"/>
      <c r="L130" s="975"/>
      <c r="M130" s="975"/>
      <c r="N130" s="976"/>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5"/>
  <cols>
    <col min="1" max="1" width="10.42578125" bestFit="1" customWidth="1"/>
    <col min="2" max="2" width="17.140625" customWidth="1"/>
    <col min="6" max="6" width="15.42578125" customWidth="1"/>
    <col min="9" max="9" width="13.14062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40.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2" hidden="1" customHeight="1" thickBo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1100</v>
      </c>
      <c r="C31" s="87" t="s">
        <v>1653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180</v>
      </c>
      <c r="B36" s="872" t="str">
        <f>VLOOKUP(A36,EQUIPOS!A6:D154,3,FALSE)</f>
        <v>Compresor 120 HP, con martillo.</v>
      </c>
      <c r="C36" s="873"/>
      <c r="D36" s="873"/>
      <c r="E36" s="873"/>
      <c r="F36" s="873"/>
      <c r="G36" s="873"/>
      <c r="H36" s="874"/>
      <c r="I36" s="274"/>
      <c r="J36" s="275"/>
      <c r="K36" s="276">
        <f>VLOOKUP(A36,EQUIPOS!A6:D163,4,FALSE)</f>
        <v>79048.55306784017</v>
      </c>
      <c r="L36" s="277"/>
      <c r="M36" s="278">
        <v>0.16</v>
      </c>
      <c r="N36" s="279">
        <f>K36/M36</f>
        <v>494053.45667400106</v>
      </c>
    </row>
    <row r="37" spans="1:14">
      <c r="A37" s="119" t="s">
        <v>261</v>
      </c>
      <c r="B37" s="872" t="str">
        <f>VLOOKUP(A37,EQUIPOS!A7:D154,3,FALSE)</f>
        <v xml:space="preserve">Motobomba 3 PULGADAS (incluye operario)
</v>
      </c>
      <c r="C37" s="873"/>
      <c r="D37" s="873"/>
      <c r="E37" s="873"/>
      <c r="F37" s="873"/>
      <c r="G37" s="873"/>
      <c r="H37" s="874"/>
      <c r="I37" s="428"/>
      <c r="J37" s="429"/>
      <c r="K37" s="276">
        <f>VLOOKUP(A37,EQUIPOS!A7:D164,4,FALSE)</f>
        <v>2094.7679257434675</v>
      </c>
      <c r="L37" s="342"/>
      <c r="M37" s="343">
        <v>0.16</v>
      </c>
      <c r="N37" s="279">
        <f>K37/M37</f>
        <v>13092.299535896671</v>
      </c>
    </row>
    <row r="38" spans="1:14">
      <c r="A38" s="119"/>
      <c r="B38" s="872"/>
      <c r="C38" s="873"/>
      <c r="D38" s="873"/>
      <c r="E38" s="873"/>
      <c r="F38" s="873"/>
      <c r="G38" s="873"/>
      <c r="H38" s="874"/>
      <c r="I38" s="428"/>
      <c r="J38" s="429"/>
      <c r="K38" s="445"/>
      <c r="L38" s="342"/>
      <c r="M38" s="343"/>
      <c r="N38" s="279"/>
    </row>
    <row r="39" spans="1:14">
      <c r="A39" s="119"/>
      <c r="B39" s="872"/>
      <c r="C39" s="873"/>
      <c r="D39" s="873"/>
      <c r="E39" s="873"/>
      <c r="F39" s="873"/>
      <c r="G39" s="873"/>
      <c r="H39" s="874"/>
      <c r="I39" s="428"/>
      <c r="J39" s="429"/>
      <c r="K39" s="445"/>
      <c r="L39" s="342"/>
      <c r="M39" s="343"/>
      <c r="N39" s="279"/>
    </row>
    <row r="40" spans="1:14">
      <c r="A40" s="119"/>
      <c r="B40" s="872"/>
      <c r="C40" s="873"/>
      <c r="D40" s="873"/>
      <c r="E40" s="873"/>
      <c r="F40" s="873"/>
      <c r="G40" s="873"/>
      <c r="H40" s="874"/>
      <c r="I40" s="335"/>
      <c r="J40" s="337"/>
      <c r="K40" s="445"/>
      <c r="L40" s="430"/>
      <c r="M40" s="431"/>
      <c r="N40" s="279"/>
    </row>
    <row r="41" spans="1:14">
      <c r="B41" s="872"/>
      <c r="C41" s="873"/>
      <c r="D41" s="873"/>
      <c r="E41" s="873"/>
      <c r="F41" s="873"/>
      <c r="G41" s="873"/>
      <c r="H41" s="874"/>
      <c r="I41" s="42"/>
      <c r="J41" s="43"/>
      <c r="K41" s="445"/>
      <c r="L41" s="283"/>
      <c r="M41" s="284"/>
      <c r="N41" s="279"/>
    </row>
    <row r="42" spans="1:14">
      <c r="B42" s="327"/>
      <c r="C42" s="328"/>
      <c r="D42" s="328"/>
      <c r="E42" s="328"/>
      <c r="F42" s="330"/>
      <c r="G42" s="330"/>
      <c r="H42" s="131"/>
      <c r="I42" s="42"/>
      <c r="J42" s="43"/>
      <c r="K42" s="445"/>
      <c r="L42" s="283"/>
      <c r="M42" s="284"/>
      <c r="N42" s="280"/>
    </row>
    <row r="43" spans="1:14">
      <c r="B43" s="880" t="s">
        <v>952</v>
      </c>
      <c r="C43" s="881"/>
      <c r="D43" s="881"/>
      <c r="E43" s="44"/>
      <c r="F43" s="45"/>
      <c r="G43" s="45"/>
      <c r="H43" s="46"/>
      <c r="I43" s="42"/>
      <c r="J43" s="43"/>
      <c r="K43" s="286"/>
      <c r="L43" s="283"/>
      <c r="M43" s="408">
        <v>0.05</v>
      </c>
      <c r="N43" s="351">
        <f>N77*M43</f>
        <v>12625.400141187813</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519771.15635108558</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453</v>
      </c>
      <c r="B50" s="49" t="str">
        <f>VLOOKUP(A50,MATERIALES!A5:D373,3,FALSE)</f>
        <v>Explosivos  75% (INDUGEL)</v>
      </c>
      <c r="C50" s="288"/>
      <c r="D50" s="288"/>
      <c r="E50" s="288"/>
      <c r="F50" s="288"/>
      <c r="G50" s="288"/>
      <c r="H50" s="288"/>
      <c r="I50" s="288"/>
      <c r="J50" s="318" t="str">
        <f>VLOOKUP(A50,MATERIALES!A6:D642,2,FALSE)</f>
        <v>lb</v>
      </c>
      <c r="K50" s="289">
        <v>0.2</v>
      </c>
      <c r="L50" s="274"/>
      <c r="M50" s="409">
        <f>VLOOKUP(A50,MATERIALES!A5:D396,4,FALSE)</f>
        <v>0</v>
      </c>
      <c r="N50" s="279">
        <f>K50*M50</f>
        <v>0</v>
      </c>
    </row>
    <row r="51" spans="1:14">
      <c r="A51" s="167" t="s">
        <v>458</v>
      </c>
      <c r="B51" s="49" t="str">
        <f>VLOOKUP(A51,MATERIALES!A6:D373,3,FALSE)</f>
        <v>Fulminantes</v>
      </c>
      <c r="C51" s="432"/>
      <c r="D51" s="432"/>
      <c r="E51" s="432"/>
      <c r="F51" s="432"/>
      <c r="G51" s="432"/>
      <c r="H51" s="432"/>
      <c r="I51" s="432"/>
      <c r="J51" s="319" t="str">
        <f>VLOOKUP(A51,MATERIALES!A6:D643,2,FALSE)</f>
        <v>u</v>
      </c>
      <c r="K51" s="404">
        <v>1</v>
      </c>
      <c r="L51" s="428"/>
      <c r="M51" s="409">
        <f>VLOOKUP(A51,MATERIALES!A6:D397,4,FALSE)</f>
        <v>771.21574565879155</v>
      </c>
      <c r="N51" s="279">
        <f>K51*M51</f>
        <v>771.21574565879155</v>
      </c>
    </row>
    <row r="52" spans="1:14">
      <c r="A52" s="167" t="s">
        <v>552</v>
      </c>
      <c r="B52" s="49" t="str">
        <f>VLOOKUP(A52,MATERIALES!A6:D373,3,FALSE)</f>
        <v>Mecha Lenta</v>
      </c>
      <c r="C52" s="432"/>
      <c r="D52" s="432"/>
      <c r="E52" s="432"/>
      <c r="F52" s="432"/>
      <c r="G52" s="432"/>
      <c r="H52" s="432"/>
      <c r="I52" s="432"/>
      <c r="J52" s="319" t="str">
        <f>VLOOKUP(A52,MATERIALES!A6:D644,2,FALSE)</f>
        <v>m</v>
      </c>
      <c r="K52" s="404">
        <v>0.5</v>
      </c>
      <c r="L52" s="428"/>
      <c r="M52" s="409">
        <f>VLOOKUP(A52,MATERIALES!A6:D398,4,FALSE)</f>
        <v>718.08077623796646</v>
      </c>
      <c r="N52" s="279">
        <f>K52*M52</f>
        <v>359.04038811898323</v>
      </c>
    </row>
    <row r="53" spans="1:14">
      <c r="A53" s="167" t="s">
        <v>747</v>
      </c>
      <c r="B53" s="49" t="str">
        <f>VLOOKUP(A53,MATERIALES!A6:D373,3,FALSE)</f>
        <v>Acero A-37</v>
      </c>
      <c r="C53" s="432"/>
      <c r="D53" s="432"/>
      <c r="E53" s="432"/>
      <c r="F53" s="432"/>
      <c r="G53" s="432"/>
      <c r="H53" s="432"/>
      <c r="I53" s="432"/>
      <c r="J53" s="319" t="str">
        <f>VLOOKUP(A53,MATERIALES!A7:D645,2,FALSE)</f>
        <v>kg</v>
      </c>
      <c r="K53" s="404">
        <v>150</v>
      </c>
      <c r="L53" s="428"/>
      <c r="M53" s="409">
        <f>VLOOKUP(A53,MATERIALES!A6:D399,4,FALSE)</f>
        <v>4059.4833061436352</v>
      </c>
      <c r="N53" s="279">
        <f>K53*M53</f>
        <v>608922.49592154531</v>
      </c>
    </row>
    <row r="54" spans="1:14">
      <c r="A54" s="167" t="s">
        <v>831</v>
      </c>
      <c r="B54" s="49" t="str">
        <f>VLOOKUP(A54,MATERIALES!A7:D373,3,FALSE)</f>
        <v>Concreto Resistencia  32 (Mpa)</v>
      </c>
      <c r="C54" s="432"/>
      <c r="D54" s="432"/>
      <c r="E54" s="432"/>
      <c r="F54" s="432"/>
      <c r="G54" s="432"/>
      <c r="H54" s="432"/>
      <c r="I54" s="432"/>
      <c r="J54" s="319" t="str">
        <f>VLOOKUP(A54,MATERIALES!A8:D646,2,FALSE)</f>
        <v>m3</v>
      </c>
      <c r="K54" s="404">
        <v>1</v>
      </c>
      <c r="L54" s="428"/>
      <c r="M54" s="409">
        <f>VLOOKUP(A54,MATERIALES!A7:D400,4,FALSE)</f>
        <v>340580.38731223036</v>
      </c>
      <c r="N54" s="279">
        <f>K54*M54</f>
        <v>340580.38731223036</v>
      </c>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950633.13936755341</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1272</v>
      </c>
      <c r="B63" s="52" t="str">
        <f>VLOOKUP(A63,TRANSPORTE!A5:D117,3,FALSE)</f>
        <v>Transporte de material de excavación</v>
      </c>
      <c r="C63" s="324"/>
      <c r="D63" s="324"/>
      <c r="E63" s="324"/>
      <c r="F63" s="324"/>
      <c r="G63" s="324"/>
      <c r="H63" s="318" t="s">
        <v>1468</v>
      </c>
      <c r="I63" s="286">
        <v>1</v>
      </c>
      <c r="J63" s="293">
        <v>1</v>
      </c>
      <c r="K63" s="286">
        <f>I63*J63</f>
        <v>1</v>
      </c>
      <c r="L63" s="910">
        <f>VLOOKUP(A63,TRANSPORTE!A5:D117,4,FALSE)</f>
        <v>1310.4591862910383</v>
      </c>
      <c r="M63" s="911"/>
      <c r="N63" s="294">
        <f>K63*L63</f>
        <v>1310.4591862910383</v>
      </c>
    </row>
    <row r="64" spans="1:14">
      <c r="B64" s="52"/>
      <c r="C64" s="53"/>
      <c r="D64" s="53"/>
      <c r="E64" s="53"/>
      <c r="F64" s="53"/>
      <c r="G64" s="53"/>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1310.4591862910383</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11</v>
      </c>
      <c r="B73" s="55" t="str">
        <f>VLOOKUP(A73,'MANO DE OBRA'!A8:D68,3,FALSE)</f>
        <v>Obrero (4)</v>
      </c>
      <c r="C73" s="53"/>
      <c r="D73" s="53"/>
      <c r="E73" s="53"/>
      <c r="F73" s="53"/>
      <c r="G73" s="53"/>
      <c r="H73" s="53"/>
      <c r="I73" s="299">
        <f>K73/J73*100</f>
        <v>117040.00000000001</v>
      </c>
      <c r="J73" s="300">
        <v>185</v>
      </c>
      <c r="K73" s="301">
        <f>VLOOKUP(A73,'MANO DE OBRA'!A8:D99,4,FALSE)</f>
        <v>216524</v>
      </c>
      <c r="L73" s="56"/>
      <c r="M73" s="441">
        <v>1.28</v>
      </c>
      <c r="N73" s="402">
        <f>K73/M73</f>
        <v>169159.375</v>
      </c>
      <c r="O73" s="112"/>
    </row>
    <row r="74" spans="1:15">
      <c r="A74" s="168" t="s">
        <v>30</v>
      </c>
      <c r="B74" s="55" t="str">
        <f>VLOOKUP(A74,'MANO DE OBRA'!A8:D69,3,FALSE)</f>
        <v>Oficial</v>
      </c>
      <c r="C74" s="53"/>
      <c r="D74" s="53"/>
      <c r="E74" s="53"/>
      <c r="F74" s="53"/>
      <c r="G74" s="53"/>
      <c r="H74" s="53"/>
      <c r="I74" s="299">
        <f>K74/J74*100</f>
        <v>57668.23979157189</v>
      </c>
      <c r="J74" s="300">
        <v>185</v>
      </c>
      <c r="K74" s="301">
        <f>VLOOKUP(A74,'MANO DE OBRA'!A8:D100,4,FALSE)</f>
        <v>106686.24361440798</v>
      </c>
      <c r="L74" s="56"/>
      <c r="M74" s="438">
        <v>1.28</v>
      </c>
      <c r="N74" s="402">
        <f>K74/M74</f>
        <v>83348.627823756236</v>
      </c>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SUM(N73:N76)</f>
        <v>252508.00282375625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N45+N58+N68+N77</f>
        <v>1724222.7577286863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344844.55154573731</v>
      </c>
      <c r="M84" s="859"/>
      <c r="N84" s="57"/>
    </row>
    <row r="85" spans="1:14">
      <c r="B85" s="95" t="s">
        <v>973</v>
      </c>
      <c r="C85" s="96"/>
      <c r="D85" s="96"/>
      <c r="E85" s="96"/>
      <c r="F85" s="96"/>
      <c r="G85" s="96"/>
      <c r="H85" s="96"/>
      <c r="I85" s="93"/>
      <c r="J85" s="94"/>
      <c r="K85" s="311">
        <v>0.05</v>
      </c>
      <c r="L85" s="858">
        <f>N79*K85</f>
        <v>86211.137886434328</v>
      </c>
      <c r="M85" s="859"/>
      <c r="N85" s="57"/>
    </row>
    <row r="86" spans="1:14" ht="15.75" thickBot="1">
      <c r="B86" s="97" t="s">
        <v>974</v>
      </c>
      <c r="C86" s="98"/>
      <c r="D86" s="98"/>
      <c r="E86" s="98"/>
      <c r="F86" s="98"/>
      <c r="G86" s="98"/>
      <c r="H86" s="98"/>
      <c r="I86" s="99"/>
      <c r="J86" s="100"/>
      <c r="K86" s="312">
        <v>0.05</v>
      </c>
      <c r="L86" s="860">
        <f>N79*K86</f>
        <v>86211.137886434328</v>
      </c>
      <c r="M86" s="861"/>
      <c r="N86" s="57"/>
    </row>
    <row r="87" spans="1:14" ht="15.75" thickBot="1">
      <c r="B87" s="823" t="s">
        <v>953</v>
      </c>
      <c r="C87" s="824"/>
      <c r="D87" s="824"/>
      <c r="E87" s="824"/>
      <c r="F87" s="824"/>
      <c r="G87" s="824"/>
      <c r="H87" s="824"/>
      <c r="I87" s="824"/>
      <c r="J87" s="824"/>
      <c r="K87" s="824"/>
      <c r="L87" s="824"/>
      <c r="M87" s="825"/>
      <c r="N87" s="58">
        <f>L84+L85+L86</f>
        <v>517266.82731860597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2241489.5850472925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257175</xdr:rowOff>
              </from>
              <to>
                <xdr:col>1</xdr:col>
                <xdr:colOff>857250</xdr:colOff>
                <xdr:row>4</xdr:row>
                <xdr:rowOff>85725</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H61" zoomScale="75" zoomScaleNormal="75" workbookViewId="0">
      <selection activeCell="O75" sqref="O75"/>
    </sheetView>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7.140625" bestFit="1" customWidth="1"/>
    <col min="14" max="14" width="17.42578125" customWidth="1"/>
    <col min="15" max="15" width="12" bestFit="1" customWidth="1"/>
  </cols>
  <sheetData>
    <row r="1" spans="2:14" ht="15" hidden="1" customHeight="1" thickTop="1">
      <c r="B1" s="917"/>
      <c r="C1" s="929"/>
      <c r="D1" s="930"/>
      <c r="E1" s="930"/>
      <c r="F1" s="930"/>
      <c r="G1" s="930"/>
      <c r="H1" s="930"/>
      <c r="I1" s="930"/>
      <c r="J1" s="931"/>
      <c r="K1" s="932" t="s">
        <v>933</v>
      </c>
      <c r="L1" s="934" t="s">
        <v>2198</v>
      </c>
      <c r="M1" s="935"/>
      <c r="N1" s="936"/>
    </row>
    <row r="2" spans="2:14" ht="38.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459"/>
      <c r="L30" s="799" t="s">
        <v>945</v>
      </c>
      <c r="M30" s="800"/>
      <c r="N30" s="77" t="s">
        <v>946</v>
      </c>
    </row>
    <row r="31" spans="1:14" ht="15.75" customHeight="1" thickBot="1">
      <c r="A31" t="s">
        <v>1845</v>
      </c>
      <c r="B31" s="86" t="s">
        <v>1101</v>
      </c>
      <c r="C31" s="87" t="s">
        <v>1654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121</v>
      </c>
      <c r="B36" s="872" t="str">
        <f>VLOOKUP(A36,EQUIPOS!A6:D154,3,FALSE)</f>
        <v>Bomba eléctrica para accionar la celda</v>
      </c>
      <c r="C36" s="873"/>
      <c r="D36" s="873"/>
      <c r="E36" s="873"/>
      <c r="F36" s="873"/>
      <c r="G36" s="873"/>
      <c r="H36" s="874"/>
      <c r="I36" s="274"/>
      <c r="J36" s="275"/>
      <c r="K36" s="276">
        <f>VLOOKUP(A36,EQUIPOS!A6:D163,4,FALSE)</f>
        <v>48449.205723875057</v>
      </c>
      <c r="L36" s="277"/>
      <c r="M36" s="278">
        <v>0.01</v>
      </c>
      <c r="N36" s="279">
        <f t="shared" ref="N36:N41" si="0">K36/M36</f>
        <v>4844920.5723875053</v>
      </c>
    </row>
    <row r="37" spans="1:14">
      <c r="A37" s="119" t="s">
        <v>192</v>
      </c>
      <c r="B37" s="872" t="str">
        <f>VLOOKUP(A37,EQUIPOS!A7:D154,3,FALSE)</f>
        <v>Equipo de acarreo interno</v>
      </c>
      <c r="C37" s="873"/>
      <c r="D37" s="873"/>
      <c r="E37" s="873"/>
      <c r="F37" s="873"/>
      <c r="G37" s="873"/>
      <c r="H37" s="874"/>
      <c r="I37" s="428"/>
      <c r="J37" s="429"/>
      <c r="K37" s="276">
        <f>VLOOKUP(A37,EQUIPOS!A7:D164,4,FALSE)</f>
        <v>31492.453308455006</v>
      </c>
      <c r="L37" s="342"/>
      <c r="M37" s="343">
        <v>0.05</v>
      </c>
      <c r="N37" s="279">
        <f t="shared" si="0"/>
        <v>629849.06616910012</v>
      </c>
    </row>
    <row r="38" spans="1:14">
      <c r="A38" s="119" t="s">
        <v>217</v>
      </c>
      <c r="B38" s="872" t="str">
        <f>VLOOKUP(A38,EQUIPOS!A8:D154,3,FALSE)</f>
        <v>Equipo de soldadura y de acetileno (incluye soldadura)</v>
      </c>
      <c r="C38" s="873"/>
      <c r="D38" s="873"/>
      <c r="E38" s="873"/>
      <c r="F38" s="873"/>
      <c r="G38" s="873"/>
      <c r="H38" s="874"/>
      <c r="I38" s="428"/>
      <c r="J38" s="429"/>
      <c r="K38" s="276">
        <f>VLOOKUP(A38,EQUIPOS!A8:D165,4,FALSE)</f>
        <v>20178.553789653604</v>
      </c>
      <c r="L38" s="342"/>
      <c r="M38" s="343">
        <v>0.01</v>
      </c>
      <c r="N38" s="279">
        <f t="shared" si="0"/>
        <v>2017855.3789653603</v>
      </c>
    </row>
    <row r="39" spans="1:14">
      <c r="A39" s="119" t="s">
        <v>242</v>
      </c>
      <c r="B39" s="872" t="str">
        <f>VLOOKUP(A39,EQUIPOS!A9:D154,3,FALSE)</f>
        <v>Grúa con torre capacidad 1 ton en la punta.</v>
      </c>
      <c r="C39" s="873"/>
      <c r="D39" s="873"/>
      <c r="E39" s="873"/>
      <c r="F39" s="873"/>
      <c r="G39" s="873"/>
      <c r="H39" s="874"/>
      <c r="I39" s="428"/>
      <c r="J39" s="429"/>
      <c r="K39" s="276">
        <f>VLOOKUP(A39,EQUIPOS!A9:D166,4,FALSE)</f>
        <v>191818.55331950006</v>
      </c>
      <c r="L39" s="342"/>
      <c r="M39" s="343">
        <v>0.04</v>
      </c>
      <c r="N39" s="279">
        <f t="shared" si="0"/>
        <v>4795463.8329875013</v>
      </c>
    </row>
    <row r="40" spans="1:14">
      <c r="A40" s="119" t="s">
        <v>255</v>
      </c>
      <c r="B40" s="872" t="str">
        <f>VLOOKUP(A40,EQUIPOS!A10:D154,3,FALSE)</f>
        <v>Manómetro cable de acero para bajar la celda</v>
      </c>
      <c r="C40" s="873"/>
      <c r="D40" s="873"/>
      <c r="E40" s="873"/>
      <c r="F40" s="873"/>
      <c r="G40" s="873"/>
      <c r="H40" s="874"/>
      <c r="I40" s="335"/>
      <c r="J40" s="337"/>
      <c r="K40" s="276">
        <f>VLOOKUP(A40,EQUIPOS!A10:D167,4,FALSE)</f>
        <v>1149259.1875886915</v>
      </c>
      <c r="L40" s="430"/>
      <c r="M40" s="431">
        <v>1</v>
      </c>
      <c r="N40" s="279">
        <f t="shared" si="0"/>
        <v>1149259.1875886915</v>
      </c>
    </row>
    <row r="41" spans="1:14">
      <c r="A41" t="s">
        <v>320</v>
      </c>
      <c r="B41" s="872" t="str">
        <f>VLOOKUP(A41,EQUIPOS!A11:D155,3,FALSE)</f>
        <v>Retroexcavadora sobre llantas, motor 62HP, Profundidad de excavación de 5.41 metros.</v>
      </c>
      <c r="C41" s="873"/>
      <c r="D41" s="873"/>
      <c r="E41" s="873"/>
      <c r="F41" s="873"/>
      <c r="G41" s="873"/>
      <c r="H41" s="874"/>
      <c r="I41" s="42"/>
      <c r="J41" s="43"/>
      <c r="K41" s="276">
        <f>VLOOKUP(A41,EQUIPOS!A11:D168,4,FALSE)</f>
        <v>55449.739210856482</v>
      </c>
      <c r="L41" s="283"/>
      <c r="M41" s="284">
        <v>0.2</v>
      </c>
      <c r="N41" s="279">
        <f t="shared" si="0"/>
        <v>277248.69605428237</v>
      </c>
    </row>
    <row r="42" spans="1:14">
      <c r="B42" s="327"/>
      <c r="C42" s="328"/>
      <c r="D42" s="328"/>
      <c r="E42" s="328"/>
      <c r="F42" s="330"/>
      <c r="G42" s="330"/>
      <c r="H42" s="131"/>
      <c r="I42" s="42"/>
      <c r="J42" s="43"/>
      <c r="K42" s="445"/>
      <c r="L42" s="283"/>
      <c r="M42" s="284"/>
      <c r="N42" s="280"/>
    </row>
    <row r="43" spans="1:14">
      <c r="B43" s="880" t="s">
        <v>952</v>
      </c>
      <c r="C43" s="881"/>
      <c r="D43" s="881"/>
      <c r="E43" s="44"/>
      <c r="F43" s="45"/>
      <c r="G43" s="45"/>
      <c r="H43" s="46"/>
      <c r="I43" s="42"/>
      <c r="J43" s="43"/>
      <c r="K43" s="286"/>
      <c r="L43" s="283"/>
      <c r="M43" s="408">
        <v>0.01</v>
      </c>
      <c r="N43" s="351">
        <f>N81*M43</f>
        <v>6913.9567913614801</v>
      </c>
    </row>
    <row r="44" spans="1:14" ht="15.75" thickBot="1">
      <c r="B44" s="872"/>
      <c r="C44" s="873"/>
      <c r="D44" s="873"/>
      <c r="E44" s="873"/>
      <c r="F44" s="873"/>
      <c r="G44" s="873"/>
      <c r="H44" s="874"/>
      <c r="I44" s="882"/>
      <c r="J44" s="883"/>
      <c r="K44" s="47"/>
      <c r="L44" s="884"/>
      <c r="M44" s="885"/>
      <c r="N44" s="111"/>
    </row>
    <row r="45" spans="1:14" ht="15.75" thickBot="1">
      <c r="B45" s="823" t="s">
        <v>953</v>
      </c>
      <c r="C45" s="824"/>
      <c r="D45" s="824"/>
      <c r="E45" s="824"/>
      <c r="F45" s="824"/>
      <c r="G45" s="824"/>
      <c r="H45" s="824"/>
      <c r="I45" s="824"/>
      <c r="J45" s="824"/>
      <c r="K45" s="824"/>
      <c r="L45" s="824"/>
      <c r="M45" s="825"/>
      <c r="N45" s="401">
        <f>SUM(N36:N44)</f>
        <v>13721510.690943802</v>
      </c>
    </row>
    <row r="46" spans="1:14">
      <c r="B46" s="287"/>
      <c r="C46" s="40"/>
      <c r="D46" s="40"/>
      <c r="E46" s="40"/>
      <c r="F46" s="40"/>
      <c r="G46" s="40"/>
      <c r="H46" s="40"/>
      <c r="I46" s="40"/>
      <c r="J46" s="40"/>
      <c r="K46" s="40"/>
      <c r="L46" s="40"/>
      <c r="M46" s="40"/>
      <c r="N46" s="41"/>
    </row>
    <row r="47" spans="1:14">
      <c r="B47" s="70" t="s">
        <v>954</v>
      </c>
      <c r="C47" s="71"/>
      <c r="D47" s="71"/>
      <c r="E47" s="71"/>
      <c r="F47" s="71"/>
      <c r="G47" s="71"/>
      <c r="H47" s="71"/>
      <c r="I47" s="71"/>
      <c r="J47" s="71"/>
      <c r="K47" s="71"/>
      <c r="L47" s="71"/>
      <c r="M47" s="71"/>
      <c r="N47" s="72"/>
    </row>
    <row r="48" spans="1:14"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12812150.833785564</v>
      </c>
      <c r="N50" s="279">
        <f t="shared" ref="N50:N55" si="1">K50*M50</f>
        <v>12812150.833785564</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64376.580892841586</v>
      </c>
      <c r="N51" s="279">
        <f t="shared" si="1"/>
        <v>1931297.4267852476</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1264136.2560708486</v>
      </c>
      <c r="N52" s="279">
        <f t="shared" si="1"/>
        <v>2528272.5121416971</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775228.54823616368</v>
      </c>
      <c r="N53" s="279">
        <f t="shared" si="1"/>
        <v>3876142.7411808185</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50260.423940300388</v>
      </c>
      <c r="N54" s="279">
        <f t="shared" si="1"/>
        <v>3015625.4364180234</v>
      </c>
    </row>
    <row r="55" spans="1:14">
      <c r="A55" s="167" t="s">
        <v>734</v>
      </c>
      <c r="B55" s="49" t="str">
        <f>VLOOKUP(A55,MATERIALES!A7:D373,3,FALSE)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49692.047701232368</v>
      </c>
      <c r="N55" s="279">
        <f t="shared" si="1"/>
        <v>596304.57241478842</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24759793.522726137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1400</v>
      </c>
      <c r="B63" s="52" t="str">
        <f>VLOOKUP(A63,TRANSPORTE!A5:D117,3,FALSE)</f>
        <v>Transporte de tubos. celdas, etc.</v>
      </c>
      <c r="C63" s="324"/>
      <c r="D63" s="324"/>
      <c r="E63" s="324"/>
      <c r="F63" s="324"/>
      <c r="G63" s="324"/>
      <c r="H63" s="318" t="s">
        <v>1468</v>
      </c>
      <c r="I63" s="286">
        <v>1</v>
      </c>
      <c r="J63" s="293">
        <v>1</v>
      </c>
      <c r="K63" s="286">
        <f>I63*J63</f>
        <v>1</v>
      </c>
      <c r="L63" s="910">
        <f>VLOOKUP(A63,TRANSPORTE!A5:D117,4,FALSE)</f>
        <v>1099208.084885071</v>
      </c>
      <c r="M63" s="911"/>
      <c r="N63" s="294">
        <f>K63*L63</f>
        <v>1099208.084885071</v>
      </c>
    </row>
    <row r="64" spans="1:14">
      <c r="A64" t="s">
        <v>1402</v>
      </c>
      <c r="B64" s="52" t="str">
        <f>VLOOKUP(A64,TRANSPORTE!A6:D117,3,FALSE)</f>
        <v>Transporte de personal de montaje</v>
      </c>
      <c r="C64" s="53"/>
      <c r="D64" s="53"/>
      <c r="E64" s="53"/>
      <c r="F64" s="53"/>
      <c r="G64" s="53"/>
      <c r="H64" s="318" t="s">
        <v>1468</v>
      </c>
      <c r="I64" s="286">
        <v>8</v>
      </c>
      <c r="J64" s="293">
        <v>1</v>
      </c>
      <c r="K64" s="286">
        <f>I64*J64</f>
        <v>8</v>
      </c>
      <c r="L64" s="910">
        <f>VLOOKUP(A64,TRANSPORTE!A6:D117,4,FALSE)</f>
        <v>127120.00068534586</v>
      </c>
      <c r="M64" s="911"/>
      <c r="N64" s="294">
        <f>K64*L64</f>
        <v>1016960.0054827669</v>
      </c>
    </row>
    <row r="65" spans="1:15">
      <c r="A65" t="s">
        <v>1399</v>
      </c>
      <c r="B65" s="52" t="str">
        <f>VLOOKUP(A65,TRANSPORTE!A6:D117,3,FALSE)</f>
        <v>Pasajes aéreos</v>
      </c>
      <c r="C65" s="53"/>
      <c r="D65" s="53"/>
      <c r="E65" s="53"/>
      <c r="F65" s="53"/>
      <c r="G65" s="53"/>
      <c r="H65" s="318" t="s">
        <v>945</v>
      </c>
      <c r="I65" s="286">
        <v>3</v>
      </c>
      <c r="J65" s="293">
        <v>1</v>
      </c>
      <c r="K65" s="286">
        <f>I65*J65</f>
        <v>3</v>
      </c>
      <c r="L65" s="910">
        <f>VLOOKUP(A65,TRANSPORTE!A6:D117,4,FALSE)</f>
        <v>308045.23570163484</v>
      </c>
      <c r="M65" s="911"/>
      <c r="N65" s="294">
        <f>K65*L65</f>
        <v>924135.70710490458</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3040303.7974727424</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6</v>
      </c>
      <c r="B73" s="55" t="str">
        <f>VLOOKUP(A73,'MANO DE OBRA'!A8:D68,3,FALSE)</f>
        <v xml:space="preserve">Obrero </v>
      </c>
      <c r="C73" s="53"/>
      <c r="D73" s="53"/>
      <c r="E73" s="53"/>
      <c r="F73" s="53"/>
      <c r="G73" s="53"/>
      <c r="H73" s="53"/>
      <c r="I73" s="299">
        <f t="shared" ref="I73:I76" si="2">K73/J73*100</f>
        <v>29260.000000000004</v>
      </c>
      <c r="J73" s="300">
        <v>185</v>
      </c>
      <c r="K73" s="301">
        <f>VLOOKUP(A73,'MANO DE OBRA'!A8:D99,4,FALSE)</f>
        <v>54131</v>
      </c>
      <c r="L73" s="56"/>
      <c r="M73" s="441">
        <v>1</v>
      </c>
      <c r="N73" s="402">
        <f t="shared" ref="N73:N76" si="3">K73/M73</f>
        <v>54131</v>
      </c>
      <c r="O73" s="112"/>
    </row>
    <row r="74" spans="1:15">
      <c r="A74" s="168" t="s">
        <v>74</v>
      </c>
      <c r="B74" s="55" t="str">
        <f>VLOOKUP(A74,'MANO DE OBRA'!A8:D69,3,FALSE)</f>
        <v>Ingeniero de Montaje y Prueba Pilote (1)</v>
      </c>
      <c r="C74" s="53"/>
      <c r="D74" s="53"/>
      <c r="E74" s="53"/>
      <c r="F74" s="53"/>
      <c r="G74" s="53"/>
      <c r="H74" s="53"/>
      <c r="I74" s="299">
        <f t="shared" si="2"/>
        <v>257965.03444028978</v>
      </c>
      <c r="J74" s="300">
        <v>185</v>
      </c>
      <c r="K74" s="301">
        <f>VLOOKUP(A74,'MANO DE OBRA'!A8:D100,4,FALSE)</f>
        <v>477235.31371453602</v>
      </c>
      <c r="L74" s="56"/>
      <c r="M74" s="438">
        <v>1</v>
      </c>
      <c r="N74" s="402">
        <f t="shared" si="3"/>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2"/>
        <v>86502.359687357821</v>
      </c>
      <c r="J76" s="300">
        <v>185</v>
      </c>
      <c r="K76" s="301">
        <f>VLOOKUP(A76,'MANO DE OBRA'!A10:D102,4,FALSE)</f>
        <v>160029.36542161196</v>
      </c>
      <c r="L76" s="56"/>
      <c r="M76" s="446">
        <v>1</v>
      </c>
      <c r="N76" s="402">
        <f t="shared" si="3"/>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SUM(N73:N80)</f>
        <v>691395.67913614796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42213003.690278836</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8442600.7380557675</v>
      </c>
      <c r="M88" s="859"/>
      <c r="N88" s="57"/>
    </row>
    <row r="89" spans="1:14">
      <c r="B89" s="95" t="s">
        <v>973</v>
      </c>
      <c r="C89" s="96"/>
      <c r="D89" s="96"/>
      <c r="E89" s="96"/>
      <c r="F89" s="96"/>
      <c r="G89" s="96"/>
      <c r="H89" s="96"/>
      <c r="I89" s="93"/>
      <c r="J89" s="94"/>
      <c r="K89" s="311">
        <v>0.05</v>
      </c>
      <c r="L89" s="858">
        <f>N83*K89</f>
        <v>2110650.1845139419</v>
      </c>
      <c r="M89" s="859"/>
      <c r="N89" s="57"/>
    </row>
    <row r="90" spans="1:14" ht="15.75" thickBot="1">
      <c r="B90" s="97" t="s">
        <v>974</v>
      </c>
      <c r="C90" s="98"/>
      <c r="D90" s="98"/>
      <c r="E90" s="98"/>
      <c r="F90" s="98"/>
      <c r="G90" s="98"/>
      <c r="H90" s="98"/>
      <c r="I90" s="99"/>
      <c r="J90" s="100"/>
      <c r="K90" s="312">
        <v>0.05</v>
      </c>
      <c r="L90" s="860">
        <f>N83*K90</f>
        <v>2110650.1845139419</v>
      </c>
      <c r="M90" s="861"/>
      <c r="N90" s="57"/>
    </row>
    <row r="91" spans="1:14" ht="15.75" thickBot="1">
      <c r="B91" s="823" t="s">
        <v>953</v>
      </c>
      <c r="C91" s="824"/>
      <c r="D91" s="824"/>
      <c r="E91" s="824"/>
      <c r="F91" s="824"/>
      <c r="G91" s="824"/>
      <c r="H91" s="824"/>
      <c r="I91" s="824"/>
      <c r="J91" s="824"/>
      <c r="K91" s="824"/>
      <c r="L91" s="824"/>
      <c r="M91" s="825"/>
      <c r="N91" s="58">
        <f>L88+L89+L90</f>
        <v>12663901.10708365</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54876904.797362484</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295275</xdr:rowOff>
              </from>
              <to>
                <xdr:col>1</xdr:col>
                <xdr:colOff>857250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H69" zoomScale="78" zoomScaleNormal="78" workbookViewId="0">
      <selection activeCell="O75" sqref="O75"/>
    </sheetView>
  </sheetViews>
  <sheetFormatPr baseColWidth="10" defaultRowHeight="15"/>
  <cols>
    <col min="1" max="1" width="10" customWidth="1"/>
    <col min="2" max="2" width="17" customWidth="1"/>
    <col min="6" max="6" width="14.42578125" customWidth="1"/>
    <col min="9" max="9" width="13.28515625" bestFit="1" customWidth="1"/>
    <col min="10" max="10" width="15.5703125" customWidth="1"/>
    <col min="11" max="11" width="17.5703125" bestFit="1" customWidth="1"/>
    <col min="13" max="13" width="16.42578125" bestFit="1" customWidth="1"/>
    <col min="14" max="14" width="17.42578125" customWidth="1"/>
    <col min="15" max="15" width="12" bestFit="1" customWidth="1"/>
    <col min="16" max="16" width="15.28515625" bestFit="1" customWidth="1"/>
  </cols>
  <sheetData>
    <row r="1" spans="2:14" ht="15" hidden="1" customHeight="1" thickTop="1">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 customHeight="1" thickBot="1">
      <c r="A31" t="s">
        <v>1845</v>
      </c>
      <c r="B31" s="86" t="s">
        <v>1102</v>
      </c>
      <c r="C31" s="87" t="s">
        <v>1655</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6">
      <c r="B33" s="64" t="s">
        <v>947</v>
      </c>
      <c r="C33" s="65"/>
      <c r="D33" s="65"/>
      <c r="E33" s="65"/>
      <c r="F33" s="65"/>
      <c r="G33" s="65"/>
      <c r="H33" s="65"/>
      <c r="I33" s="65"/>
      <c r="J33" s="65"/>
      <c r="K33" s="65"/>
      <c r="L33" s="65"/>
      <c r="M33" s="65"/>
      <c r="N33" s="66"/>
    </row>
    <row r="34" spans="1:16" ht="15.75" thickBot="1">
      <c r="B34" s="273"/>
      <c r="C34" s="67"/>
      <c r="D34" s="67"/>
      <c r="E34" s="67"/>
      <c r="F34" s="67"/>
      <c r="G34" s="67"/>
      <c r="H34" s="67"/>
      <c r="I34" s="68"/>
      <c r="J34" s="68"/>
      <c r="K34" s="67"/>
      <c r="L34" s="67"/>
      <c r="M34" s="67"/>
      <c r="N34" s="69"/>
    </row>
    <row r="35" spans="1:16">
      <c r="B35" s="893" t="s">
        <v>944</v>
      </c>
      <c r="C35" s="894"/>
      <c r="D35" s="894"/>
      <c r="E35" s="894"/>
      <c r="F35" s="894"/>
      <c r="G35" s="894"/>
      <c r="H35" s="895"/>
      <c r="I35" s="896" t="s">
        <v>948</v>
      </c>
      <c r="J35" s="897"/>
      <c r="K35" s="75" t="s">
        <v>949</v>
      </c>
      <c r="L35" s="898" t="s">
        <v>950</v>
      </c>
      <c r="M35" s="895"/>
      <c r="N35" s="76" t="s">
        <v>951</v>
      </c>
    </row>
    <row r="36" spans="1:16">
      <c r="A36" s="119" t="s">
        <v>121</v>
      </c>
      <c r="B36" s="872" t="str">
        <f>VLOOKUP(A36,EQUIPOS!A6:D154,3,FALSE)</f>
        <v>Bomba eléctrica para accionar la celda</v>
      </c>
      <c r="C36" s="873"/>
      <c r="D36" s="873"/>
      <c r="E36" s="873"/>
      <c r="F36" s="873"/>
      <c r="G36" s="873"/>
      <c r="H36" s="874"/>
      <c r="I36" s="274"/>
      <c r="J36" s="275"/>
      <c r="K36" s="276">
        <f>VLOOKUP(A36,EQUIPOS!A6:D163,4,FALSE)</f>
        <v>48449.205723875057</v>
      </c>
      <c r="L36" s="277"/>
      <c r="M36" s="278">
        <v>0.01</v>
      </c>
      <c r="N36" s="279">
        <f>K36/M36</f>
        <v>4844920.5723875053</v>
      </c>
    </row>
    <row r="37" spans="1:16">
      <c r="A37" s="119" t="s">
        <v>217</v>
      </c>
      <c r="B37" s="872" t="str">
        <f>VLOOKUP(A37,EQUIPOS!A7:D154,3,FALSE)</f>
        <v>Equipo de soldadura y de acetileno (incluye soldadura)</v>
      </c>
      <c r="C37" s="873"/>
      <c r="D37" s="873"/>
      <c r="E37" s="873"/>
      <c r="F37" s="873"/>
      <c r="G37" s="873"/>
      <c r="H37" s="874"/>
      <c r="I37" s="428"/>
      <c r="J37" s="429"/>
      <c r="K37" s="276">
        <f>VLOOKUP(A37,EQUIPOS!A7:D164,4,FALSE)</f>
        <v>20178.553789653604</v>
      </c>
      <c r="L37" s="342"/>
      <c r="M37" s="343">
        <v>0.01</v>
      </c>
      <c r="N37" s="279">
        <f>K37/M37</f>
        <v>2017855.3789653603</v>
      </c>
    </row>
    <row r="38" spans="1:16">
      <c r="A38" s="119" t="s">
        <v>255</v>
      </c>
      <c r="B38" s="872" t="str">
        <f>VLOOKUP(A38,EQUIPOS!A8:D154,3,FALSE)</f>
        <v>Manómetro cable de acero para bajar la celda</v>
      </c>
      <c r="C38" s="873"/>
      <c r="D38" s="873"/>
      <c r="E38" s="873"/>
      <c r="F38" s="873"/>
      <c r="G38" s="873"/>
      <c r="H38" s="874"/>
      <c r="I38" s="428"/>
      <c r="J38" s="429"/>
      <c r="K38" s="276">
        <f>VLOOKUP(A38,EQUIPOS!A8:D165,4,FALSE)</f>
        <v>1149259.1875886915</v>
      </c>
      <c r="L38" s="342"/>
      <c r="M38" s="343">
        <v>1</v>
      </c>
      <c r="N38" s="279">
        <f>K38/M38</f>
        <v>1149259.1875886915</v>
      </c>
    </row>
    <row r="39" spans="1:16">
      <c r="A39" s="119"/>
      <c r="B39" s="872"/>
      <c r="C39" s="873"/>
      <c r="D39" s="873"/>
      <c r="E39" s="873"/>
      <c r="F39" s="873"/>
      <c r="G39" s="873"/>
      <c r="H39" s="874"/>
      <c r="I39" s="428"/>
      <c r="J39" s="429"/>
      <c r="K39" s="276"/>
      <c r="L39" s="342"/>
      <c r="M39" s="343"/>
      <c r="N39" s="279"/>
    </row>
    <row r="40" spans="1:16">
      <c r="A40" s="119"/>
      <c r="B40" s="872"/>
      <c r="C40" s="873"/>
      <c r="D40" s="873"/>
      <c r="E40" s="873"/>
      <c r="F40" s="873"/>
      <c r="G40" s="873"/>
      <c r="H40" s="874"/>
      <c r="I40" s="335"/>
      <c r="J40" s="337"/>
      <c r="K40" s="276"/>
      <c r="L40" s="430"/>
      <c r="M40" s="431"/>
      <c r="N40" s="279"/>
    </row>
    <row r="41" spans="1:16">
      <c r="B41" s="872"/>
      <c r="C41" s="873"/>
      <c r="D41" s="873"/>
      <c r="E41" s="873"/>
      <c r="F41" s="873"/>
      <c r="G41" s="873"/>
      <c r="H41" s="874"/>
      <c r="I41" s="42"/>
      <c r="J41" s="43"/>
      <c r="K41" s="276"/>
      <c r="L41" s="283"/>
      <c r="M41" s="284"/>
      <c r="N41" s="279"/>
    </row>
    <row r="42" spans="1:16">
      <c r="B42" s="327"/>
      <c r="C42" s="328"/>
      <c r="D42" s="328"/>
      <c r="E42" s="328"/>
      <c r="F42" s="330"/>
      <c r="G42" s="330"/>
      <c r="H42" s="131"/>
      <c r="I42" s="42"/>
      <c r="J42" s="43"/>
      <c r="K42" s="445"/>
      <c r="L42" s="283"/>
      <c r="M42" s="284"/>
      <c r="N42" s="280"/>
    </row>
    <row r="43" spans="1:16">
      <c r="B43" s="880" t="s">
        <v>952</v>
      </c>
      <c r="C43" s="881"/>
      <c r="D43" s="881"/>
      <c r="E43" s="44"/>
      <c r="F43" s="45"/>
      <c r="G43" s="45"/>
      <c r="H43" s="46"/>
      <c r="I43" s="42"/>
      <c r="J43" s="43"/>
      <c r="K43" s="286"/>
      <c r="L43" s="283"/>
      <c r="M43" s="408">
        <v>0.01</v>
      </c>
      <c r="N43" s="351">
        <f>N81*M43</f>
        <v>6913.9567913614801</v>
      </c>
    </row>
    <row r="44" spans="1:16" ht="15.75" thickBot="1">
      <c r="B44" s="872"/>
      <c r="C44" s="873"/>
      <c r="D44" s="873"/>
      <c r="E44" s="873"/>
      <c r="F44" s="873"/>
      <c r="G44" s="873"/>
      <c r="H44" s="874"/>
      <c r="I44" s="882"/>
      <c r="J44" s="883"/>
      <c r="K44" s="47"/>
      <c r="L44" s="884"/>
      <c r="M44" s="885"/>
      <c r="N44" s="111"/>
    </row>
    <row r="45" spans="1:16" ht="15.75" thickBot="1">
      <c r="B45" s="823" t="s">
        <v>953</v>
      </c>
      <c r="C45" s="824"/>
      <c r="D45" s="824"/>
      <c r="E45" s="824"/>
      <c r="F45" s="824"/>
      <c r="G45" s="824"/>
      <c r="H45" s="824"/>
      <c r="I45" s="824"/>
      <c r="J45" s="824"/>
      <c r="K45" s="824"/>
      <c r="L45" s="824"/>
      <c r="M45" s="825"/>
      <c r="N45" s="401">
        <f>SUM(N36:N44)</f>
        <v>8018949.0957329189</v>
      </c>
      <c r="P45" s="120"/>
    </row>
    <row r="46" spans="1:16">
      <c r="B46" s="287"/>
      <c r="C46" s="40"/>
      <c r="D46" s="40"/>
      <c r="E46" s="40"/>
      <c r="F46" s="40"/>
      <c r="G46" s="40"/>
      <c r="H46" s="40"/>
      <c r="I46" s="40"/>
      <c r="J46" s="40"/>
      <c r="K46" s="40"/>
      <c r="L46" s="40"/>
      <c r="M46" s="40"/>
      <c r="N46" s="41"/>
    </row>
    <row r="47" spans="1:16">
      <c r="B47" s="70" t="s">
        <v>954</v>
      </c>
      <c r="C47" s="71"/>
      <c r="D47" s="71"/>
      <c r="E47" s="71"/>
      <c r="F47" s="71"/>
      <c r="G47" s="71"/>
      <c r="H47" s="71"/>
      <c r="I47" s="71"/>
      <c r="J47" s="71"/>
      <c r="K47" s="71"/>
      <c r="L47" s="71"/>
      <c r="M47" s="71"/>
      <c r="N47" s="72"/>
    </row>
    <row r="48" spans="1:16" ht="15.75" thickBot="1">
      <c r="B48" s="73"/>
      <c r="C48" s="68"/>
      <c r="D48" s="68"/>
      <c r="E48" s="68"/>
      <c r="F48" s="68"/>
      <c r="G48" s="68"/>
      <c r="H48" s="68"/>
      <c r="I48" s="68"/>
      <c r="J48" s="67"/>
      <c r="K48" s="67"/>
      <c r="L48" s="67"/>
      <c r="M48" s="67"/>
      <c r="N48" s="69"/>
    </row>
    <row r="49" spans="1:14">
      <c r="B49" s="868" t="s">
        <v>944</v>
      </c>
      <c r="C49" s="869"/>
      <c r="D49" s="869"/>
      <c r="E49" s="869"/>
      <c r="F49" s="869"/>
      <c r="G49" s="869"/>
      <c r="H49" s="869"/>
      <c r="I49" s="903"/>
      <c r="J49" s="322" t="s">
        <v>945</v>
      </c>
      <c r="K49" s="91" t="s">
        <v>946</v>
      </c>
      <c r="L49" s="904" t="s">
        <v>955</v>
      </c>
      <c r="M49" s="903"/>
      <c r="N49" s="92" t="s">
        <v>951</v>
      </c>
    </row>
    <row r="50" spans="1:14">
      <c r="A50" s="167" t="s">
        <v>410</v>
      </c>
      <c r="B50" s="49" t="str">
        <f>VLOOKUP(A50,MATERIALES!A5:D373,3,FALSE)</f>
        <v>Celda especial de carga</v>
      </c>
      <c r="C50" s="288"/>
      <c r="D50" s="288"/>
      <c r="E50" s="288"/>
      <c r="F50" s="288"/>
      <c r="G50" s="288"/>
      <c r="H50" s="288"/>
      <c r="I50" s="288"/>
      <c r="J50" s="318" t="str">
        <f>VLOOKUP(A50,MATERIALES!A6:D642,2,FALSE)</f>
        <v>u</v>
      </c>
      <c r="K50" s="289">
        <v>1</v>
      </c>
      <c r="L50" s="274"/>
      <c r="M50" s="409">
        <f>VLOOKUP(A50,MATERIALES!A5:D396,4,FALSE)</f>
        <v>12812150.833785564</v>
      </c>
      <c r="N50" s="279">
        <f t="shared" ref="N50:N55" si="0">K50*M50</f>
        <v>12812150.833785564</v>
      </c>
    </row>
    <row r="51" spans="1:14">
      <c r="A51" s="167" t="s">
        <v>505</v>
      </c>
      <c r="B51" s="49" t="str">
        <f>VLOOKUP(A51,MATERIALES!A6:D373,3,FALSE)</f>
        <v>Manguera de alta presión</v>
      </c>
      <c r="C51" s="432"/>
      <c r="D51" s="432"/>
      <c r="E51" s="432"/>
      <c r="F51" s="432"/>
      <c r="G51" s="432"/>
      <c r="H51" s="432"/>
      <c r="I51" s="432"/>
      <c r="J51" s="319" t="str">
        <f>VLOOKUP(A51,MATERIALES!A6:D643,2,FALSE)</f>
        <v>m</v>
      </c>
      <c r="K51" s="404">
        <v>30</v>
      </c>
      <c r="L51" s="428"/>
      <c r="M51" s="409">
        <f>VLOOKUP(A51,MATERIALES!A6:D397,4,FALSE)</f>
        <v>64376.580892841586</v>
      </c>
      <c r="N51" s="279">
        <f t="shared" si="0"/>
        <v>1931297.4267852476</v>
      </c>
    </row>
    <row r="52" spans="1:14">
      <c r="A52" s="167" t="s">
        <v>698</v>
      </c>
      <c r="B52" s="49" t="str">
        <f>VLOOKUP(A52,MATERIALES!A6:D373,3,FALSE)</f>
        <v>Transductores electrónicos (incluye cables, protección contra el concreto y panel de lectura)</v>
      </c>
      <c r="C52" s="432"/>
      <c r="D52" s="432"/>
      <c r="E52" s="432"/>
      <c r="F52" s="432"/>
      <c r="G52" s="432"/>
      <c r="H52" s="432"/>
      <c r="I52" s="432"/>
      <c r="J52" s="319" t="str">
        <f>VLOOKUP(A52,MATERIALES!A6:D644,2,FALSE)</f>
        <v>u</v>
      </c>
      <c r="K52" s="404">
        <v>2</v>
      </c>
      <c r="L52" s="428"/>
      <c r="M52" s="409">
        <f>VLOOKUP(A52,MATERIALES!A6:D398,4,FALSE)</f>
        <v>1264136.2560708486</v>
      </c>
      <c r="N52" s="279">
        <f t="shared" si="0"/>
        <v>2528272.5121416971</v>
      </c>
    </row>
    <row r="53" spans="1:14">
      <c r="A53" s="167" t="s">
        <v>700</v>
      </c>
      <c r="B53" s="49" t="str">
        <f>VLOOKUP(A53,MATERIALES!A6:D373,3,FALSE)</f>
        <v>Transductores mecánicos (incluye cables, protección contra el concreto y panel de lectura)</v>
      </c>
      <c r="C53" s="432"/>
      <c r="D53" s="432"/>
      <c r="E53" s="432"/>
      <c r="F53" s="432"/>
      <c r="G53" s="432"/>
      <c r="H53" s="432"/>
      <c r="I53" s="432"/>
      <c r="J53" s="319" t="str">
        <f>VLOOKUP(A53,MATERIALES!A7:D645,2,FALSE)</f>
        <v>u</v>
      </c>
      <c r="K53" s="404">
        <v>5</v>
      </c>
      <c r="L53" s="428"/>
      <c r="M53" s="409">
        <f>VLOOKUP(A53,MATERIALES!A6:D399,4,FALSE)</f>
        <v>775228.54823616368</v>
      </c>
      <c r="N53" s="279">
        <f t="shared" si="0"/>
        <v>3876142.7411808185</v>
      </c>
    </row>
    <row r="54" spans="1:14">
      <c r="A54" s="167" t="s">
        <v>729</v>
      </c>
      <c r="B54" s="49" t="str">
        <f>VLOOKUP(A54,MATERIALES!A7:D373,3,FALSE)</f>
        <v>Tubo Metálico De Alta Resistencia</v>
      </c>
      <c r="C54" s="432"/>
      <c r="D54" s="432"/>
      <c r="E54" s="432"/>
      <c r="F54" s="432"/>
      <c r="G54" s="432"/>
      <c r="H54" s="432"/>
      <c r="I54" s="432"/>
      <c r="J54" s="319" t="str">
        <f>VLOOKUP(A54,MATERIALES!A8:D646,2,FALSE)</f>
        <v>m</v>
      </c>
      <c r="K54" s="404">
        <v>60</v>
      </c>
      <c r="L54" s="428"/>
      <c r="M54" s="409">
        <f>VLOOKUP(A54,MATERIALES!A7:D400,4,FALSE)</f>
        <v>50260.423940300388</v>
      </c>
      <c r="N54" s="279">
        <f t="shared" si="0"/>
        <v>3015625.4364180234</v>
      </c>
    </row>
    <row r="55" spans="1:14">
      <c r="A55" s="167" t="s">
        <v>734</v>
      </c>
      <c r="B55" s="49" t="str">
        <f>VLOOKUP(A55,MATERIALES!A8:D373,3,FALSE)</f>
        <v>Uniones especiales de alta resistencia para tubería</v>
      </c>
      <c r="C55" s="432"/>
      <c r="D55" s="432"/>
      <c r="E55" s="432"/>
      <c r="F55" s="432"/>
      <c r="G55" s="432"/>
      <c r="H55" s="432"/>
      <c r="I55" s="432"/>
      <c r="J55" s="319" t="str">
        <f>VLOOKUP(A55,MATERIALES!A9:D647,2,FALSE)</f>
        <v>u</v>
      </c>
      <c r="K55" s="404">
        <v>12</v>
      </c>
      <c r="L55" s="428"/>
      <c r="M55" s="409">
        <f>VLOOKUP(A55,MATERIALES!A8:D401,4,FALSE)</f>
        <v>49692.047701232368</v>
      </c>
      <c r="N55" s="279">
        <f t="shared" si="0"/>
        <v>596304.57241478842</v>
      </c>
    </row>
    <row r="56" spans="1:14">
      <c r="A56" s="167"/>
      <c r="B56" s="49"/>
      <c r="C56" s="432"/>
      <c r="D56" s="432"/>
      <c r="E56" s="432"/>
      <c r="F56" s="432"/>
      <c r="G56" s="432"/>
      <c r="H56" s="432"/>
      <c r="I56" s="432"/>
      <c r="J56" s="318"/>
      <c r="K56" s="404"/>
      <c r="L56" s="428"/>
      <c r="M56" s="409"/>
      <c r="N56" s="279"/>
    </row>
    <row r="57" spans="1:14" ht="15.75" thickBot="1">
      <c r="B57" s="49"/>
      <c r="C57" s="317"/>
      <c r="D57" s="317"/>
      <c r="E57" s="317"/>
      <c r="F57" s="317"/>
      <c r="G57" s="317"/>
      <c r="H57" s="317"/>
      <c r="I57" s="317"/>
      <c r="J57" s="442"/>
      <c r="K57" s="132"/>
      <c r="L57" s="332"/>
      <c r="M57" s="409"/>
      <c r="N57" s="279"/>
    </row>
    <row r="58" spans="1:14" ht="15.75" thickBot="1">
      <c r="B58" s="823" t="s">
        <v>953</v>
      </c>
      <c r="C58" s="824"/>
      <c r="D58" s="824"/>
      <c r="E58" s="824"/>
      <c r="F58" s="824"/>
      <c r="G58" s="824"/>
      <c r="H58" s="824"/>
      <c r="I58" s="824"/>
      <c r="J58" s="824"/>
      <c r="K58" s="824"/>
      <c r="L58" s="824"/>
      <c r="M58" s="825"/>
      <c r="N58" s="401">
        <f>SUM(N50:N57)</f>
        <v>24759793.522726137</v>
      </c>
    </row>
    <row r="59" spans="1:14">
      <c r="B59" s="39"/>
      <c r="C59" s="40"/>
      <c r="D59" s="40"/>
      <c r="E59" s="40"/>
      <c r="F59" s="40"/>
      <c r="G59" s="40"/>
      <c r="H59" s="40"/>
      <c r="I59" s="40"/>
      <c r="J59" s="40"/>
      <c r="K59" s="40"/>
      <c r="L59" s="40"/>
      <c r="M59" s="40"/>
      <c r="N59" s="41"/>
    </row>
    <row r="60" spans="1:14">
      <c r="B60" s="70" t="s">
        <v>956</v>
      </c>
      <c r="C60" s="71"/>
      <c r="D60" s="71"/>
      <c r="E60" s="71"/>
      <c r="F60" s="71"/>
      <c r="G60" s="71"/>
      <c r="H60" s="71"/>
      <c r="I60" s="71"/>
      <c r="J60" s="71"/>
      <c r="K60" s="71"/>
      <c r="L60" s="71"/>
      <c r="M60" s="71"/>
      <c r="N60" s="72"/>
    </row>
    <row r="61" spans="1:14" ht="15.75" thickBot="1">
      <c r="B61" s="74"/>
      <c r="C61" s="67"/>
      <c r="D61" s="67"/>
      <c r="E61" s="67"/>
      <c r="F61" s="67"/>
      <c r="G61" s="67"/>
      <c r="H61" s="67"/>
      <c r="I61" s="67"/>
      <c r="J61" s="67"/>
      <c r="K61" s="67"/>
      <c r="L61" s="67"/>
      <c r="M61" s="67"/>
      <c r="N61" s="69"/>
    </row>
    <row r="62" spans="1:14" ht="25.5">
      <c r="B62" s="320" t="s">
        <v>957</v>
      </c>
      <c r="C62" s="321"/>
      <c r="D62" s="321"/>
      <c r="E62" s="321"/>
      <c r="F62" s="321"/>
      <c r="G62" s="321"/>
      <c r="H62" s="79" t="s">
        <v>945</v>
      </c>
      <c r="I62" s="80" t="s">
        <v>958</v>
      </c>
      <c r="J62" s="81" t="s">
        <v>959</v>
      </c>
      <c r="K62" s="79" t="s">
        <v>960</v>
      </c>
      <c r="L62" s="909" t="s">
        <v>961</v>
      </c>
      <c r="M62" s="888"/>
      <c r="N62" s="82" t="s">
        <v>951</v>
      </c>
    </row>
    <row r="63" spans="1:14">
      <c r="A63" t="s">
        <v>1399</v>
      </c>
      <c r="B63" s="52" t="str">
        <f>VLOOKUP(A63,TRANSPORTE!A5:D117,3,FALSE)</f>
        <v>Pasajes aéreos</v>
      </c>
      <c r="C63" s="324"/>
      <c r="D63" s="324"/>
      <c r="E63" s="324"/>
      <c r="F63" s="324"/>
      <c r="G63" s="324"/>
      <c r="H63" s="318" t="s">
        <v>945</v>
      </c>
      <c r="I63" s="286">
        <v>3</v>
      </c>
      <c r="J63" s="293">
        <v>1</v>
      </c>
      <c r="K63" s="286">
        <f>I63*J63</f>
        <v>3</v>
      </c>
      <c r="L63" s="910">
        <f>VLOOKUP(A63,TRANSPORTE!A5:D117,4,FALSE)</f>
        <v>308045.23570163484</v>
      </c>
      <c r="M63" s="911"/>
      <c r="N63" s="294">
        <f>K63*L63</f>
        <v>924135.70710490458</v>
      </c>
    </row>
    <row r="64" spans="1:14">
      <c r="A64" t="s">
        <v>1400</v>
      </c>
      <c r="B64" s="52" t="str">
        <f>VLOOKUP(A64,TRANSPORTE!A6:D117,3,FALSE)</f>
        <v>Transporte de tubos. celdas, etc.</v>
      </c>
      <c r="C64" s="53"/>
      <c r="D64" s="53"/>
      <c r="E64" s="53"/>
      <c r="F64" s="53"/>
      <c r="G64" s="53"/>
      <c r="H64" s="318" t="s">
        <v>1468</v>
      </c>
      <c r="I64" s="286">
        <v>1</v>
      </c>
      <c r="J64" s="293">
        <v>1</v>
      </c>
      <c r="K64" s="286">
        <f>I64*J64</f>
        <v>1</v>
      </c>
      <c r="L64" s="910">
        <f>VLOOKUP(A64,TRANSPORTE!A6:D117,4,FALSE)</f>
        <v>1099208.084885071</v>
      </c>
      <c r="M64" s="911"/>
      <c r="N64" s="294">
        <f>K64*L64</f>
        <v>1099208.084885071</v>
      </c>
    </row>
    <row r="65" spans="1:15">
      <c r="A65" t="s">
        <v>1402</v>
      </c>
      <c r="B65" s="52" t="str">
        <f>VLOOKUP(A65,TRANSPORTE!A6:D117,3,FALSE)</f>
        <v>Transporte de personal de montaje</v>
      </c>
      <c r="C65" s="53"/>
      <c r="D65" s="53"/>
      <c r="E65" s="53"/>
      <c r="F65" s="53"/>
      <c r="G65" s="53"/>
      <c r="H65" s="318" t="s">
        <v>1468</v>
      </c>
      <c r="I65" s="286">
        <v>8</v>
      </c>
      <c r="J65" s="293">
        <v>1</v>
      </c>
      <c r="K65" s="286">
        <f>I65*J65</f>
        <v>8</v>
      </c>
      <c r="L65" s="910">
        <f>VLOOKUP(A65,TRANSPORTE!A6:D117,4,FALSE)</f>
        <v>127120.00068534586</v>
      </c>
      <c r="M65" s="911"/>
      <c r="N65" s="294">
        <f>K65*L65</f>
        <v>1016960.0054827669</v>
      </c>
    </row>
    <row r="66" spans="1:15">
      <c r="B66" s="52"/>
      <c r="C66" s="53"/>
      <c r="D66" s="53"/>
      <c r="E66" s="53"/>
      <c r="F66" s="53"/>
      <c r="G66" s="53"/>
      <c r="H66" s="295"/>
      <c r="I66" s="286"/>
      <c r="J66" s="286"/>
      <c r="K66" s="286"/>
      <c r="L66" s="296"/>
      <c r="M66" s="297"/>
      <c r="N66" s="298"/>
    </row>
    <row r="67" spans="1:15" ht="15.75" thickBot="1">
      <c r="B67" s="454"/>
      <c r="C67" s="455"/>
      <c r="D67" s="455"/>
      <c r="E67" s="455"/>
      <c r="F67" s="455"/>
      <c r="G67" s="455"/>
      <c r="H67" s="54"/>
      <c r="I67" s="132"/>
      <c r="J67" s="132"/>
      <c r="K67" s="132"/>
      <c r="L67" s="901"/>
      <c r="M67" s="902"/>
      <c r="N67" s="133"/>
    </row>
    <row r="68" spans="1:15" ht="15.75" thickBot="1">
      <c r="B68" s="912" t="s">
        <v>953</v>
      </c>
      <c r="C68" s="866"/>
      <c r="D68" s="866"/>
      <c r="E68" s="866"/>
      <c r="F68" s="866"/>
      <c r="G68" s="866"/>
      <c r="H68" s="866"/>
      <c r="I68" s="866"/>
      <c r="J68" s="866"/>
      <c r="K68" s="866"/>
      <c r="L68" s="866"/>
      <c r="M68" s="867"/>
      <c r="N68" s="110">
        <f>SUM(N63:N67)</f>
        <v>3040303.7974727424</v>
      </c>
    </row>
    <row r="69" spans="1:15">
      <c r="B69" s="39"/>
      <c r="C69" s="40"/>
      <c r="D69" s="40"/>
      <c r="E69" s="40"/>
      <c r="F69" s="40"/>
      <c r="G69" s="40"/>
      <c r="H69" s="40"/>
      <c r="I69" s="40"/>
      <c r="J69" s="40"/>
      <c r="K69" s="40"/>
      <c r="L69" s="40"/>
      <c r="M69" s="40"/>
      <c r="N69" s="41"/>
    </row>
    <row r="70" spans="1:15">
      <c r="B70" s="70" t="s">
        <v>962</v>
      </c>
      <c r="C70" s="71"/>
      <c r="D70" s="71"/>
      <c r="E70" s="71"/>
      <c r="F70" s="71"/>
      <c r="G70" s="71"/>
      <c r="H70" s="71"/>
      <c r="I70" s="71"/>
      <c r="J70" s="71"/>
      <c r="K70" s="71"/>
      <c r="L70" s="71"/>
      <c r="M70" s="71"/>
      <c r="N70" s="72"/>
    </row>
    <row r="71" spans="1:15" ht="15.75" thickBot="1">
      <c r="B71" s="74"/>
      <c r="C71" s="67"/>
      <c r="D71" s="67"/>
      <c r="E71" s="67"/>
      <c r="F71" s="67"/>
      <c r="G71" s="67"/>
      <c r="H71" s="67"/>
      <c r="I71" s="67"/>
      <c r="J71" s="67"/>
      <c r="K71" s="67"/>
      <c r="L71" s="67"/>
      <c r="M71" s="67"/>
      <c r="N71" s="69"/>
    </row>
    <row r="72" spans="1:15" ht="25.5">
      <c r="B72" s="862" t="s">
        <v>963</v>
      </c>
      <c r="C72" s="863"/>
      <c r="D72" s="863"/>
      <c r="E72" s="863"/>
      <c r="F72" s="863"/>
      <c r="G72" s="863"/>
      <c r="H72" s="863"/>
      <c r="I72" s="79" t="s">
        <v>964</v>
      </c>
      <c r="J72" s="81" t="s">
        <v>1410</v>
      </c>
      <c r="K72" s="80" t="s">
        <v>966</v>
      </c>
      <c r="L72" s="864" t="s">
        <v>950</v>
      </c>
      <c r="M72" s="865"/>
      <c r="N72" s="104" t="s">
        <v>951</v>
      </c>
    </row>
    <row r="73" spans="1:15">
      <c r="A73" s="168" t="s">
        <v>6</v>
      </c>
      <c r="B73" s="55" t="str">
        <f>VLOOKUP(A73,'MANO DE OBRA'!A8:D68,3,FALSE)</f>
        <v xml:space="preserve">Obrero </v>
      </c>
      <c r="C73" s="53"/>
      <c r="D73" s="53"/>
      <c r="E73" s="53"/>
      <c r="F73" s="53"/>
      <c r="G73" s="53"/>
      <c r="H73" s="53"/>
      <c r="I73" s="299">
        <f t="shared" ref="I73:I76" si="1">K73/J73*100</f>
        <v>29260.000000000004</v>
      </c>
      <c r="J73" s="300">
        <v>185</v>
      </c>
      <c r="K73" s="301">
        <f>VLOOKUP(A73,'MANO DE OBRA'!A8:D99,4,FALSE)</f>
        <v>54131</v>
      </c>
      <c r="L73" s="56"/>
      <c r="M73" s="441">
        <v>1</v>
      </c>
      <c r="N73" s="402">
        <f t="shared" ref="N73:N76" si="2">K73/M73</f>
        <v>54131</v>
      </c>
      <c r="O73" s="112"/>
    </row>
    <row r="74" spans="1:15">
      <c r="A74" s="168" t="s">
        <v>74</v>
      </c>
      <c r="B74" s="55" t="str">
        <f>VLOOKUP(A74,'MANO DE OBRA'!A8:D69,3,FALSE)</f>
        <v>Ingeniero de Montaje y Prueba Pilote (1)</v>
      </c>
      <c r="C74" s="53"/>
      <c r="D74" s="53"/>
      <c r="E74" s="53"/>
      <c r="F74" s="53"/>
      <c r="G74" s="53"/>
      <c r="H74" s="53"/>
      <c r="I74" s="299">
        <f t="shared" si="1"/>
        <v>257965.03444028978</v>
      </c>
      <c r="J74" s="300">
        <v>185</v>
      </c>
      <c r="K74" s="301">
        <f>VLOOKUP(A74,'MANO DE OBRA'!A8:D100,4,FALSE)</f>
        <v>477235.31371453602</v>
      </c>
      <c r="L74" s="56"/>
      <c r="M74" s="438">
        <v>1</v>
      </c>
      <c r="N74" s="402">
        <f t="shared" si="2"/>
        <v>477235.31371453602</v>
      </c>
    </row>
    <row r="75" spans="1:15">
      <c r="A75" s="168"/>
      <c r="B75" s="55"/>
      <c r="C75" s="53"/>
      <c r="D75" s="53"/>
      <c r="E75" s="53"/>
      <c r="F75" s="53"/>
      <c r="G75" s="53"/>
      <c r="H75" s="53"/>
      <c r="I75" s="299"/>
      <c r="J75" s="300"/>
      <c r="K75" s="301"/>
      <c r="L75" s="56"/>
      <c r="M75" s="446"/>
      <c r="N75" s="402"/>
    </row>
    <row r="76" spans="1:15">
      <c r="A76" s="168" t="s">
        <v>88</v>
      </c>
      <c r="B76" s="55" t="str">
        <f>VLOOKUP(A76,'MANO DE OBRA'!A10:D71,3,FALSE)</f>
        <v>Soldador experto en montaje y pruebas</v>
      </c>
      <c r="C76" s="53"/>
      <c r="D76" s="53"/>
      <c r="E76" s="53"/>
      <c r="F76" s="53"/>
      <c r="G76" s="53"/>
      <c r="H76" s="53"/>
      <c r="I76" s="299">
        <f t="shared" si="1"/>
        <v>86502.359687357821</v>
      </c>
      <c r="J76" s="300">
        <v>185</v>
      </c>
      <c r="K76" s="301">
        <f>VLOOKUP(A76,'MANO DE OBRA'!A10:D102,4,FALSE)</f>
        <v>160029.36542161196</v>
      </c>
      <c r="L76" s="56"/>
      <c r="M76" s="446">
        <v>1</v>
      </c>
      <c r="N76" s="402">
        <f t="shared" si="2"/>
        <v>160029.36542161196</v>
      </c>
    </row>
    <row r="77" spans="1:15">
      <c r="A77" s="168"/>
      <c r="B77" s="55"/>
      <c r="C77" s="53"/>
      <c r="D77" s="53"/>
      <c r="E77" s="53"/>
      <c r="F77" s="53"/>
      <c r="G77" s="53"/>
      <c r="H77" s="53"/>
      <c r="I77" s="299"/>
      <c r="J77" s="300"/>
      <c r="K77" s="301"/>
      <c r="L77" s="56"/>
      <c r="M77" s="446"/>
      <c r="N77" s="402"/>
    </row>
    <row r="78" spans="1:15">
      <c r="A78" s="168"/>
      <c r="B78" s="55"/>
      <c r="C78" s="53"/>
      <c r="D78" s="53"/>
      <c r="E78" s="53"/>
      <c r="F78" s="53"/>
      <c r="G78" s="53"/>
      <c r="H78" s="53"/>
      <c r="I78" s="299"/>
      <c r="J78" s="300"/>
      <c r="K78" s="301"/>
      <c r="L78" s="56"/>
      <c r="M78" s="446"/>
      <c r="N78" s="402"/>
    </row>
    <row r="79" spans="1:15">
      <c r="B79" s="55"/>
      <c r="C79" s="53"/>
      <c r="D79" s="53"/>
      <c r="E79" s="53"/>
      <c r="F79" s="53"/>
      <c r="G79" s="53"/>
      <c r="H79" s="53"/>
      <c r="I79" s="299"/>
      <c r="J79" s="300"/>
      <c r="K79" s="301"/>
      <c r="L79" s="325"/>
      <c r="M79" s="307"/>
      <c r="N79" s="402"/>
    </row>
    <row r="80" spans="1:15" ht="15.75" thickBot="1">
      <c r="B80" s="899"/>
      <c r="C80" s="900"/>
      <c r="D80" s="900"/>
      <c r="E80" s="900"/>
      <c r="F80" s="900"/>
      <c r="G80" s="900"/>
      <c r="H80" s="900"/>
      <c r="I80" s="50"/>
      <c r="J80" s="50"/>
      <c r="K80" s="50"/>
      <c r="L80" s="978"/>
      <c r="M80" s="979"/>
      <c r="N80" s="51"/>
    </row>
    <row r="81" spans="1:14" ht="15.75" thickBot="1">
      <c r="B81" s="823" t="s">
        <v>953</v>
      </c>
      <c r="C81" s="824"/>
      <c r="D81" s="824"/>
      <c r="E81" s="824"/>
      <c r="F81" s="824"/>
      <c r="G81" s="824"/>
      <c r="H81" s="824"/>
      <c r="I81" s="866"/>
      <c r="J81" s="866"/>
      <c r="K81" s="866"/>
      <c r="L81" s="866"/>
      <c r="M81" s="867"/>
      <c r="N81" s="308">
        <f>SUM(N73:N80)</f>
        <v>691395.67913614796</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N45+N58+N68+N81</f>
        <v>36510442.095067948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7302088.4190135896</v>
      </c>
      <c r="M88" s="859"/>
      <c r="N88" s="57"/>
    </row>
    <row r="89" spans="1:14">
      <c r="B89" s="95" t="s">
        <v>973</v>
      </c>
      <c r="C89" s="96"/>
      <c r="D89" s="96"/>
      <c r="E89" s="96"/>
      <c r="F89" s="96"/>
      <c r="G89" s="96"/>
      <c r="H89" s="96"/>
      <c r="I89" s="93"/>
      <c r="J89" s="94"/>
      <c r="K89" s="311">
        <v>0.05</v>
      </c>
      <c r="L89" s="858">
        <f>N83*K89</f>
        <v>1825522.1047533974</v>
      </c>
      <c r="M89" s="859"/>
      <c r="N89" s="57"/>
    </row>
    <row r="90" spans="1:14" ht="15.75" thickBot="1">
      <c r="B90" s="97" t="s">
        <v>974</v>
      </c>
      <c r="C90" s="98"/>
      <c r="D90" s="98"/>
      <c r="E90" s="98"/>
      <c r="F90" s="98"/>
      <c r="G90" s="98"/>
      <c r="H90" s="98"/>
      <c r="I90" s="99"/>
      <c r="J90" s="100"/>
      <c r="K90" s="312">
        <v>0.05</v>
      </c>
      <c r="L90" s="860">
        <f>N83*K90</f>
        <v>1825522.1047533974</v>
      </c>
      <c r="M90" s="861"/>
      <c r="N90" s="57"/>
    </row>
    <row r="91" spans="1:14" ht="15.75" thickBot="1">
      <c r="B91" s="823" t="s">
        <v>953</v>
      </c>
      <c r="C91" s="824"/>
      <c r="D91" s="824"/>
      <c r="E91" s="824"/>
      <c r="F91" s="824"/>
      <c r="G91" s="824"/>
      <c r="H91" s="824"/>
      <c r="I91" s="824"/>
      <c r="J91" s="824"/>
      <c r="K91" s="824"/>
      <c r="L91" s="824"/>
      <c r="M91" s="825"/>
      <c r="N91" s="58">
        <f>L88+L89+L90</f>
        <v>10953132.628520384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47463574.723588333</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133350</xdr:rowOff>
              </from>
              <to>
                <xdr:col>1</xdr:col>
                <xdr:colOff>857250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18.7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1103</v>
      </c>
      <c r="C31" s="87" t="s">
        <v>2098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259</v>
      </c>
      <c r="B36" s="872" t="str">
        <f>VLOOKUP(A36,EQUIPOS!A6:D154,3,FALSE)</f>
        <v>Montacargas</v>
      </c>
      <c r="C36" s="873"/>
      <c r="D36" s="873"/>
      <c r="E36" s="873"/>
      <c r="F36" s="873"/>
      <c r="G36" s="873"/>
      <c r="H36" s="874"/>
      <c r="I36" s="274"/>
      <c r="J36" s="275"/>
      <c r="K36" s="276">
        <f>VLOOKUP(A36,EQUIPOS!A6:D163,4,FALSE)</f>
        <v>63519.625168932733</v>
      </c>
      <c r="L36" s="277"/>
      <c r="M36" s="343">
        <v>1.5</v>
      </c>
      <c r="N36" s="279">
        <f>K36/M36</f>
        <v>42346.416779288491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45039.835476075226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404</v>
      </c>
      <c r="B48" s="49" t="str">
        <f>VLOOKUP(A48,MATERIALES!A5:D373,3,FALSE)</f>
        <v>Camisa metálica en acero A-37</v>
      </c>
      <c r="C48" s="288"/>
      <c r="D48" s="288"/>
      <c r="E48" s="288"/>
      <c r="F48" s="288"/>
      <c r="G48" s="288"/>
      <c r="H48" s="288"/>
      <c r="I48" s="275"/>
      <c r="J48" s="231" t="str">
        <f>VLOOKUP(A48,MATERIALES!A4:D640,2,FALSE)</f>
        <v>kg</v>
      </c>
      <c r="K48" s="289">
        <v>313.2010795996344</v>
      </c>
      <c r="L48" s="274"/>
      <c r="M48" s="409">
        <f>VLOOKUP(A48,MATERIALES!A5:D396,4,FALSE)</f>
        <v>6428.9799652562951</v>
      </c>
      <c r="N48" s="279">
        <f>K48*M48</f>
        <v>2013563.4658426917</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2013563.4658426917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12</v>
      </c>
      <c r="N71" s="402">
        <f>K71/M71</f>
        <v>36087.333333333336</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39">
        <v>12</v>
      </c>
      <c r="N72" s="402">
        <f>K72/M72</f>
        <v>17781.040602401332</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53868.373935734664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2112471.6752545019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422494.33505090041</v>
      </c>
      <c r="M84" s="859"/>
      <c r="N84" s="57"/>
    </row>
    <row r="85" spans="1:14">
      <c r="B85" s="95" t="s">
        <v>973</v>
      </c>
      <c r="C85" s="96"/>
      <c r="D85" s="96"/>
      <c r="E85" s="96"/>
      <c r="F85" s="96"/>
      <c r="G85" s="96"/>
      <c r="H85" s="96"/>
      <c r="I85" s="93"/>
      <c r="J85" s="94"/>
      <c r="K85" s="311">
        <v>0.05</v>
      </c>
      <c r="L85" s="858">
        <f>N79*K85</f>
        <v>105623.5837627251</v>
      </c>
      <c r="M85" s="859"/>
      <c r="N85" s="57"/>
    </row>
    <row r="86" spans="1:14" ht="15.75" thickBot="1">
      <c r="B86" s="97" t="s">
        <v>974</v>
      </c>
      <c r="C86" s="98"/>
      <c r="D86" s="98"/>
      <c r="E86" s="98"/>
      <c r="F86" s="98"/>
      <c r="G86" s="98"/>
      <c r="H86" s="98"/>
      <c r="I86" s="99"/>
      <c r="J86" s="100"/>
      <c r="K86" s="312">
        <v>0.05</v>
      </c>
      <c r="L86" s="860">
        <f>N79*K86</f>
        <v>105623.5837627251</v>
      </c>
      <c r="M86" s="861"/>
      <c r="N86" s="57"/>
    </row>
    <row r="87" spans="1:14" ht="15.75" thickBot="1">
      <c r="B87" s="823" t="s">
        <v>953</v>
      </c>
      <c r="C87" s="824"/>
      <c r="D87" s="824"/>
      <c r="E87" s="824"/>
      <c r="F87" s="824"/>
      <c r="G87" s="824"/>
      <c r="H87" s="824"/>
      <c r="I87" s="824"/>
      <c r="J87" s="824"/>
      <c r="K87" s="824"/>
      <c r="L87" s="824"/>
      <c r="M87" s="825"/>
      <c r="N87" s="58">
        <f>L84+L85+L86</f>
        <v>633741.50257635058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2746213.1778308526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5"/>
  <cols>
    <col min="1" max="1" width="10.42578125" bestFit="1" customWidth="1"/>
    <col min="2" max="2" width="17.140625" customWidth="1"/>
    <col min="6" max="6" width="15.85546875" customWidth="1"/>
    <col min="9" max="9" width="11.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1656</v>
      </c>
      <c r="C31" s="87" t="s">
        <v>2099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267</v>
      </c>
      <c r="B36" s="872" t="str">
        <f>VLOOKUP(A36,EQUIPOS!A6:D154,3,FALSE)</f>
        <v>Motobomba de concreto</v>
      </c>
      <c r="C36" s="873"/>
      <c r="D36" s="873"/>
      <c r="E36" s="873"/>
      <c r="F36" s="873"/>
      <c r="G36" s="873"/>
      <c r="H36" s="874"/>
      <c r="I36" s="274"/>
      <c r="J36" s="275"/>
      <c r="K36" s="276">
        <f>VLOOKUP(A36,EQUIPOS!A6:D163,4,FALSE)</f>
        <v>29696.415888480915</v>
      </c>
      <c r="L36" s="277"/>
      <c r="M36" s="343">
        <v>2.5</v>
      </c>
      <c r="N36" s="279">
        <f>K36/M36</f>
        <v>11878.566355392366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11878.566355392366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46.758679657867084</v>
      </c>
      <c r="L48" s="274"/>
      <c r="M48" s="409">
        <f>VLOOKUP(A48,MATERIALES!A5:D396,4,FALSE)</f>
        <v>3556.3032474453439</v>
      </c>
      <c r="N48" s="279">
        <f>K48*M48</f>
        <v>166288.04431352924</v>
      </c>
    </row>
    <row r="49" spans="1:14">
      <c r="A49" s="167" t="s">
        <v>832</v>
      </c>
      <c r="B49" s="49" t="str">
        <f>VLOOKUP(A49,MATERIALES!A6:D373,3,FALSE)</f>
        <v>Concreto Resistencia  21 (Mpa)</v>
      </c>
      <c r="C49" s="432"/>
      <c r="D49" s="432"/>
      <c r="E49" s="432"/>
      <c r="F49" s="432"/>
      <c r="G49" s="432"/>
      <c r="H49" s="432"/>
      <c r="I49" s="429"/>
      <c r="J49" s="231" t="str">
        <f>VLOOKUP(A49,MATERIALES!A5:D641,2,FALSE)</f>
        <v>m3</v>
      </c>
      <c r="K49" s="289">
        <v>0.66798113796952974</v>
      </c>
      <c r="L49" s="428"/>
      <c r="M49" s="409">
        <f>VLOOKUP(A49,MATERIALES!A6:D397,4,FALSE)</f>
        <v>433426.58233372611</v>
      </c>
      <c r="N49" s="279">
        <f>K49*M49</f>
        <v>289520.78169352643</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455808.8260070557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1256</v>
      </c>
      <c r="B60" s="52" t="str">
        <f>VLOOKUP(A60,TRANSPORTE!A2:D117,3,FALSE)</f>
        <v>Transporte de material de excavación</v>
      </c>
      <c r="C60" s="324"/>
      <c r="D60" s="324"/>
      <c r="E60" s="324"/>
      <c r="F60" s="324"/>
      <c r="G60" s="324"/>
      <c r="H60" s="318" t="s">
        <v>339</v>
      </c>
      <c r="I60" s="286">
        <v>0.86837547936038872</v>
      </c>
      <c r="J60" s="293">
        <v>1</v>
      </c>
      <c r="K60" s="286">
        <f>I60*J60</f>
        <v>0.86837547936038872</v>
      </c>
      <c r="L60" s="910">
        <f>VLOOKUP(A60,TRANSPORTE!A2:D117,4,FALSE)</f>
        <v>1310.4591862910383</v>
      </c>
      <c r="M60" s="911"/>
      <c r="N60" s="294">
        <f>K60*L60</f>
        <v>1137.9706240777055</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1137.9706240777055</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c r="B71" s="55"/>
      <c r="C71" s="53"/>
      <c r="D71" s="53"/>
      <c r="E71" s="53"/>
      <c r="F71" s="53"/>
      <c r="G71" s="53"/>
      <c r="H71" s="53"/>
      <c r="I71" s="299"/>
      <c r="J71" s="300"/>
      <c r="K71" s="301"/>
      <c r="L71" s="56"/>
      <c r="M71" s="441"/>
      <c r="N71" s="402"/>
      <c r="O71" s="112"/>
    </row>
    <row r="72" spans="1:15">
      <c r="A72" s="168"/>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468825.36298652575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93765.072597305159</v>
      </c>
      <c r="M84" s="859"/>
      <c r="N84" s="57"/>
    </row>
    <row r="85" spans="1:14">
      <c r="B85" s="95" t="s">
        <v>973</v>
      </c>
      <c r="C85" s="96"/>
      <c r="D85" s="96"/>
      <c r="E85" s="96"/>
      <c r="F85" s="96"/>
      <c r="G85" s="96"/>
      <c r="H85" s="96"/>
      <c r="I85" s="93"/>
      <c r="J85" s="94"/>
      <c r="K85" s="311">
        <v>0.05</v>
      </c>
      <c r="L85" s="858">
        <f>N79*K85</f>
        <v>23441.26814932629</v>
      </c>
      <c r="M85" s="859"/>
      <c r="N85" s="57"/>
    </row>
    <row r="86" spans="1:14" ht="15.75" thickBot="1">
      <c r="B86" s="97" t="s">
        <v>974</v>
      </c>
      <c r="C86" s="98"/>
      <c r="D86" s="98"/>
      <c r="E86" s="98"/>
      <c r="F86" s="98"/>
      <c r="G86" s="98"/>
      <c r="H86" s="98"/>
      <c r="I86" s="99"/>
      <c r="J86" s="100"/>
      <c r="K86" s="312">
        <v>0.05</v>
      </c>
      <c r="L86" s="860">
        <f>N79*K86</f>
        <v>23441.26814932629</v>
      </c>
      <c r="M86" s="861"/>
      <c r="N86" s="57"/>
    </row>
    <row r="87" spans="1:14" ht="15.75" thickBot="1">
      <c r="B87" s="823" t="s">
        <v>953</v>
      </c>
      <c r="C87" s="824"/>
      <c r="D87" s="824"/>
      <c r="E87" s="824"/>
      <c r="F87" s="824"/>
      <c r="G87" s="824"/>
      <c r="H87" s="824"/>
      <c r="I87" s="824"/>
      <c r="J87" s="824"/>
      <c r="K87" s="824"/>
      <c r="L87" s="824"/>
      <c r="M87" s="825"/>
      <c r="N87" s="58">
        <f>L84+L85+L86</f>
        <v>140647.60889595773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609472.97188248346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topLeftCell="C64" zoomScale="77" zoomScaleNormal="77" workbookViewId="0">
      <selection activeCell="C81" sqref="C81"/>
    </sheetView>
  </sheetViews>
  <sheetFormatPr baseColWidth="10" defaultRowHeight="15"/>
  <cols>
    <col min="1" max="1" width="10.140625" bestFit="1" customWidth="1"/>
    <col min="2" max="2" width="17" customWidth="1"/>
    <col min="6" max="6" width="14.42578125" customWidth="1"/>
    <col min="9" max="9" width="13.5703125" bestFit="1" customWidth="1"/>
    <col min="10" max="10" width="15.5703125" customWidth="1"/>
    <col min="11" max="11" width="17.5703125" bestFit="1" customWidth="1"/>
    <col min="13" max="13" width="16.7109375" bestFit="1" customWidth="1"/>
    <col min="14" max="14" width="17.42578125" customWidth="1"/>
    <col min="15" max="15" width="12" bestFit="1" customWidth="1"/>
    <col min="17" max="17" width="17.140625" bestFit="1" customWidth="1"/>
  </cols>
  <sheetData>
    <row r="1" spans="2:14" ht="20.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21.75" customHeight="1" thickBot="1">
      <c r="A31" t="s">
        <v>1845</v>
      </c>
      <c r="B31" s="86" t="s">
        <v>1104</v>
      </c>
      <c r="C31" s="87" t="s">
        <v>2100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121</v>
      </c>
      <c r="B36" s="872" t="str">
        <f>VLOOKUP(A36,EQUIPOS!A6:D154,3,FALSE)</f>
        <v>Bomba eléctrica para accionar la celda</v>
      </c>
      <c r="C36" s="873"/>
      <c r="D36" s="873"/>
      <c r="E36" s="873"/>
      <c r="F36" s="873"/>
      <c r="G36" s="873"/>
      <c r="H36" s="874"/>
      <c r="I36" s="274"/>
      <c r="J36" s="275"/>
      <c r="K36" s="276">
        <f>VLOOKUP(A36,EQUIPOS!A6:D163,4,FALSE)</f>
        <v>48449.205723875057</v>
      </c>
      <c r="L36" s="277"/>
      <c r="M36" s="278">
        <v>0.01</v>
      </c>
      <c r="N36" s="279">
        <f t="shared" ref="N36:N41" si="0">K36/M36</f>
        <v>4844920.5723875053</v>
      </c>
    </row>
    <row r="37" spans="1:14">
      <c r="A37" s="119" t="s">
        <v>192</v>
      </c>
      <c r="B37" s="872" t="str">
        <f>VLOOKUP(A37,EQUIPOS!A7:D154,3,FALSE)</f>
        <v>Equipo de acarreo interno</v>
      </c>
      <c r="C37" s="873"/>
      <c r="D37" s="873"/>
      <c r="E37" s="873"/>
      <c r="F37" s="873"/>
      <c r="G37" s="873"/>
      <c r="H37" s="874"/>
      <c r="I37" s="428"/>
      <c r="J37" s="429"/>
      <c r="K37" s="276">
        <f>VLOOKUP(A37,EQUIPOS!A7:D164,4,FALSE)</f>
        <v>31492.453308455006</v>
      </c>
      <c r="L37" s="342"/>
      <c r="M37" s="343">
        <v>0.05</v>
      </c>
      <c r="N37" s="279">
        <f t="shared" si="0"/>
        <v>629849.06616910012</v>
      </c>
    </row>
    <row r="38" spans="1:14">
      <c r="A38" s="119" t="s">
        <v>214</v>
      </c>
      <c r="B38" s="872" t="str">
        <f>VLOOKUP(A38,EQUIPOS!A8:D154,3,FALSE)</f>
        <v>Equipo de oxigeno y soldadura</v>
      </c>
      <c r="C38" s="873"/>
      <c r="D38" s="873"/>
      <c r="E38" s="873"/>
      <c r="F38" s="873"/>
      <c r="G38" s="873"/>
      <c r="H38" s="874"/>
      <c r="I38" s="428"/>
      <c r="J38" s="429"/>
      <c r="K38" s="445">
        <f>VLOOKUP(A38,EQUIPOS!A8:D165,4,FALSE)</f>
        <v>13970.678271029845</v>
      </c>
      <c r="L38" s="342"/>
      <c r="M38" s="343">
        <v>0.01</v>
      </c>
      <c r="N38" s="279">
        <f t="shared" si="0"/>
        <v>1397067.8271029845</v>
      </c>
    </row>
    <row r="39" spans="1:14">
      <c r="A39" s="119" t="s">
        <v>248</v>
      </c>
      <c r="B39" s="872" t="str">
        <f>VLOOKUP(A39,EQUIPOS!A9:D154,3,FALSE)</f>
        <v>Grúa telescópica de 50 Ton.</v>
      </c>
      <c r="C39" s="873"/>
      <c r="D39" s="873"/>
      <c r="E39" s="873"/>
      <c r="F39" s="873"/>
      <c r="G39" s="873"/>
      <c r="H39" s="874"/>
      <c r="I39" s="428"/>
      <c r="J39" s="429"/>
      <c r="K39" s="445">
        <f>VLOOKUP(A39,EQUIPOS!A9:D166,4,FALSE)</f>
        <v>320376.27099605964</v>
      </c>
      <c r="L39" s="342"/>
      <c r="M39" s="343">
        <v>0.04</v>
      </c>
      <c r="N39" s="279">
        <f t="shared" si="0"/>
        <v>8009406.7749014907</v>
      </c>
    </row>
    <row r="40" spans="1:14">
      <c r="A40" s="119" t="s">
        <v>255</v>
      </c>
      <c r="B40" s="872" t="str">
        <f>VLOOKUP(A40,EQUIPOS!A10:D154,3,FALSE)</f>
        <v>Manómetro cable de acero para bajar la celda</v>
      </c>
      <c r="C40" s="873"/>
      <c r="D40" s="873"/>
      <c r="E40" s="873"/>
      <c r="F40" s="873"/>
      <c r="G40" s="873"/>
      <c r="H40" s="874"/>
      <c r="I40" s="428"/>
      <c r="J40" s="429"/>
      <c r="K40" s="445">
        <f>VLOOKUP(A40,EQUIPOS!A10:D167,4,FALSE)</f>
        <v>1149259.1875886915</v>
      </c>
      <c r="L40" s="342"/>
      <c r="M40" s="343">
        <v>1</v>
      </c>
      <c r="N40" s="279">
        <f t="shared" si="0"/>
        <v>1149259.1875886915</v>
      </c>
    </row>
    <row r="41" spans="1:14">
      <c r="A41" s="119" t="s">
        <v>322</v>
      </c>
      <c r="B41" s="872" t="str">
        <f>VLOOKUP(A41,EQUIPOS!A11:D155,3,FALSE)</f>
        <v xml:space="preserve">Retroexcavadora sobre llantas JD 410
</v>
      </c>
      <c r="C41" s="873"/>
      <c r="D41" s="873"/>
      <c r="E41" s="873"/>
      <c r="F41" s="873"/>
      <c r="G41" s="873"/>
      <c r="H41" s="874"/>
      <c r="I41" s="428"/>
      <c r="J41" s="429"/>
      <c r="K41" s="445">
        <f>VLOOKUP(A41,EQUIPOS!A11:D168,4,FALSE)</f>
        <v>127934.36055934151</v>
      </c>
      <c r="L41" s="342"/>
      <c r="M41" s="343">
        <v>0.2</v>
      </c>
      <c r="N41" s="279">
        <f t="shared" si="0"/>
        <v>639671.80279670749</v>
      </c>
    </row>
    <row r="42" spans="1:14">
      <c r="A42" s="119"/>
      <c r="B42" s="872"/>
      <c r="C42" s="873"/>
      <c r="D42" s="873"/>
      <c r="E42" s="873"/>
      <c r="F42" s="873"/>
      <c r="G42" s="873"/>
      <c r="H42" s="874"/>
      <c r="I42" s="335"/>
      <c r="J42" s="337"/>
      <c r="K42" s="445"/>
      <c r="L42" s="430"/>
      <c r="M42" s="431"/>
      <c r="N42" s="279"/>
    </row>
    <row r="43" spans="1:14">
      <c r="B43" s="872"/>
      <c r="C43" s="873"/>
      <c r="D43" s="873"/>
      <c r="E43" s="873"/>
      <c r="F43" s="873"/>
      <c r="G43" s="873"/>
      <c r="H43" s="874"/>
      <c r="I43" s="42"/>
      <c r="J43" s="43"/>
      <c r="K43" s="445"/>
      <c r="L43" s="283"/>
      <c r="M43" s="284"/>
      <c r="N43" s="279"/>
    </row>
    <row r="44" spans="1:14">
      <c r="B44" s="327"/>
      <c r="C44" s="328"/>
      <c r="D44" s="328"/>
      <c r="E44" s="328"/>
      <c r="F44" s="330"/>
      <c r="G44" s="330"/>
      <c r="H44" s="131"/>
      <c r="I44" s="42"/>
      <c r="J44" s="43"/>
      <c r="K44" s="445"/>
      <c r="L44" s="283"/>
      <c r="M44" s="284"/>
      <c r="N44" s="280"/>
    </row>
    <row r="45" spans="1:14">
      <c r="B45" s="880" t="s">
        <v>952</v>
      </c>
      <c r="C45" s="881"/>
      <c r="D45" s="881"/>
      <c r="E45" s="44"/>
      <c r="F45" s="45"/>
      <c r="G45" s="45"/>
      <c r="H45" s="46"/>
      <c r="I45" s="42"/>
      <c r="J45" s="43"/>
      <c r="K45" s="286"/>
      <c r="L45" s="283"/>
      <c r="M45" s="408">
        <v>0.1</v>
      </c>
      <c r="N45" s="351">
        <f>N86*M45</f>
        <v>69139.567913614796</v>
      </c>
    </row>
    <row r="46" spans="1:14" ht="15.75" thickBot="1">
      <c r="B46" s="872"/>
      <c r="C46" s="873"/>
      <c r="D46" s="873"/>
      <c r="E46" s="873"/>
      <c r="F46" s="873"/>
      <c r="G46" s="873"/>
      <c r="H46" s="874"/>
      <c r="I46" s="882"/>
      <c r="J46" s="883"/>
      <c r="K46" s="47"/>
      <c r="L46" s="884"/>
      <c r="M46" s="885"/>
      <c r="N46" s="111"/>
    </row>
    <row r="47" spans="1:14" ht="15.75" thickBot="1">
      <c r="B47" s="823" t="s">
        <v>953</v>
      </c>
      <c r="C47" s="824"/>
      <c r="D47" s="824"/>
      <c r="E47" s="824"/>
      <c r="F47" s="824"/>
      <c r="G47" s="824"/>
      <c r="H47" s="824"/>
      <c r="I47" s="824"/>
      <c r="J47" s="824"/>
      <c r="K47" s="824"/>
      <c r="L47" s="824"/>
      <c r="M47" s="825"/>
      <c r="N47" s="418">
        <f>SUM(N36:N45)</f>
        <v>16739314.798860092</v>
      </c>
    </row>
    <row r="48" spans="1:14">
      <c r="B48" s="287"/>
      <c r="C48" s="40"/>
      <c r="D48" s="40"/>
      <c r="E48" s="40"/>
      <c r="F48" s="40"/>
      <c r="G48" s="40"/>
      <c r="H48" s="40"/>
      <c r="I48" s="40"/>
      <c r="J48" s="40"/>
      <c r="K48" s="40"/>
      <c r="L48" s="40"/>
      <c r="M48" s="40"/>
      <c r="N48" s="41"/>
    </row>
    <row r="49" spans="1:17">
      <c r="B49" s="70" t="s">
        <v>954</v>
      </c>
      <c r="C49" s="71"/>
      <c r="D49" s="71"/>
      <c r="E49" s="71"/>
      <c r="F49" s="71"/>
      <c r="G49" s="71"/>
      <c r="H49" s="71"/>
      <c r="I49" s="71"/>
      <c r="J49" s="71"/>
      <c r="K49" s="71"/>
      <c r="L49" s="71"/>
      <c r="M49" s="71"/>
      <c r="N49" s="72"/>
    </row>
    <row r="50" spans="1:17" ht="15.75" thickBot="1">
      <c r="B50" s="73"/>
      <c r="C50" s="68"/>
      <c r="D50" s="68"/>
      <c r="E50" s="68"/>
      <c r="F50" s="68"/>
      <c r="G50" s="68"/>
      <c r="H50" s="68"/>
      <c r="I50" s="68"/>
      <c r="J50" s="67"/>
      <c r="K50" s="67"/>
      <c r="L50" s="67"/>
      <c r="M50" s="67"/>
      <c r="N50" s="69"/>
    </row>
    <row r="51" spans="1:17">
      <c r="B51" s="868" t="s">
        <v>944</v>
      </c>
      <c r="C51" s="869"/>
      <c r="D51" s="869"/>
      <c r="E51" s="869"/>
      <c r="F51" s="869"/>
      <c r="G51" s="869"/>
      <c r="H51" s="869"/>
      <c r="I51" s="903"/>
      <c r="J51" s="322" t="s">
        <v>945</v>
      </c>
      <c r="K51" s="91" t="s">
        <v>946</v>
      </c>
      <c r="L51" s="904" t="s">
        <v>955</v>
      </c>
      <c r="M51" s="903"/>
      <c r="N51" s="92" t="s">
        <v>951</v>
      </c>
    </row>
    <row r="52" spans="1:17">
      <c r="A52" s="167" t="s">
        <v>410</v>
      </c>
      <c r="B52" s="49" t="str">
        <f>VLOOKUP(A52,MATERIALES!A5:D373,3,FALSE)</f>
        <v>Celda especial de carga</v>
      </c>
      <c r="C52" s="288"/>
      <c r="D52" s="288"/>
      <c r="E52" s="288"/>
      <c r="F52" s="288"/>
      <c r="G52" s="288"/>
      <c r="H52" s="288"/>
      <c r="I52" s="288"/>
      <c r="J52" s="318" t="str">
        <f>VLOOKUP(A52,MATERIALES!A6:D644,2,FALSE)</f>
        <v>u</v>
      </c>
      <c r="K52" s="289">
        <v>1</v>
      </c>
      <c r="L52" s="274"/>
      <c r="M52" s="409">
        <f>VLOOKUP(A52,MATERIALES!A5:D396,4,FALSE)</f>
        <v>12812150.833785564</v>
      </c>
      <c r="N52" s="279">
        <f t="shared" ref="N52:N57" si="1">K52*M52</f>
        <v>12812150.833785564</v>
      </c>
    </row>
    <row r="53" spans="1:17">
      <c r="A53" s="167" t="s">
        <v>505</v>
      </c>
      <c r="B53" s="49" t="str">
        <f>VLOOKUP(A53,MATERIALES!A6:D373,3,FALSE)</f>
        <v>Manguera de alta presión</v>
      </c>
      <c r="C53" s="432"/>
      <c r="D53" s="432"/>
      <c r="E53" s="432"/>
      <c r="F53" s="432"/>
      <c r="G53" s="432"/>
      <c r="H53" s="432"/>
      <c r="I53" s="432"/>
      <c r="J53" s="319" t="str">
        <f>VLOOKUP(A53,MATERIALES!A7:D645,2,FALSE)</f>
        <v>m</v>
      </c>
      <c r="K53" s="404">
        <v>30</v>
      </c>
      <c r="L53" s="428"/>
      <c r="M53" s="409">
        <f>VLOOKUP(A53,MATERIALES!A6:D397,4,FALSE)</f>
        <v>64376.580892841586</v>
      </c>
      <c r="N53" s="279">
        <f t="shared" si="1"/>
        <v>1931297.4267852476</v>
      </c>
    </row>
    <row r="54" spans="1:17">
      <c r="A54" s="167" t="s">
        <v>698</v>
      </c>
      <c r="B54" s="49" t="str">
        <f>VLOOKUP(A54,MATERIALES!A6:D373,3,FALSE)</f>
        <v>Transductores electrónicos (incluye cables, protección contra el concreto y panel de lectura)</v>
      </c>
      <c r="C54" s="432"/>
      <c r="D54" s="432"/>
      <c r="E54" s="432"/>
      <c r="F54" s="432"/>
      <c r="G54" s="432"/>
      <c r="H54" s="432"/>
      <c r="I54" s="432"/>
      <c r="J54" s="319" t="str">
        <f>VLOOKUP(A54,MATERIALES!A8:D646,2,FALSE)</f>
        <v>u</v>
      </c>
      <c r="K54" s="404">
        <v>2</v>
      </c>
      <c r="L54" s="428"/>
      <c r="M54" s="409">
        <f>VLOOKUP(A54,MATERIALES!A6:D398,4,FALSE)</f>
        <v>1264136.2560708486</v>
      </c>
      <c r="N54" s="279">
        <f t="shared" si="1"/>
        <v>2528272.5121416971</v>
      </c>
      <c r="Q54" s="112"/>
    </row>
    <row r="55" spans="1:17">
      <c r="A55" s="167" t="s">
        <v>700</v>
      </c>
      <c r="B55" s="49" t="str">
        <f>VLOOKUP(A55,MATERIALES!A6:D373,3,FALSE)</f>
        <v>Transductores mecánicos (incluye cables, protección contra el concreto y panel de lectura)</v>
      </c>
      <c r="C55" s="432"/>
      <c r="D55" s="432"/>
      <c r="E55" s="432"/>
      <c r="F55" s="432"/>
      <c r="G55" s="432"/>
      <c r="H55" s="432"/>
      <c r="I55" s="432"/>
      <c r="J55" s="319" t="str">
        <f>VLOOKUP(A55,MATERIALES!A9:D647,2,FALSE)</f>
        <v>u</v>
      </c>
      <c r="K55" s="404">
        <v>5</v>
      </c>
      <c r="L55" s="428"/>
      <c r="M55" s="409">
        <f>VLOOKUP(A55,MATERIALES!A6:D399,4,FALSE)</f>
        <v>775228.54823616368</v>
      </c>
      <c r="N55" s="279">
        <f t="shared" si="1"/>
        <v>3876142.7411808185</v>
      </c>
    </row>
    <row r="56" spans="1:17">
      <c r="A56" s="167" t="s">
        <v>727</v>
      </c>
      <c r="B56" s="49" t="str">
        <f>VLOOKUP(A56,MATERIALES!A7:D373,3,FALSE)</f>
        <v>Tubo metálico de alta resistencia</v>
      </c>
      <c r="C56" s="432"/>
      <c r="D56" s="432"/>
      <c r="E56" s="432"/>
      <c r="F56" s="432"/>
      <c r="G56" s="432"/>
      <c r="H56" s="432"/>
      <c r="I56" s="432"/>
      <c r="J56" s="319" t="str">
        <f>VLOOKUP(A56,MATERIALES!A10:D648,2,FALSE)</f>
        <v>m</v>
      </c>
      <c r="K56" s="404">
        <v>60</v>
      </c>
      <c r="L56" s="428"/>
      <c r="M56" s="409">
        <f>VLOOKUP(A56,MATERIALES!A7:D400,4,FALSE)</f>
        <v>61157.671101659995</v>
      </c>
      <c r="N56" s="279">
        <f t="shared" si="1"/>
        <v>3669460.2660995997</v>
      </c>
    </row>
    <row r="57" spans="1:17">
      <c r="A57" s="167" t="s">
        <v>734</v>
      </c>
      <c r="B57" s="49" t="str">
        <f>VLOOKUP(A57,MATERIALES!A8:D373,3,FALSE)</f>
        <v>Uniones especiales de alta resistencia para tubería</v>
      </c>
      <c r="C57" s="432"/>
      <c r="D57" s="432"/>
      <c r="E57" s="432"/>
      <c r="F57" s="432"/>
      <c r="G57" s="432"/>
      <c r="H57" s="432"/>
      <c r="I57" s="432"/>
      <c r="J57" s="319" t="str">
        <f>VLOOKUP(A57,MATERIALES!A11:D649,2,FALSE)</f>
        <v>u</v>
      </c>
      <c r="K57" s="404">
        <v>12</v>
      </c>
      <c r="L57" s="428"/>
      <c r="M57" s="409">
        <f>VLOOKUP(A57,MATERIALES!A8:D401,4,FALSE)</f>
        <v>49692.047701232368</v>
      </c>
      <c r="N57" s="279">
        <f t="shared" si="1"/>
        <v>596304.57241478842</v>
      </c>
    </row>
    <row r="58" spans="1:17">
      <c r="A58" s="167"/>
      <c r="B58" s="49"/>
      <c r="C58" s="432"/>
      <c r="D58" s="432"/>
      <c r="E58" s="432"/>
      <c r="F58" s="432"/>
      <c r="G58" s="432"/>
      <c r="H58" s="432"/>
      <c r="I58" s="432"/>
      <c r="J58" s="318"/>
      <c r="K58" s="404"/>
      <c r="L58" s="428"/>
      <c r="M58" s="409"/>
      <c r="N58" s="279"/>
    </row>
    <row r="59" spans="1:17">
      <c r="A59" s="167"/>
      <c r="B59" s="49"/>
      <c r="C59" s="432"/>
      <c r="D59" s="432"/>
      <c r="E59" s="432"/>
      <c r="F59" s="432"/>
      <c r="G59" s="432"/>
      <c r="H59" s="432"/>
      <c r="I59" s="432"/>
      <c r="J59" s="318"/>
      <c r="K59" s="404"/>
      <c r="L59" s="428"/>
      <c r="M59" s="409"/>
      <c r="N59" s="279"/>
    </row>
    <row r="60" spans="1:17">
      <c r="A60" s="167"/>
      <c r="B60" s="49"/>
      <c r="C60" s="432"/>
      <c r="D60" s="432"/>
      <c r="E60" s="432"/>
      <c r="F60" s="432"/>
      <c r="G60" s="432"/>
      <c r="H60" s="432"/>
      <c r="I60" s="432"/>
      <c r="J60" s="318"/>
      <c r="K60" s="404"/>
      <c r="L60" s="428"/>
      <c r="M60" s="409"/>
      <c r="N60" s="279"/>
    </row>
    <row r="61" spans="1:17">
      <c r="A61" s="167"/>
      <c r="B61" s="49"/>
      <c r="C61" s="432"/>
      <c r="D61" s="432"/>
      <c r="E61" s="432"/>
      <c r="F61" s="432"/>
      <c r="G61" s="432"/>
      <c r="H61" s="432"/>
      <c r="I61" s="432"/>
      <c r="J61" s="318"/>
      <c r="K61" s="404"/>
      <c r="L61" s="428"/>
      <c r="M61" s="409"/>
      <c r="N61" s="279"/>
    </row>
    <row r="62" spans="1:17" ht="15.75" thickBot="1">
      <c r="B62" s="49"/>
      <c r="C62" s="317"/>
      <c r="D62" s="317"/>
      <c r="E62" s="317"/>
      <c r="F62" s="317"/>
      <c r="G62" s="317"/>
      <c r="H62" s="317"/>
      <c r="I62" s="317"/>
      <c r="J62" s="442"/>
      <c r="K62" s="132"/>
      <c r="L62" s="332"/>
      <c r="M62" s="409"/>
      <c r="N62" s="279"/>
    </row>
    <row r="63" spans="1:17" ht="15.75" thickBot="1">
      <c r="B63" s="823" t="s">
        <v>953</v>
      </c>
      <c r="C63" s="824"/>
      <c r="D63" s="824"/>
      <c r="E63" s="824"/>
      <c r="F63" s="824"/>
      <c r="G63" s="824"/>
      <c r="H63" s="824"/>
      <c r="I63" s="824"/>
      <c r="J63" s="824"/>
      <c r="K63" s="824"/>
      <c r="L63" s="824"/>
      <c r="M63" s="825"/>
      <c r="N63" s="401">
        <f>SUM(N52:N62)</f>
        <v>25413628.352407712</v>
      </c>
    </row>
    <row r="64" spans="1:17">
      <c r="B64" s="39"/>
      <c r="C64" s="40"/>
      <c r="D64" s="40"/>
      <c r="E64" s="40"/>
      <c r="F64" s="40"/>
      <c r="G64" s="40"/>
      <c r="H64" s="40"/>
      <c r="I64" s="40"/>
      <c r="J64" s="40"/>
      <c r="K64" s="40"/>
      <c r="L64" s="40"/>
      <c r="M64" s="40"/>
      <c r="N64" s="41"/>
    </row>
    <row r="65" spans="1:15">
      <c r="B65" s="70" t="s">
        <v>956</v>
      </c>
      <c r="C65" s="71"/>
      <c r="D65" s="71"/>
      <c r="E65" s="71"/>
      <c r="F65" s="71"/>
      <c r="G65" s="71"/>
      <c r="H65" s="71"/>
      <c r="I65" s="71"/>
      <c r="J65" s="71"/>
      <c r="K65" s="71"/>
      <c r="L65" s="71"/>
      <c r="M65" s="71"/>
      <c r="N65" s="72"/>
    </row>
    <row r="66" spans="1:15" ht="15.75" thickBot="1">
      <c r="B66" s="74"/>
      <c r="C66" s="67"/>
      <c r="D66" s="67"/>
      <c r="E66" s="67"/>
      <c r="F66" s="67"/>
      <c r="G66" s="67"/>
      <c r="H66" s="67"/>
      <c r="I66" s="67"/>
      <c r="J66" s="67"/>
      <c r="K66" s="67"/>
      <c r="L66" s="67"/>
      <c r="M66" s="67"/>
      <c r="N66" s="69"/>
    </row>
    <row r="67" spans="1:15" ht="25.5">
      <c r="B67" s="320" t="s">
        <v>957</v>
      </c>
      <c r="C67" s="321"/>
      <c r="D67" s="321"/>
      <c r="E67" s="321"/>
      <c r="F67" s="321"/>
      <c r="G67" s="321"/>
      <c r="H67" s="79" t="s">
        <v>945</v>
      </c>
      <c r="I67" s="80" t="s">
        <v>958</v>
      </c>
      <c r="J67" s="81" t="s">
        <v>959</v>
      </c>
      <c r="K67" s="79" t="s">
        <v>960</v>
      </c>
      <c r="L67" s="909" t="s">
        <v>961</v>
      </c>
      <c r="M67" s="888"/>
      <c r="N67" s="82" t="s">
        <v>951</v>
      </c>
    </row>
    <row r="68" spans="1:15">
      <c r="A68" t="s">
        <v>1400</v>
      </c>
      <c r="B68" s="52" t="str">
        <f>VLOOKUP(A68,TRANSPORTE!A5:D117,3,FALSE)</f>
        <v>Transporte de tubos. celdas, etc.</v>
      </c>
      <c r="C68" s="324"/>
      <c r="D68" s="324"/>
      <c r="E68" s="324"/>
      <c r="F68" s="324"/>
      <c r="G68" s="324"/>
      <c r="H68" s="318" t="s">
        <v>1468</v>
      </c>
      <c r="I68" s="286">
        <v>1</v>
      </c>
      <c r="J68" s="293">
        <v>1</v>
      </c>
      <c r="K68" s="286">
        <f>I68*J68</f>
        <v>1</v>
      </c>
      <c r="L68" s="910">
        <f>VLOOKUP(A68,TRANSPORTE!A5:D117,4,FALSE)</f>
        <v>1099208.084885071</v>
      </c>
      <c r="M68" s="911"/>
      <c r="N68" s="294">
        <f>K68*L68</f>
        <v>1099208.084885071</v>
      </c>
    </row>
    <row r="69" spans="1:15">
      <c r="A69" t="s">
        <v>1399</v>
      </c>
      <c r="B69" s="52" t="str">
        <f>VLOOKUP(A69,TRANSPORTE!A5:D117,3,FALSE)</f>
        <v>Pasajes aéreos</v>
      </c>
      <c r="C69" s="53"/>
      <c r="D69" s="53"/>
      <c r="E69" s="53"/>
      <c r="F69" s="53"/>
      <c r="G69" s="53"/>
      <c r="H69" s="318" t="s">
        <v>945</v>
      </c>
      <c r="I69" s="286">
        <v>3</v>
      </c>
      <c r="J69" s="293">
        <v>1</v>
      </c>
      <c r="K69" s="286">
        <f>I69*J69</f>
        <v>3</v>
      </c>
      <c r="L69" s="910">
        <f>VLOOKUP(A69,TRANSPORTE!A5:D117,4,FALSE)</f>
        <v>308045.23570163484</v>
      </c>
      <c r="M69" s="911"/>
      <c r="N69" s="294">
        <f>K69*L69</f>
        <v>924135.70710490458</v>
      </c>
    </row>
    <row r="70" spans="1:15">
      <c r="B70" s="52"/>
      <c r="C70" s="53"/>
      <c r="D70" s="53"/>
      <c r="E70" s="53"/>
      <c r="F70" s="53"/>
      <c r="G70" s="53"/>
      <c r="H70" s="318"/>
      <c r="I70" s="286"/>
      <c r="J70" s="293"/>
      <c r="K70" s="286"/>
      <c r="L70" s="910"/>
      <c r="M70" s="911"/>
      <c r="N70" s="294"/>
    </row>
    <row r="71" spans="1:15">
      <c r="B71" s="52"/>
      <c r="C71" s="53"/>
      <c r="D71" s="53"/>
      <c r="E71" s="53"/>
      <c r="F71" s="53"/>
      <c r="G71" s="53"/>
      <c r="H71" s="318"/>
      <c r="I71" s="286"/>
      <c r="J71" s="293"/>
      <c r="K71" s="286"/>
      <c r="L71" s="910"/>
      <c r="M71" s="911"/>
      <c r="N71" s="294"/>
    </row>
    <row r="72" spans="1:15">
      <c r="B72" s="52"/>
      <c r="C72" s="53"/>
      <c r="D72" s="53"/>
      <c r="E72" s="53"/>
      <c r="F72" s="53"/>
      <c r="G72" s="53"/>
      <c r="H72" s="295"/>
      <c r="I72" s="286"/>
      <c r="J72" s="286"/>
      <c r="K72" s="286"/>
      <c r="L72" s="296"/>
      <c r="M72" s="297"/>
      <c r="N72" s="298"/>
    </row>
    <row r="73" spans="1:15" ht="15.75" thickBot="1">
      <c r="B73" s="454"/>
      <c r="C73" s="455"/>
      <c r="D73" s="455"/>
      <c r="E73" s="455"/>
      <c r="F73" s="455"/>
      <c r="G73" s="455"/>
      <c r="H73" s="54"/>
      <c r="I73" s="132"/>
      <c r="J73" s="132"/>
      <c r="K73" s="132"/>
      <c r="L73" s="901"/>
      <c r="M73" s="902"/>
      <c r="N73" s="133"/>
    </row>
    <row r="74" spans="1:15" ht="15.75" thickBot="1">
      <c r="B74" s="912" t="s">
        <v>953</v>
      </c>
      <c r="C74" s="866"/>
      <c r="D74" s="866"/>
      <c r="E74" s="866"/>
      <c r="F74" s="866"/>
      <c r="G74" s="866"/>
      <c r="H74" s="866"/>
      <c r="I74" s="866"/>
      <c r="J74" s="866"/>
      <c r="K74" s="866"/>
      <c r="L74" s="866"/>
      <c r="M74" s="867"/>
      <c r="N74" s="110">
        <f>N68+N69+N70+N71+N72</f>
        <v>2023343.7919899756</v>
      </c>
    </row>
    <row r="75" spans="1:15">
      <c r="B75" s="39"/>
      <c r="C75" s="40"/>
      <c r="D75" s="40"/>
      <c r="E75" s="40"/>
      <c r="F75" s="40"/>
      <c r="G75" s="40"/>
      <c r="H75" s="40"/>
      <c r="I75" s="40"/>
      <c r="J75" s="40"/>
      <c r="K75" s="40"/>
      <c r="L75" s="40"/>
      <c r="M75" s="40"/>
      <c r="N75" s="41"/>
    </row>
    <row r="76" spans="1:15">
      <c r="B76" s="70" t="s">
        <v>962</v>
      </c>
      <c r="C76" s="71"/>
      <c r="D76" s="71"/>
      <c r="E76" s="71"/>
      <c r="F76" s="71"/>
      <c r="G76" s="71"/>
      <c r="H76" s="71"/>
      <c r="I76" s="71"/>
      <c r="J76" s="71"/>
      <c r="K76" s="71"/>
      <c r="L76" s="71"/>
      <c r="M76" s="71"/>
      <c r="N76" s="72"/>
    </row>
    <row r="77" spans="1:15" ht="15.75" thickBot="1">
      <c r="B77" s="74"/>
      <c r="C77" s="67"/>
      <c r="D77" s="67"/>
      <c r="E77" s="67"/>
      <c r="F77" s="67"/>
      <c r="G77" s="67"/>
      <c r="H77" s="67"/>
      <c r="I77" s="67"/>
      <c r="J77" s="67"/>
      <c r="K77" s="67"/>
      <c r="L77" s="67"/>
      <c r="M77" s="67"/>
      <c r="N77" s="69"/>
    </row>
    <row r="78" spans="1:15" ht="25.5">
      <c r="B78" s="862" t="s">
        <v>963</v>
      </c>
      <c r="C78" s="863"/>
      <c r="D78" s="863"/>
      <c r="E78" s="863"/>
      <c r="F78" s="863"/>
      <c r="G78" s="863"/>
      <c r="H78" s="863"/>
      <c r="I78" s="79" t="s">
        <v>964</v>
      </c>
      <c r="J78" s="81" t="s">
        <v>1410</v>
      </c>
      <c r="K78" s="80" t="s">
        <v>966</v>
      </c>
      <c r="L78" s="864" t="s">
        <v>950</v>
      </c>
      <c r="M78" s="865"/>
      <c r="N78" s="104" t="s">
        <v>951</v>
      </c>
    </row>
    <row r="79" spans="1:15">
      <c r="A79" s="168" t="s">
        <v>6</v>
      </c>
      <c r="B79" s="55" t="str">
        <f>VLOOKUP(A79,'MANO DE OBRA'!A8:D68,3,FALSE)</f>
        <v xml:space="preserve">Obrero </v>
      </c>
      <c r="C79" s="53"/>
      <c r="D79" s="53"/>
      <c r="E79" s="53"/>
      <c r="F79" s="53"/>
      <c r="G79" s="53"/>
      <c r="H79" s="53"/>
      <c r="I79" s="299">
        <f t="shared" ref="I79:I82" si="2">K79/J79*100</f>
        <v>29260.000000000004</v>
      </c>
      <c r="J79" s="300">
        <v>185</v>
      </c>
      <c r="K79" s="301">
        <f>VLOOKUP(A79,'MANO DE OBRA'!A8:D99,4,FALSE)</f>
        <v>54131</v>
      </c>
      <c r="L79" s="56"/>
      <c r="M79" s="441">
        <v>1</v>
      </c>
      <c r="N79" s="402">
        <f t="shared" ref="N79:N82" si="3">K79/M79</f>
        <v>54131</v>
      </c>
      <c r="O79" s="112"/>
    </row>
    <row r="80" spans="1:15">
      <c r="A80" s="168" t="s">
        <v>74</v>
      </c>
      <c r="B80" s="55" t="str">
        <f>VLOOKUP(A80,'MANO DE OBRA'!A8:D69,3,FALSE)</f>
        <v>Ingeniero de Montaje y Prueba Pilote (1)</v>
      </c>
      <c r="C80" s="53"/>
      <c r="D80" s="53"/>
      <c r="E80" s="53"/>
      <c r="F80" s="53"/>
      <c r="G80" s="53"/>
      <c r="H80" s="53"/>
      <c r="I80" s="299">
        <f t="shared" si="2"/>
        <v>257965.03444028978</v>
      </c>
      <c r="J80" s="300">
        <v>185</v>
      </c>
      <c r="K80" s="301">
        <f>VLOOKUP(A80,'MANO DE OBRA'!A8:D100,4,FALSE)</f>
        <v>477235.31371453602</v>
      </c>
      <c r="L80" s="56"/>
      <c r="M80" s="441">
        <v>1</v>
      </c>
      <c r="N80" s="402">
        <f t="shared" si="3"/>
        <v>477235.31371453602</v>
      </c>
    </row>
    <row r="81" spans="1:14">
      <c r="A81" s="168"/>
      <c r="B81" s="55"/>
      <c r="C81" s="53"/>
      <c r="D81" s="53"/>
      <c r="E81" s="53"/>
      <c r="F81" s="53"/>
      <c r="G81" s="53"/>
      <c r="H81" s="53"/>
      <c r="I81" s="299"/>
      <c r="J81" s="300"/>
      <c r="K81" s="301"/>
      <c r="L81" s="56"/>
      <c r="M81" s="441"/>
      <c r="N81" s="402"/>
    </row>
    <row r="82" spans="1:14">
      <c r="A82" t="s">
        <v>88</v>
      </c>
      <c r="B82" s="55" t="str">
        <f>VLOOKUP(A82,'MANO DE OBRA'!A9:D70,3,FALSE)</f>
        <v>Soldador experto en montaje y pruebas</v>
      </c>
      <c r="C82" s="53"/>
      <c r="D82" s="53"/>
      <c r="E82" s="53"/>
      <c r="F82" s="53"/>
      <c r="G82" s="53"/>
      <c r="H82" s="53"/>
      <c r="I82" s="299">
        <f t="shared" si="2"/>
        <v>86502.359687357821</v>
      </c>
      <c r="J82" s="300">
        <v>185</v>
      </c>
      <c r="K82" s="301">
        <f>VLOOKUP(A82,'MANO DE OBRA'!A9:D101,4,FALSE)</f>
        <v>160029.36542161196</v>
      </c>
      <c r="L82" s="56"/>
      <c r="M82" s="441">
        <v>1</v>
      </c>
      <c r="N82" s="402">
        <f t="shared" si="3"/>
        <v>160029.36542161196</v>
      </c>
    </row>
    <row r="83" spans="1:14">
      <c r="B83" s="55"/>
      <c r="C83" s="53"/>
      <c r="D83" s="53"/>
      <c r="E83" s="53"/>
      <c r="F83" s="53"/>
      <c r="G83" s="53"/>
      <c r="H83" s="53"/>
      <c r="I83" s="299"/>
      <c r="J83" s="300"/>
      <c r="K83" s="301"/>
      <c r="L83" s="325"/>
      <c r="M83" s="441"/>
      <c r="N83" s="402"/>
    </row>
    <row r="84" spans="1:14">
      <c r="B84" s="55"/>
      <c r="C84" s="53"/>
      <c r="D84" s="53"/>
      <c r="E84" s="53"/>
      <c r="F84" s="53"/>
      <c r="G84" s="53"/>
      <c r="H84" s="53"/>
      <c r="I84" s="299"/>
      <c r="J84" s="300"/>
      <c r="K84" s="301"/>
      <c r="L84" s="325"/>
      <c r="M84" s="307"/>
      <c r="N84" s="303"/>
    </row>
    <row r="85" spans="1:14" ht="15.75" thickBot="1">
      <c r="B85" s="899"/>
      <c r="C85" s="900" t="e">
        <f>VLOOKUP(B85,'MANO DE OBRA'!B12:E73,3,FALSE)</f>
        <v>#N/A</v>
      </c>
      <c r="D85" s="900" t="e">
        <f>VLOOKUP(C85,'MANO DE OBRA'!C12:F73,3,FALSE)</f>
        <v>#N/A</v>
      </c>
      <c r="E85" s="900" t="e">
        <f>VLOOKUP(D85,'MANO DE OBRA'!D12:G73,3,FALSE)</f>
        <v>#N/A</v>
      </c>
      <c r="F85" s="900" t="e">
        <f>VLOOKUP(E85,'MANO DE OBRA'!E12:H73,3,FALSE)</f>
        <v>#N/A</v>
      </c>
      <c r="G85" s="900" t="e">
        <f>VLOOKUP(F85,'MANO DE OBRA'!F12:I73,3,FALSE)</f>
        <v>#N/A</v>
      </c>
      <c r="H85" s="900" t="e">
        <f>VLOOKUP(G85,'MANO DE OBRA'!G12:J73,3,FALSE)</f>
        <v>#N/A</v>
      </c>
      <c r="I85" s="477"/>
      <c r="J85" s="478"/>
      <c r="K85" s="479"/>
      <c r="L85" s="980"/>
      <c r="M85" s="980"/>
      <c r="N85" s="480"/>
    </row>
    <row r="86" spans="1:14" ht="15.75" thickBot="1">
      <c r="B86" s="912" t="s">
        <v>953</v>
      </c>
      <c r="C86" s="866"/>
      <c r="D86" s="866"/>
      <c r="E86" s="866"/>
      <c r="F86" s="866"/>
      <c r="G86" s="866"/>
      <c r="H86" s="866"/>
      <c r="I86" s="866"/>
      <c r="J86" s="866"/>
      <c r="K86" s="866"/>
      <c r="L86" s="866"/>
      <c r="M86" s="867"/>
      <c r="N86" s="467">
        <f>SUM(N79:N85)</f>
        <v>691395.67913614796</v>
      </c>
    </row>
    <row r="87" spans="1:14" ht="15.75" thickBot="1">
      <c r="B87" s="39"/>
      <c r="C87" s="40"/>
      <c r="D87" s="40"/>
      <c r="E87" s="40"/>
      <c r="F87" s="40"/>
      <c r="G87" s="40"/>
      <c r="H87" s="40"/>
      <c r="I87" s="40"/>
      <c r="J87" s="40"/>
      <c r="K87" s="40"/>
      <c r="L87" s="40"/>
      <c r="M87" s="40"/>
      <c r="N87" s="41"/>
    </row>
    <row r="88" spans="1:14" ht="15.75" thickBot="1">
      <c r="B88" s="823" t="s">
        <v>967</v>
      </c>
      <c r="C88" s="824"/>
      <c r="D88" s="824"/>
      <c r="E88" s="824"/>
      <c r="F88" s="824"/>
      <c r="G88" s="824"/>
      <c r="H88" s="824"/>
      <c r="I88" s="824"/>
      <c r="J88" s="824"/>
      <c r="K88" s="824"/>
      <c r="L88" s="824"/>
      <c r="M88" s="825"/>
      <c r="N88" s="105">
        <f>N86+N74+N63+N47</f>
        <v>44867682.622393928</v>
      </c>
    </row>
    <row r="89" spans="1:14">
      <c r="B89" s="39"/>
      <c r="C89" s="40"/>
      <c r="D89" s="40"/>
      <c r="E89" s="40"/>
      <c r="F89" s="40"/>
      <c r="G89" s="40"/>
      <c r="H89" s="40"/>
      <c r="I89" s="40"/>
      <c r="J89" s="40"/>
      <c r="K89" s="40"/>
      <c r="L89" s="40"/>
      <c r="M89" s="40"/>
      <c r="N89" s="41"/>
    </row>
    <row r="90" spans="1:14">
      <c r="B90" s="70" t="s">
        <v>968</v>
      </c>
      <c r="C90" s="71"/>
      <c r="D90" s="71"/>
      <c r="E90" s="71"/>
      <c r="F90" s="71"/>
      <c r="G90" s="71"/>
      <c r="H90" s="71"/>
      <c r="I90" s="71"/>
      <c r="J90" s="71"/>
      <c r="K90" s="71"/>
      <c r="L90" s="71"/>
      <c r="M90" s="71"/>
      <c r="N90" s="72"/>
    </row>
    <row r="91" spans="1:14" ht="15.75" thickBot="1">
      <c r="B91" s="74"/>
      <c r="C91" s="67"/>
      <c r="D91" s="67"/>
      <c r="E91" s="67"/>
      <c r="F91" s="67"/>
      <c r="G91" s="67"/>
      <c r="H91" s="67"/>
      <c r="I91" s="67"/>
      <c r="J91" s="67"/>
      <c r="K91" s="67"/>
      <c r="L91" s="67"/>
      <c r="M91" s="67"/>
      <c r="N91" s="69"/>
    </row>
    <row r="92" spans="1:14">
      <c r="B92" s="868" t="s">
        <v>969</v>
      </c>
      <c r="C92" s="869"/>
      <c r="D92" s="869"/>
      <c r="E92" s="869"/>
      <c r="F92" s="869"/>
      <c r="G92" s="869"/>
      <c r="H92" s="869"/>
      <c r="I92" s="321"/>
      <c r="J92" s="341"/>
      <c r="K92" s="309" t="s">
        <v>970</v>
      </c>
      <c r="L92" s="870" t="s">
        <v>971</v>
      </c>
      <c r="M92" s="871"/>
      <c r="N92" s="310"/>
    </row>
    <row r="93" spans="1:14">
      <c r="B93" s="856" t="s">
        <v>972</v>
      </c>
      <c r="C93" s="857"/>
      <c r="D93" s="857"/>
      <c r="E93" s="857"/>
      <c r="F93" s="857"/>
      <c r="G93" s="857"/>
      <c r="H93" s="857"/>
      <c r="I93" s="93"/>
      <c r="J93" s="94"/>
      <c r="K93" s="311">
        <v>0.2</v>
      </c>
      <c r="L93" s="858">
        <f>N88*K93</f>
        <v>8973536.5244787857</v>
      </c>
      <c r="M93" s="859"/>
      <c r="N93" s="57"/>
    </row>
    <row r="94" spans="1:14">
      <c r="B94" s="95" t="s">
        <v>973</v>
      </c>
      <c r="C94" s="96"/>
      <c r="D94" s="96"/>
      <c r="E94" s="96"/>
      <c r="F94" s="96"/>
      <c r="G94" s="96"/>
      <c r="H94" s="96"/>
      <c r="I94" s="93"/>
      <c r="J94" s="94"/>
      <c r="K94" s="311">
        <v>0.05</v>
      </c>
      <c r="L94" s="858">
        <f>N88*K94</f>
        <v>2243384.1311196964</v>
      </c>
      <c r="M94" s="859"/>
      <c r="N94" s="57"/>
    </row>
    <row r="95" spans="1:14" ht="15.75" thickBot="1">
      <c r="B95" s="97" t="s">
        <v>974</v>
      </c>
      <c r="C95" s="98"/>
      <c r="D95" s="98"/>
      <c r="E95" s="98"/>
      <c r="F95" s="98"/>
      <c r="G95" s="98"/>
      <c r="H95" s="98"/>
      <c r="I95" s="99"/>
      <c r="J95" s="100"/>
      <c r="K95" s="312">
        <v>0.05</v>
      </c>
      <c r="L95" s="860">
        <f>N88*K95</f>
        <v>2243384.1311196964</v>
      </c>
      <c r="M95" s="861"/>
      <c r="N95" s="57"/>
    </row>
    <row r="96" spans="1:14" ht="15.75" thickBot="1">
      <c r="B96" s="823" t="s">
        <v>953</v>
      </c>
      <c r="C96" s="824"/>
      <c r="D96" s="824"/>
      <c r="E96" s="824"/>
      <c r="F96" s="824"/>
      <c r="G96" s="824"/>
      <c r="H96" s="824"/>
      <c r="I96" s="824"/>
      <c r="J96" s="824"/>
      <c r="K96" s="824"/>
      <c r="L96" s="824"/>
      <c r="M96" s="825"/>
      <c r="N96" s="58">
        <f>L93+L94+L95</f>
        <v>13460304.786718179</v>
      </c>
    </row>
    <row r="97" spans="1:14" ht="15.75" thickBot="1">
      <c r="B97" s="39"/>
      <c r="C97" s="40"/>
      <c r="D97" s="40"/>
      <c r="E97" s="40"/>
      <c r="F97" s="40"/>
      <c r="G97" s="40"/>
      <c r="H97" s="40"/>
      <c r="I97" s="40"/>
      <c r="J97" s="40"/>
      <c r="K97" s="40"/>
      <c r="L97" s="40"/>
      <c r="M97" s="40"/>
      <c r="N97" s="41"/>
    </row>
    <row r="98" spans="1:14" ht="15.75" thickBot="1">
      <c r="A98" t="s">
        <v>2016</v>
      </c>
      <c r="B98" s="823" t="s">
        <v>975</v>
      </c>
      <c r="C98" s="824"/>
      <c r="D98" s="824"/>
      <c r="E98" s="824"/>
      <c r="F98" s="824"/>
      <c r="G98" s="824"/>
      <c r="H98" s="824"/>
      <c r="I98" s="824"/>
      <c r="J98" s="824"/>
      <c r="K98" s="824"/>
      <c r="L98" s="824"/>
      <c r="M98" s="825"/>
      <c r="N98" s="195">
        <f>N88+N96</f>
        <v>58327987.409112111</v>
      </c>
    </row>
    <row r="99" spans="1:14">
      <c r="B99" s="246"/>
      <c r="C99" s="247"/>
      <c r="D99" s="247"/>
      <c r="E99" s="247"/>
      <c r="F99" s="247"/>
      <c r="G99" s="247"/>
      <c r="H99" s="247"/>
      <c r="I99" s="247"/>
      <c r="J99" s="247"/>
      <c r="K99" s="247"/>
      <c r="L99" s="247"/>
      <c r="M99" s="247"/>
      <c r="N99" s="248"/>
    </row>
    <row r="100" spans="1:14">
      <c r="B100" s="249"/>
      <c r="C100" s="250"/>
      <c r="D100" s="250"/>
      <c r="E100" s="250"/>
      <c r="F100" s="250"/>
      <c r="G100" s="250"/>
      <c r="H100" s="250"/>
      <c r="I100" s="250"/>
      <c r="J100" s="250"/>
      <c r="K100" s="250"/>
      <c r="L100" s="250"/>
      <c r="M100" s="250"/>
      <c r="N100" s="251"/>
    </row>
    <row r="101" spans="1:14">
      <c r="B101" s="249"/>
      <c r="C101" s="250"/>
      <c r="D101" s="250"/>
      <c r="E101" s="250"/>
      <c r="F101" s="250"/>
      <c r="G101" s="250"/>
      <c r="H101" s="250"/>
      <c r="I101" s="250"/>
      <c r="J101" s="250"/>
      <c r="K101" s="250"/>
      <c r="L101" s="250"/>
      <c r="M101" s="250"/>
      <c r="N101" s="251"/>
    </row>
    <row r="102" spans="1:14">
      <c r="B102" s="249"/>
      <c r="C102" s="250"/>
      <c r="D102" s="250"/>
      <c r="E102" s="250"/>
      <c r="F102" s="250"/>
      <c r="G102" s="250"/>
      <c r="H102" s="250"/>
      <c r="I102" s="250"/>
      <c r="J102" s="250"/>
      <c r="K102" s="250"/>
      <c r="L102" s="250"/>
      <c r="M102" s="250"/>
      <c r="N102" s="251"/>
    </row>
    <row r="103" spans="1:14">
      <c r="B103" s="249"/>
      <c r="C103" s="250"/>
      <c r="D103" s="250"/>
      <c r="E103" s="424" t="s">
        <v>976</v>
      </c>
      <c r="F103" s="424"/>
      <c r="G103" s="424"/>
      <c r="H103" s="424"/>
      <c r="I103" s="424"/>
      <c r="J103" s="424"/>
      <c r="K103" s="250"/>
      <c r="L103" s="250"/>
      <c r="M103" s="250"/>
      <c r="N103" s="251"/>
    </row>
    <row r="104" spans="1:14">
      <c r="B104" s="249"/>
      <c r="C104" s="250"/>
      <c r="D104" s="250"/>
      <c r="E104" s="250" t="s">
        <v>977</v>
      </c>
      <c r="F104" s="250"/>
      <c r="G104" s="250"/>
      <c r="H104" s="250"/>
      <c r="I104" s="250"/>
      <c r="J104" s="250"/>
      <c r="K104" s="250"/>
      <c r="L104" s="250"/>
      <c r="M104" s="250"/>
      <c r="N104" s="251"/>
    </row>
    <row r="105" spans="1:14">
      <c r="B105" s="249"/>
      <c r="C105" s="250"/>
      <c r="D105" s="250"/>
      <c r="E105" s="250" t="s">
        <v>978</v>
      </c>
      <c r="F105" s="250"/>
      <c r="G105" s="250"/>
      <c r="H105" s="250"/>
      <c r="I105" s="250"/>
      <c r="J105" s="250"/>
      <c r="K105" s="250"/>
      <c r="L105" s="250"/>
      <c r="M105" s="250"/>
      <c r="N105" s="251"/>
    </row>
    <row r="106" spans="1:14">
      <c r="B106" s="249"/>
      <c r="C106" s="250"/>
      <c r="D106" s="250"/>
      <c r="E106" s="250" t="s">
        <v>979</v>
      </c>
      <c r="F106" s="250"/>
      <c r="G106" s="250"/>
      <c r="H106" s="250"/>
      <c r="I106" s="250"/>
      <c r="J106" s="250"/>
      <c r="K106" s="250"/>
      <c r="L106" s="250"/>
      <c r="M106" s="250"/>
      <c r="N106" s="251"/>
    </row>
    <row r="107" spans="1:14" ht="15.75" thickBot="1">
      <c r="B107" s="249"/>
      <c r="C107" s="250"/>
      <c r="D107" s="250"/>
      <c r="E107" s="250"/>
      <c r="F107" s="250" t="s">
        <v>980</v>
      </c>
      <c r="G107" s="250"/>
      <c r="H107" s="250"/>
      <c r="I107" s="250"/>
      <c r="J107" s="250"/>
      <c r="K107" s="250"/>
      <c r="L107" s="250"/>
      <c r="M107" s="250"/>
      <c r="N107" s="251"/>
    </row>
    <row r="108" spans="1:14">
      <c r="B108" s="234" t="s">
        <v>2216</v>
      </c>
      <c r="C108" s="235"/>
      <c r="D108" s="235"/>
      <c r="E108" s="235"/>
      <c r="F108" s="235"/>
      <c r="G108" s="235"/>
      <c r="H108" s="235"/>
      <c r="I108" s="235"/>
      <c r="J108" s="235"/>
      <c r="K108" s="235"/>
      <c r="L108" s="235"/>
      <c r="M108" s="235"/>
      <c r="N108" s="236"/>
    </row>
    <row r="109" spans="1:14">
      <c r="B109" s="252"/>
      <c r="C109" s="253"/>
      <c r="D109" s="253"/>
      <c r="E109" s="253"/>
      <c r="F109" s="253"/>
      <c r="G109" s="253"/>
      <c r="H109" s="253"/>
      <c r="I109" s="253"/>
      <c r="J109" s="253"/>
      <c r="K109" s="253"/>
      <c r="L109" s="253"/>
      <c r="M109" s="253"/>
      <c r="N109" s="254"/>
    </row>
    <row r="110" spans="1:14">
      <c r="B110" s="252"/>
      <c r="C110" s="253"/>
      <c r="D110" s="253"/>
      <c r="E110" s="253"/>
      <c r="F110" s="253"/>
      <c r="G110" s="253"/>
      <c r="H110" s="253"/>
      <c r="I110" s="253"/>
      <c r="J110" s="253"/>
      <c r="K110" s="253"/>
      <c r="L110" s="253"/>
      <c r="M110" s="253"/>
      <c r="N110" s="254"/>
    </row>
    <row r="111" spans="1:14">
      <c r="B111" s="252"/>
      <c r="C111" s="253"/>
      <c r="D111" s="253"/>
      <c r="E111" s="253"/>
      <c r="F111" s="253"/>
      <c r="G111" s="253"/>
      <c r="H111" s="253"/>
      <c r="I111" s="253"/>
      <c r="J111" s="253"/>
      <c r="K111" s="253"/>
      <c r="L111" s="253"/>
      <c r="M111" s="253"/>
      <c r="N111" s="254"/>
    </row>
    <row r="112" spans="1:14" ht="15.75" thickBot="1">
      <c r="B112" s="255"/>
      <c r="C112" s="256"/>
      <c r="D112" s="256"/>
      <c r="E112" s="256"/>
      <c r="F112" s="256"/>
      <c r="G112" s="256"/>
      <c r="H112" s="256"/>
      <c r="I112" s="256"/>
      <c r="J112" s="256"/>
      <c r="K112" s="256"/>
      <c r="L112" s="256"/>
      <c r="M112" s="256"/>
      <c r="N112" s="257"/>
    </row>
    <row r="113" spans="2:14">
      <c r="B113" s="258"/>
      <c r="C113" s="259"/>
      <c r="D113" s="259"/>
      <c r="E113" s="259"/>
      <c r="F113" s="259"/>
      <c r="G113" s="259"/>
      <c r="H113" s="259"/>
      <c r="I113" s="259"/>
      <c r="J113" s="259"/>
      <c r="K113" s="259"/>
      <c r="L113" s="259"/>
      <c r="M113" s="259"/>
      <c r="N113" s="260"/>
    </row>
    <row r="114" spans="2:14">
      <c r="B114" s="261" t="s">
        <v>2217</v>
      </c>
      <c r="C114" s="262"/>
      <c r="D114" s="262"/>
      <c r="E114" s="262"/>
      <c r="F114" s="262"/>
      <c r="G114" s="262"/>
      <c r="H114" s="262"/>
      <c r="I114" s="262"/>
      <c r="J114" s="262"/>
      <c r="K114" s="262"/>
      <c r="L114" s="262"/>
      <c r="M114" s="262"/>
      <c r="N114" s="263"/>
    </row>
    <row r="115" spans="2:14" ht="15" customHeight="1">
      <c r="B115" s="967" t="s">
        <v>2218</v>
      </c>
      <c r="C115" s="968"/>
      <c r="D115" s="968"/>
      <c r="E115" s="968"/>
      <c r="F115" s="968"/>
      <c r="G115" s="968"/>
      <c r="H115" s="968"/>
      <c r="I115" s="968"/>
      <c r="J115" s="968"/>
      <c r="K115" s="968"/>
      <c r="L115" s="968"/>
      <c r="M115" s="968"/>
      <c r="N115" s="969"/>
    </row>
    <row r="116" spans="2:14" ht="15" customHeight="1">
      <c r="B116" s="967"/>
      <c r="C116" s="968"/>
      <c r="D116" s="968"/>
      <c r="E116" s="968"/>
      <c r="F116" s="968"/>
      <c r="G116" s="968"/>
      <c r="H116" s="968"/>
      <c r="I116" s="968"/>
      <c r="J116" s="968"/>
      <c r="K116" s="968"/>
      <c r="L116" s="968"/>
      <c r="M116" s="968"/>
      <c r="N116" s="969"/>
    </row>
    <row r="117" spans="2:14" ht="30" customHeight="1">
      <c r="B117" s="970" t="s">
        <v>2219</v>
      </c>
      <c r="C117" s="971"/>
      <c r="D117" s="971"/>
      <c r="E117" s="971"/>
      <c r="F117" s="971"/>
      <c r="G117" s="971"/>
      <c r="H117" s="971"/>
      <c r="I117" s="971"/>
      <c r="J117" s="971"/>
      <c r="K117" s="971"/>
      <c r="L117" s="971"/>
      <c r="M117" s="971"/>
      <c r="N117" s="972"/>
    </row>
    <row r="118" spans="2:14">
      <c r="B118" s="970"/>
      <c r="C118" s="971"/>
      <c r="D118" s="971"/>
      <c r="E118" s="971"/>
      <c r="F118" s="971"/>
      <c r="G118" s="971"/>
      <c r="H118" s="971"/>
      <c r="I118" s="971"/>
      <c r="J118" s="971"/>
      <c r="K118" s="971"/>
      <c r="L118" s="971"/>
      <c r="M118" s="971"/>
      <c r="N118" s="972"/>
    </row>
    <row r="119" spans="2:14">
      <c r="B119" s="346"/>
      <c r="C119" s="347"/>
      <c r="D119" s="347"/>
      <c r="E119" s="347"/>
      <c r="F119" s="347"/>
      <c r="G119" s="347"/>
      <c r="H119" s="347"/>
      <c r="I119" s="347"/>
      <c r="J119" s="347"/>
      <c r="K119" s="347"/>
      <c r="L119" s="347"/>
      <c r="M119" s="347"/>
      <c r="N119" s="348"/>
    </row>
    <row r="120" spans="2:14">
      <c r="B120" s="346"/>
      <c r="C120" s="347"/>
      <c r="D120" s="347"/>
      <c r="E120" s="347"/>
      <c r="F120" s="347"/>
      <c r="G120" s="347"/>
      <c r="H120" s="347"/>
      <c r="I120" s="347"/>
      <c r="J120" s="347"/>
      <c r="K120" s="347"/>
      <c r="L120" s="347"/>
      <c r="M120" s="347"/>
      <c r="N120" s="348"/>
    </row>
    <row r="121" spans="2:14">
      <c r="B121" s="346"/>
      <c r="C121" s="347"/>
      <c r="D121" s="347"/>
      <c r="E121" s="347"/>
      <c r="F121" s="347"/>
      <c r="G121" s="347"/>
      <c r="H121" s="347"/>
      <c r="I121" s="347"/>
      <c r="J121" s="347"/>
      <c r="K121" s="347"/>
      <c r="L121" s="347"/>
      <c r="M121" s="347"/>
      <c r="N121" s="348"/>
    </row>
    <row r="122" spans="2:14">
      <c r="B122" s="261"/>
      <c r="C122" s="262"/>
      <c r="D122" s="262"/>
      <c r="E122" s="262"/>
      <c r="F122" s="262"/>
      <c r="G122" s="262"/>
      <c r="H122" s="262"/>
      <c r="I122" s="262"/>
      <c r="J122" s="262"/>
      <c r="K122" s="262"/>
      <c r="L122" s="262"/>
      <c r="M122" s="262"/>
      <c r="N122" s="263"/>
    </row>
    <row r="123" spans="2:14">
      <c r="B123" s="249"/>
      <c r="C123" s="250"/>
      <c r="D123" s="250"/>
      <c r="E123" s="250" t="s">
        <v>976</v>
      </c>
      <c r="F123" s="424"/>
      <c r="G123" s="424"/>
      <c r="H123" s="250"/>
      <c r="I123" s="250"/>
      <c r="J123" s="250"/>
      <c r="K123" s="250"/>
      <c r="L123" s="250"/>
      <c r="M123" s="250"/>
      <c r="N123" s="251"/>
    </row>
    <row r="124" spans="2:14">
      <c r="B124" s="249"/>
      <c r="C124" s="250"/>
      <c r="D124" s="250"/>
      <c r="E124" s="425" t="s">
        <v>977</v>
      </c>
      <c r="F124" s="250"/>
      <c r="G124" s="250"/>
      <c r="H124" s="425"/>
      <c r="I124" s="425"/>
      <c r="J124" s="425"/>
      <c r="K124" s="250"/>
      <c r="L124" s="250"/>
      <c r="M124" s="250"/>
      <c r="N124" s="251"/>
    </row>
    <row r="125" spans="2:14">
      <c r="B125" s="249"/>
      <c r="C125" s="250"/>
      <c r="D125" s="250"/>
      <c r="E125" s="264" t="s">
        <v>981</v>
      </c>
      <c r="F125" s="250"/>
      <c r="G125" s="250"/>
      <c r="H125" s="264"/>
      <c r="I125" s="264"/>
      <c r="J125" s="264"/>
      <c r="K125" s="250"/>
      <c r="L125" s="250"/>
      <c r="M125" s="250"/>
      <c r="N125" s="251"/>
    </row>
    <row r="126" spans="2:14">
      <c r="B126" s="265"/>
      <c r="C126" s="262"/>
      <c r="D126" s="262"/>
      <c r="E126" s="250" t="s">
        <v>979</v>
      </c>
      <c r="F126" s="250"/>
      <c r="G126" s="250"/>
      <c r="H126" s="250"/>
      <c r="I126" s="250"/>
      <c r="J126" s="250"/>
      <c r="K126" s="262"/>
      <c r="L126" s="262"/>
      <c r="M126" s="262"/>
      <c r="N126" s="263"/>
    </row>
    <row r="127" spans="2:14">
      <c r="B127" s="265"/>
      <c r="C127" s="262"/>
      <c r="D127" s="262"/>
      <c r="E127" s="262"/>
      <c r="F127" s="250"/>
      <c r="G127" s="250"/>
      <c r="H127" s="250"/>
      <c r="I127" s="250"/>
      <c r="J127" s="250"/>
      <c r="K127" s="262"/>
      <c r="L127" s="262"/>
      <c r="M127" s="262"/>
      <c r="N127" s="263"/>
    </row>
    <row r="128" spans="2:14">
      <c r="B128" s="265" t="s">
        <v>2220</v>
      </c>
      <c r="C128" s="264"/>
      <c r="D128" s="264"/>
      <c r="E128" s="250"/>
      <c r="F128" s="250"/>
      <c r="G128" s="250"/>
      <c r="H128" s="250"/>
      <c r="I128" s="250"/>
      <c r="J128" s="973"/>
      <c r="K128" s="973"/>
      <c r="L128" s="973"/>
      <c r="M128" s="973"/>
      <c r="N128" s="974"/>
    </row>
    <row r="129" spans="2:14" ht="15.75" thickBot="1">
      <c r="B129" s="426" t="s">
        <v>2221</v>
      </c>
      <c r="C129" s="427"/>
      <c r="D129" s="427"/>
      <c r="E129" s="266"/>
      <c r="F129" s="266"/>
      <c r="G129" s="266"/>
      <c r="H129" s="266"/>
      <c r="I129" s="266"/>
      <c r="J129" s="975"/>
      <c r="K129" s="975"/>
      <c r="L129" s="975"/>
      <c r="M129" s="975"/>
      <c r="N129" s="976"/>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election activeCell="O71" sqref="O71"/>
    </sheetView>
  </sheetViews>
  <sheetFormatPr baseColWidth="10" defaultRowHeight="15"/>
  <cols>
    <col min="1" max="1" width="10.42578125" bestFit="1" customWidth="1"/>
    <col min="2" max="2" width="16.85546875" customWidth="1"/>
    <col min="6" max="6" width="15.8554687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1731</v>
      </c>
      <c r="C31" s="87" t="s">
        <v>1657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326</v>
      </c>
      <c r="B36" s="872" t="str">
        <f>VLOOKUP(A36,EQUIPOS!A6:D154,3,FALSE)</f>
        <v>Sensor de Impacto para prueba de integridad tipo</v>
      </c>
      <c r="C36" s="873"/>
      <c r="D36" s="873"/>
      <c r="E36" s="873"/>
      <c r="F36" s="873"/>
      <c r="G36" s="873"/>
      <c r="H36" s="874"/>
      <c r="I36" s="274"/>
      <c r="J36" s="275"/>
      <c r="K36" s="276">
        <f>VLOOKUP(A36,EQUIPOS!A6:D163,4,FALSE)</f>
        <v>91571.715632163003</v>
      </c>
      <c r="L36" s="277"/>
      <c r="M36" s="343">
        <v>1</v>
      </c>
      <c r="N36" s="279">
        <f>K36/M36</f>
        <v>91571.715632163003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91571.715632163003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289"/>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c r="B71" s="55"/>
      <c r="C71" s="53"/>
      <c r="D71" s="53"/>
      <c r="E71" s="53"/>
      <c r="F71" s="53"/>
      <c r="G71" s="53"/>
      <c r="H71" s="53"/>
      <c r="I71" s="299"/>
      <c r="J71" s="300"/>
      <c r="K71" s="301"/>
      <c r="L71" s="56"/>
      <c r="M71" s="441"/>
      <c r="N71" s="402"/>
      <c r="O71" s="112"/>
    </row>
    <row r="72" spans="1:15">
      <c r="A72" s="168" t="s">
        <v>89</v>
      </c>
      <c r="B72" s="55" t="str">
        <f>VLOOKUP(A72,'MANO DE OBRA'!A7:D67,3,FALSE)</f>
        <v>Operador prueba de integridad</v>
      </c>
      <c r="C72" s="53"/>
      <c r="D72" s="53"/>
      <c r="E72" s="53"/>
      <c r="F72" s="53"/>
      <c r="G72" s="53"/>
      <c r="H72" s="53"/>
      <c r="I72" s="299">
        <f>K72/J72*100</f>
        <v>72085.299739464841</v>
      </c>
      <c r="J72" s="300">
        <v>185</v>
      </c>
      <c r="K72" s="301">
        <f>VLOOKUP(A72,'MANO DE OBRA'!A7:D98,4,FALSE)</f>
        <v>133357.80451800997</v>
      </c>
      <c r="L72" s="56"/>
      <c r="M72" s="439">
        <v>0.33333332999999998</v>
      </c>
      <c r="N72" s="402">
        <f>K72/M72</f>
        <v>400073.41755476414</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400073.41755476414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491645.13318692712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98329.026637385425</v>
      </c>
      <c r="M84" s="859"/>
      <c r="N84" s="57"/>
    </row>
    <row r="85" spans="1:14">
      <c r="B85" s="95" t="s">
        <v>973</v>
      </c>
      <c r="C85" s="96"/>
      <c r="D85" s="96"/>
      <c r="E85" s="96"/>
      <c r="F85" s="96"/>
      <c r="G85" s="96"/>
      <c r="H85" s="96"/>
      <c r="I85" s="93"/>
      <c r="J85" s="94"/>
      <c r="K85" s="311">
        <v>0.05</v>
      </c>
      <c r="L85" s="858">
        <f>N79*K85</f>
        <v>24582.256659346356</v>
      </c>
      <c r="M85" s="859"/>
      <c r="N85" s="57"/>
    </row>
    <row r="86" spans="1:14" ht="15.75" thickBot="1">
      <c r="B86" s="97" t="s">
        <v>974</v>
      </c>
      <c r="C86" s="98"/>
      <c r="D86" s="98"/>
      <c r="E86" s="98"/>
      <c r="F86" s="98"/>
      <c r="G86" s="98"/>
      <c r="H86" s="98"/>
      <c r="I86" s="99"/>
      <c r="J86" s="100"/>
      <c r="K86" s="312">
        <v>0.05</v>
      </c>
      <c r="L86" s="860">
        <f>N79*K86</f>
        <v>24582.256659346356</v>
      </c>
      <c r="M86" s="861"/>
      <c r="N86" s="57"/>
    </row>
    <row r="87" spans="1:14" ht="15.75" thickBot="1">
      <c r="B87" s="823" t="s">
        <v>953</v>
      </c>
      <c r="C87" s="824"/>
      <c r="D87" s="824"/>
      <c r="E87" s="824"/>
      <c r="F87" s="824"/>
      <c r="G87" s="824"/>
      <c r="H87" s="824"/>
      <c r="I87" s="824"/>
      <c r="J87" s="824"/>
      <c r="K87" s="824"/>
      <c r="L87" s="824"/>
      <c r="M87" s="825"/>
      <c r="N87" s="58">
        <f>L84+L85+L86</f>
        <v>147493.53995607814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639138.67314300523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1105</v>
      </c>
      <c r="C31" s="87" t="s">
        <v>2101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320</v>
      </c>
      <c r="B36" s="872" t="str">
        <f>VLOOKUP(A36,EQUIPOS!A6:D154,3,FALSE)</f>
        <v>Retroexcavadora sobre llantas, motor 62HP, Profundidad de excavación de 5.41 metros.</v>
      </c>
      <c r="C36" s="873"/>
      <c r="D36" s="873"/>
      <c r="E36" s="873"/>
      <c r="F36" s="873"/>
      <c r="G36" s="873"/>
      <c r="H36" s="874"/>
      <c r="I36" s="274"/>
      <c r="J36" s="275"/>
      <c r="K36" s="276">
        <f>VLOOKUP(A36,EQUIPOS!A6:D163,4,FALSE)</f>
        <v>55449.739210856482</v>
      </c>
      <c r="L36" s="277"/>
      <c r="M36" s="343">
        <v>10</v>
      </c>
      <c r="N36" s="279">
        <f>K36/M36</f>
        <v>5544.9739210856478</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336.34905451801001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5881.3229756036581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593</v>
      </c>
      <c r="B48" s="49" t="str">
        <f>VLOOKUP(A48,MATERIALES!A5:D373,3,FALSE)</f>
        <v>Paral en madera rolliza de 5´´ y 4,5m de longitud (tablestacados)</v>
      </c>
      <c r="C48" s="288"/>
      <c r="D48" s="288"/>
      <c r="E48" s="288"/>
      <c r="F48" s="288"/>
      <c r="G48" s="288"/>
      <c r="H48" s="288"/>
      <c r="I48" s="275"/>
      <c r="J48" s="231" t="str">
        <f>VLOOKUP(A48,MATERIALES!A4:D640,2,FALSE)</f>
        <v>u</v>
      </c>
      <c r="K48" s="289">
        <v>0.48888888888888893</v>
      </c>
      <c r="L48" s="274"/>
      <c r="M48" s="409">
        <f>VLOOKUP(A48,MATERIALES!A5:D396,4,FALSE)</f>
        <v>41898.123776465691</v>
      </c>
      <c r="N48" s="279">
        <f>K48*M48</f>
        <v>20483.527179605451</v>
      </c>
    </row>
    <row r="49" spans="1:14">
      <c r="A49" s="167" t="s">
        <v>670</v>
      </c>
      <c r="B49" s="49" t="str">
        <f>VLOOKUP(A49,MATERIALES!A6:D373,3,FALSE)</f>
        <v>Tablestaca en madera aserrada (0,25*0,05*3)</v>
      </c>
      <c r="C49" s="432"/>
      <c r="D49" s="432"/>
      <c r="E49" s="432"/>
      <c r="F49" s="432"/>
      <c r="G49" s="432"/>
      <c r="H49" s="432"/>
      <c r="I49" s="432"/>
      <c r="J49" s="318" t="str">
        <f>VLOOKUP(A49,MATERIALES!A5:D641,2,FALSE)</f>
        <v>u</v>
      </c>
      <c r="K49" s="404">
        <v>1.3333333333333333</v>
      </c>
      <c r="L49" s="428"/>
      <c r="M49" s="409">
        <f>VLOOKUP(A49,MATERIALES!A6:D397,4,FALSE)</f>
        <v>24098.104166332716</v>
      </c>
      <c r="N49" s="279">
        <f>K49*M49</f>
        <v>32130.805555110288</v>
      </c>
    </row>
    <row r="50" spans="1:14">
      <c r="A50" s="167" t="s">
        <v>898</v>
      </c>
      <c r="B50" s="49" t="str">
        <f>VLOOKUP(A50,MATERIALES!A6:D373,3,FALSE)</f>
        <v>Alambre Negro Para Amarre</v>
      </c>
      <c r="C50" s="432"/>
      <c r="D50" s="432"/>
      <c r="E50" s="432"/>
      <c r="F50" s="432"/>
      <c r="G50" s="432"/>
      <c r="H50" s="432"/>
      <c r="I50" s="432"/>
      <c r="J50" s="318" t="str">
        <f>VLOOKUP(A50,MATERIALES!A6:D642,2,FALSE)</f>
        <v>kg</v>
      </c>
      <c r="K50" s="404">
        <v>1.5</v>
      </c>
      <c r="L50" s="428"/>
      <c r="M50" s="409">
        <f>VLOOKUP(A50,MATERIALES!A6:D398,4,FALSE)</f>
        <v>3198.8048706376835</v>
      </c>
      <c r="N50" s="279">
        <f>K50*M50</f>
        <v>4798.2073059565255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57412.540040672262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9</v>
      </c>
      <c r="B71" s="55" t="str">
        <f>VLOOKUP(A71,'MANO DE OBRA'!A8:D68,3,FALSE)</f>
        <v>Obrero (3)</v>
      </c>
      <c r="C71" s="53"/>
      <c r="D71" s="53"/>
      <c r="E71" s="53"/>
      <c r="F71" s="53"/>
      <c r="G71" s="53"/>
      <c r="H71" s="53"/>
      <c r="I71" s="299">
        <f>K71/J71*100</f>
        <v>87780</v>
      </c>
      <c r="J71" s="300">
        <v>185</v>
      </c>
      <c r="K71" s="301">
        <f>VLOOKUP(A71,'MANO DE OBRA'!A8:D99,4,FALSE)</f>
        <v>162393</v>
      </c>
      <c r="L71" s="56"/>
      <c r="M71" s="441">
        <v>80</v>
      </c>
      <c r="N71" s="402">
        <f>K71/M71</f>
        <v>2029.9124999999999</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9">
        <v>80</v>
      </c>
      <c r="N72" s="402">
        <f>K72/M72</f>
        <v>1333.5780451800997</v>
      </c>
    </row>
    <row r="73" spans="1:15">
      <c r="B73" s="55"/>
      <c r="C73" s="53"/>
      <c r="D73" s="53"/>
      <c r="E73" s="53"/>
      <c r="F73" s="53"/>
      <c r="G73" s="53"/>
      <c r="H73" s="53"/>
      <c r="I73" s="286"/>
      <c r="J73" s="304"/>
      <c r="K73" s="305"/>
      <c r="L73" s="56"/>
      <c r="M73" s="307"/>
      <c r="N73" s="303"/>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3363.4905451800996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66657.353561456024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13331.470712291206</v>
      </c>
      <c r="M84" s="859"/>
      <c r="N84" s="57"/>
    </row>
    <row r="85" spans="1:14">
      <c r="B85" s="95" t="s">
        <v>973</v>
      </c>
      <c r="C85" s="96"/>
      <c r="D85" s="96"/>
      <c r="E85" s="96"/>
      <c r="F85" s="96"/>
      <c r="G85" s="96"/>
      <c r="H85" s="96"/>
      <c r="I85" s="93"/>
      <c r="J85" s="94"/>
      <c r="K85" s="311">
        <v>0.05</v>
      </c>
      <c r="L85" s="858">
        <f>N79*K85</f>
        <v>3332.8676780728015</v>
      </c>
      <c r="M85" s="859"/>
      <c r="N85" s="57"/>
    </row>
    <row r="86" spans="1:14" ht="15.75" thickBot="1">
      <c r="B86" s="97" t="s">
        <v>974</v>
      </c>
      <c r="C86" s="98"/>
      <c r="D86" s="98"/>
      <c r="E86" s="98"/>
      <c r="F86" s="98"/>
      <c r="G86" s="98"/>
      <c r="H86" s="98"/>
      <c r="I86" s="99"/>
      <c r="J86" s="100"/>
      <c r="K86" s="312">
        <v>0.05</v>
      </c>
      <c r="L86" s="860">
        <f>N79*K86</f>
        <v>3332.8676780728015</v>
      </c>
      <c r="M86" s="861"/>
      <c r="N86" s="57"/>
    </row>
    <row r="87" spans="1:14" ht="15.75" thickBot="1">
      <c r="B87" s="823" t="s">
        <v>953</v>
      </c>
      <c r="C87" s="824"/>
      <c r="D87" s="824"/>
      <c r="E87" s="824"/>
      <c r="F87" s="824"/>
      <c r="G87" s="824"/>
      <c r="H87" s="824"/>
      <c r="I87" s="824"/>
      <c r="J87" s="824"/>
      <c r="K87" s="824"/>
      <c r="L87" s="824"/>
      <c r="M87" s="825"/>
      <c r="N87" s="58">
        <f>L84+L85+L86</f>
        <v>19997.206068436808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86654.559629892829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7"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1106</v>
      </c>
      <c r="C31" s="87" t="s">
        <v>2102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204</v>
      </c>
      <c r="B36" s="872" t="str">
        <f>VLOOKUP(A36,EQUIPOS!A6:D154,3,FALSE)</f>
        <v xml:space="preserve">Equipo de soldadura 250 AMP
</v>
      </c>
      <c r="C36" s="873"/>
      <c r="D36" s="873"/>
      <c r="E36" s="873"/>
      <c r="F36" s="873"/>
      <c r="G36" s="873"/>
      <c r="H36" s="874"/>
      <c r="I36" s="274"/>
      <c r="J36" s="275"/>
      <c r="K36" s="276">
        <f>VLOOKUP(A36,EQUIPOS!A6:D163,4,FALSE)</f>
        <v>13184.715767914764</v>
      </c>
      <c r="L36" s="277"/>
      <c r="M36" s="343">
        <v>10</v>
      </c>
      <c r="N36" s="279">
        <f>K36/M36</f>
        <v>1318.4715767914763</v>
      </c>
    </row>
    <row r="37" spans="1:14">
      <c r="A37" s="119" t="s">
        <v>320</v>
      </c>
      <c r="B37" s="872" t="str">
        <f>VLOOKUP(A37,EQUIPOS!A7:D154,3,FALSE)</f>
        <v>Retroexcavadora sobre llantas, motor 62HP, Profundidad de excavación de 5.41 metros.</v>
      </c>
      <c r="C37" s="873"/>
      <c r="D37" s="873"/>
      <c r="E37" s="873"/>
      <c r="F37" s="873"/>
      <c r="G37" s="873"/>
      <c r="H37" s="874"/>
      <c r="I37" s="428"/>
      <c r="J37" s="429"/>
      <c r="K37" s="276">
        <f>VLOOKUP(A37,EQUIPOS!A7:D164,4,FALSE)</f>
        <v>55449.739210856482</v>
      </c>
      <c r="L37" s="342"/>
      <c r="M37" s="343">
        <v>10</v>
      </c>
      <c r="N37" s="279">
        <f>K37/M37</f>
        <v>5544.9739210856478</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402.04310903601998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7265.4886069131444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662</v>
      </c>
      <c r="B48" s="49" t="str">
        <f>VLOOKUP(A48,MATERIALES!A5:D373,3,FALSE)</f>
        <v>Soldadura 7018</v>
      </c>
      <c r="C48" s="288"/>
      <c r="D48" s="288"/>
      <c r="E48" s="288"/>
      <c r="F48" s="288"/>
      <c r="G48" s="288"/>
      <c r="H48" s="288"/>
      <c r="I48" s="288"/>
      <c r="J48" s="318" t="str">
        <f>VLOOKUP(A48,MATERIALES!A4:D640,2,FALSE)</f>
        <v>kg</v>
      </c>
      <c r="K48" s="289">
        <v>3.3000000000000002E-2</v>
      </c>
      <c r="L48" s="274"/>
      <c r="M48" s="409">
        <f>VLOOKUP(A48,MATERIALES!A5:D396,4,FALSE)</f>
        <v>11785.536752605834</v>
      </c>
      <c r="N48" s="279">
        <f>K48*M48</f>
        <v>388.92271283599257</v>
      </c>
    </row>
    <row r="49" spans="1:14">
      <c r="A49" s="167" t="s">
        <v>680</v>
      </c>
      <c r="B49" s="49" t="str">
        <f>VLOOKUP(A49,MATERIALES!A6:D373,3,FALSE)</f>
        <v>Tablestaca metálica (riel de 70 lb/yarda)</v>
      </c>
      <c r="C49" s="432"/>
      <c r="D49" s="432"/>
      <c r="E49" s="432"/>
      <c r="F49" s="432"/>
      <c r="G49" s="432"/>
      <c r="H49" s="432"/>
      <c r="I49" s="432"/>
      <c r="J49" s="319" t="str">
        <f>VLOOKUP(A49,MATERIALES!A5:D641,2,FALSE)</f>
        <v>u</v>
      </c>
      <c r="K49" s="404">
        <v>3</v>
      </c>
      <c r="L49" s="428"/>
      <c r="M49" s="409">
        <f>VLOOKUP(A49,MATERIALES!A6:D397,4,FALSE)</f>
        <v>65532.905872030322</v>
      </c>
      <c r="N49" s="279">
        <f>K49*M49</f>
        <v>196598.71761609096</v>
      </c>
    </row>
    <row r="50" spans="1:14">
      <c r="A50" s="167" t="s">
        <v>690</v>
      </c>
      <c r="B50" s="49" t="str">
        <f>VLOOKUP(A50,MATERIALES!A6:D373,3,FALSE)</f>
        <v>Tornillos de Unión de D= 12 mm</v>
      </c>
      <c r="C50" s="432"/>
      <c r="D50" s="432"/>
      <c r="E50" s="432"/>
      <c r="F50" s="432"/>
      <c r="G50" s="432"/>
      <c r="H50" s="432"/>
      <c r="I50" s="432"/>
      <c r="J50" s="319" t="str">
        <f>VLOOKUP(A50,MATERIALES!A6:D642,2,FALSE)</f>
        <v>u</v>
      </c>
      <c r="K50" s="404">
        <v>10</v>
      </c>
      <c r="L50" s="428"/>
      <c r="M50" s="409">
        <f>VLOOKUP(A50,MATERIALES!A6:D398,4,FALSE)</f>
        <v>876.17183514349654</v>
      </c>
      <c r="N50" s="279">
        <f>K50*M50</f>
        <v>8761.7183514349654</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205749.35868036194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38">
        <v>80</v>
      </c>
      <c r="N71" s="402">
        <f>K71/M71</f>
        <v>1353.2750000000001</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80</v>
      </c>
      <c r="N72" s="402">
        <f>K72/M72</f>
        <v>1333.5780451800997</v>
      </c>
    </row>
    <row r="73" spans="1:15">
      <c r="A73" t="s">
        <v>30</v>
      </c>
      <c r="B73" s="55" t="str">
        <f>VLOOKUP(A73,'MANO DE OBRA'!A9:D70,3,FALSE)</f>
        <v>Oficial</v>
      </c>
      <c r="C73" s="53"/>
      <c r="D73" s="53"/>
      <c r="E73" s="53"/>
      <c r="F73" s="53"/>
      <c r="G73" s="53"/>
      <c r="H73" s="53"/>
      <c r="I73" s="299">
        <f>K73/J73*100</f>
        <v>57668.23979157189</v>
      </c>
      <c r="J73" s="300">
        <v>185</v>
      </c>
      <c r="K73" s="301">
        <f>VLOOKUP(A73,'MANO DE OBRA'!A9:D101,4,FALSE)</f>
        <v>106686.24361440798</v>
      </c>
      <c r="L73" s="56"/>
      <c r="M73" s="439">
        <v>80</v>
      </c>
      <c r="N73" s="402">
        <f>K73/M73</f>
        <v>1333.5780451800997</v>
      </c>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4020.4310903601995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217035.27837763526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43407.055675527052</v>
      </c>
      <c r="M84" s="859"/>
      <c r="N84" s="57"/>
    </row>
    <row r="85" spans="1:14">
      <c r="B85" s="95" t="s">
        <v>973</v>
      </c>
      <c r="C85" s="96"/>
      <c r="D85" s="96"/>
      <c r="E85" s="96"/>
      <c r="F85" s="96"/>
      <c r="G85" s="96"/>
      <c r="H85" s="96"/>
      <c r="I85" s="93"/>
      <c r="J85" s="94"/>
      <c r="K85" s="311">
        <v>0.05</v>
      </c>
      <c r="L85" s="858">
        <f>N79*K85</f>
        <v>10851.763918881763</v>
      </c>
      <c r="M85" s="859"/>
      <c r="N85" s="57"/>
    </row>
    <row r="86" spans="1:14" ht="15.75" thickBot="1">
      <c r="B86" s="97" t="s">
        <v>974</v>
      </c>
      <c r="C86" s="98"/>
      <c r="D86" s="98"/>
      <c r="E86" s="98"/>
      <c r="F86" s="98"/>
      <c r="G86" s="98"/>
      <c r="H86" s="98"/>
      <c r="I86" s="99"/>
      <c r="J86" s="100"/>
      <c r="K86" s="312">
        <v>0.05</v>
      </c>
      <c r="L86" s="860">
        <f>N79*K86</f>
        <v>10851.763918881763</v>
      </c>
      <c r="M86" s="861"/>
      <c r="N86" s="57"/>
    </row>
    <row r="87" spans="1:14" ht="15.75" thickBot="1">
      <c r="B87" s="823" t="s">
        <v>953</v>
      </c>
      <c r="C87" s="824"/>
      <c r="D87" s="824"/>
      <c r="E87" s="824"/>
      <c r="F87" s="824"/>
      <c r="G87" s="824"/>
      <c r="H87" s="824"/>
      <c r="I87" s="824"/>
      <c r="J87" s="824"/>
      <c r="K87" s="824"/>
      <c r="L87" s="824"/>
      <c r="M87" s="825"/>
      <c r="N87" s="58">
        <f>L84+L85+L86</f>
        <v>65110.583513290578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282145.86189092585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1107</v>
      </c>
      <c r="C31" s="87" t="s">
        <v>2103</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282</v>
      </c>
      <c r="B36" s="872" t="str">
        <f>VLOOKUP(A36,EQUIPOS!A6:D154,3,FALSE)</f>
        <v>Piloteadora potencia 250KW, RPM 1800, fuerza elevadora 200KN</v>
      </c>
      <c r="C36" s="873"/>
      <c r="D36" s="873"/>
      <c r="E36" s="873"/>
      <c r="F36" s="873"/>
      <c r="G36" s="873"/>
      <c r="H36" s="874"/>
      <c r="I36" s="274"/>
      <c r="J36" s="275"/>
      <c r="K36" s="276">
        <f>VLOOKUP(A36,EQUIPOS!A6:D163,4,FALSE)</f>
        <v>574597.60923788405</v>
      </c>
      <c r="L36" s="277"/>
      <c r="M36" s="343">
        <v>2</v>
      </c>
      <c r="N36" s="279">
        <f>K36/M36</f>
        <v>287298.80461894203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4716.7655451800993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292015.57016412215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3556.3032474453439</v>
      </c>
      <c r="N48" s="279">
        <f>K48*M48</f>
        <v>99576.490928469633</v>
      </c>
    </row>
    <row r="49" spans="1:14">
      <c r="A49" s="167" t="s">
        <v>829</v>
      </c>
      <c r="B49" s="49" t="str">
        <f>VLOOKUP(A49,MATERIALES!A6:D373,3,FALSE)</f>
        <v>Concreto Resistencia  28 (Mpa)</v>
      </c>
      <c r="C49" s="432"/>
      <c r="D49" s="432"/>
      <c r="E49" s="432"/>
      <c r="F49" s="432"/>
      <c r="G49" s="432"/>
      <c r="H49" s="432"/>
      <c r="I49" s="432"/>
      <c r="J49" s="318" t="str">
        <f>VLOOKUP(A49,MATERIALES!A5:D641,2,FALSE)</f>
        <v>m3</v>
      </c>
      <c r="K49" s="404">
        <v>0.35</v>
      </c>
      <c r="L49" s="428"/>
      <c r="M49" s="409">
        <f>VLOOKUP(A49,MATERIALES!A6:D397,4,FALSE)</f>
        <v>419006.70524977572</v>
      </c>
      <c r="N49" s="279">
        <f>K49*M49</f>
        <v>146652.3468374215</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3</v>
      </c>
      <c r="L50" s="428"/>
      <c r="M50" s="409">
        <f>VLOOKUP(A50,MATERIALES!A6:D398,4,FALSE)</f>
        <v>15663.355250376087</v>
      </c>
      <c r="N50" s="279">
        <f>K50*M50</f>
        <v>46990.065751128262</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293218.90351701941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10">
        <f>VLOOKUP(A60,TRANSPORTE!A2:D117,4,FALSE)</f>
        <v>979.84771824047539</v>
      </c>
      <c r="M60" s="911"/>
      <c r="N60" s="294">
        <f>K60*L60</f>
        <v>342.94670138416637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342.94670138416637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47167.655451800994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632745.0758343268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126549.01516686537</v>
      </c>
      <c r="M84" s="859"/>
      <c r="N84" s="57"/>
    </row>
    <row r="85" spans="1:14">
      <c r="B85" s="95" t="s">
        <v>973</v>
      </c>
      <c r="C85" s="96"/>
      <c r="D85" s="96"/>
      <c r="E85" s="96"/>
      <c r="F85" s="96"/>
      <c r="G85" s="96"/>
      <c r="H85" s="96"/>
      <c r="I85" s="93"/>
      <c r="J85" s="94"/>
      <c r="K85" s="311">
        <v>0.05</v>
      </c>
      <c r="L85" s="858">
        <f>N79*K85</f>
        <v>31637.253791716343</v>
      </c>
      <c r="M85" s="859"/>
      <c r="N85" s="57"/>
    </row>
    <row r="86" spans="1:14" ht="15.75" thickBot="1">
      <c r="B86" s="97" t="s">
        <v>974</v>
      </c>
      <c r="C86" s="98"/>
      <c r="D86" s="98"/>
      <c r="E86" s="98"/>
      <c r="F86" s="98"/>
      <c r="G86" s="98"/>
      <c r="H86" s="98"/>
      <c r="I86" s="99"/>
      <c r="J86" s="100"/>
      <c r="K86" s="312">
        <v>0.05</v>
      </c>
      <c r="L86" s="860">
        <f>N79*K86</f>
        <v>31637.253791716343</v>
      </c>
      <c r="M86" s="861"/>
      <c r="N86" s="57"/>
    </row>
    <row r="87" spans="1:14" ht="15.75" thickBot="1">
      <c r="B87" s="823" t="s">
        <v>953</v>
      </c>
      <c r="C87" s="824"/>
      <c r="D87" s="824"/>
      <c r="E87" s="824"/>
      <c r="F87" s="824"/>
      <c r="G87" s="824"/>
      <c r="H87" s="824"/>
      <c r="I87" s="824"/>
      <c r="J87" s="824"/>
      <c r="K87" s="824"/>
      <c r="L87" s="824"/>
      <c r="M87" s="825"/>
      <c r="N87" s="58">
        <f>L84+L85+L86</f>
        <v>189823.52275029809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822568.59858462494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30.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1108</v>
      </c>
      <c r="C31" s="87" t="s">
        <v>2104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282</v>
      </c>
      <c r="B36" s="872" t="str">
        <f>VLOOKUP(A36,EQUIPOS!A6:D154,3,FALSE)</f>
        <v>Piloteadora potencia 250KW, RPM 1800, fuerza elevadora 200KN</v>
      </c>
      <c r="C36" s="873"/>
      <c r="D36" s="873"/>
      <c r="E36" s="873"/>
      <c r="F36" s="873"/>
      <c r="G36" s="873"/>
      <c r="H36" s="874"/>
      <c r="I36" s="274"/>
      <c r="J36" s="275"/>
      <c r="K36" s="276">
        <f>VLOOKUP(A36,EQUIPOS!A6:D163,4,FALSE)</f>
        <v>574597.60923788405</v>
      </c>
      <c r="L36" s="277"/>
      <c r="M36" s="343">
        <v>2</v>
      </c>
      <c r="N36" s="279">
        <f>K36/M36</f>
        <v>287298.80461894203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4716.7655451800993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292015.57016412215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28</v>
      </c>
      <c r="L48" s="274"/>
      <c r="M48" s="409">
        <f>VLOOKUP(A48,MATERIALES!A5:D396,4,FALSE)</f>
        <v>3556.3032474453439</v>
      </c>
      <c r="N48" s="279">
        <f>K48*M48</f>
        <v>99576.490928469633</v>
      </c>
    </row>
    <row r="49" spans="1:14">
      <c r="A49" s="167" t="s">
        <v>830</v>
      </c>
      <c r="B49" s="49" t="str">
        <f>VLOOKUP(A49,MATERIALES!A6:D373,3,FALSE)</f>
        <v>Concreto Resistencia  35 (Mpa)</v>
      </c>
      <c r="C49" s="432"/>
      <c r="D49" s="432"/>
      <c r="E49" s="432"/>
      <c r="F49" s="432"/>
      <c r="G49" s="432"/>
      <c r="H49" s="432"/>
      <c r="I49" s="432"/>
      <c r="J49" s="318" t="str">
        <f>VLOOKUP(A49,MATERIALES!A5:D641,2,FALSE)</f>
        <v>m3</v>
      </c>
      <c r="K49" s="404">
        <v>0.35</v>
      </c>
      <c r="L49" s="428"/>
      <c r="M49" s="409">
        <f>VLOOKUP(A49,MATERIALES!A6:D397,4,FALSE)</f>
        <v>607424.12062961026</v>
      </c>
      <c r="N49" s="279">
        <f>K49*M49</f>
        <v>212598.44222036359</v>
      </c>
    </row>
    <row r="50" spans="1:14">
      <c r="A50" s="167" t="s">
        <v>868</v>
      </c>
      <c r="B50" s="49" t="str">
        <f>VLOOKUP(A50,MATERIALES!A6:D373,3,FALSE)</f>
        <v>Formaleta concreto clase A,B y C</v>
      </c>
      <c r="C50" s="432"/>
      <c r="D50" s="432"/>
      <c r="E50" s="432"/>
      <c r="F50" s="432"/>
      <c r="G50" s="432"/>
      <c r="H50" s="432"/>
      <c r="I50" s="432"/>
      <c r="J50" s="319" t="str">
        <f>VLOOKUP(A50,MATERIALES!A6:D642,2,FALSE)</f>
        <v>m2</v>
      </c>
      <c r="K50" s="404">
        <v>2</v>
      </c>
      <c r="L50" s="428"/>
      <c r="M50" s="409">
        <f>VLOOKUP(A50,MATERIALES!A6:D398,4,FALSE)</f>
        <v>15663.355250376087</v>
      </c>
      <c r="N50" s="279">
        <f>K50*M50</f>
        <v>31326.710500752175</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343501.64364958543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0.35</v>
      </c>
      <c r="J60" s="293">
        <v>1</v>
      </c>
      <c r="K60" s="286">
        <f>I60*J60</f>
        <v>0.35</v>
      </c>
      <c r="L60" s="910">
        <f>VLOOKUP(A60,TRANSPORTE!A2:D117,4,FALSE)</f>
        <v>979.84771824047539</v>
      </c>
      <c r="M60" s="911"/>
      <c r="N60" s="294">
        <f>K60*L60</f>
        <v>342.94670138416637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342.94670138416637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68"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8</v>
      </c>
      <c r="N71" s="402">
        <f>K71/M71</f>
        <v>33831.875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38">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47167.655451800994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683027.81596689275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136605.56319337856</v>
      </c>
      <c r="M84" s="859"/>
      <c r="N84" s="57"/>
    </row>
    <row r="85" spans="1:14">
      <c r="B85" s="95" t="s">
        <v>973</v>
      </c>
      <c r="C85" s="96"/>
      <c r="D85" s="96"/>
      <c r="E85" s="96"/>
      <c r="F85" s="96"/>
      <c r="G85" s="96"/>
      <c r="H85" s="96"/>
      <c r="I85" s="93"/>
      <c r="J85" s="94"/>
      <c r="K85" s="311">
        <v>0.05</v>
      </c>
      <c r="L85" s="858">
        <f>N79*K85</f>
        <v>34151.390798344641</v>
      </c>
      <c r="M85" s="859"/>
      <c r="N85" s="57"/>
    </row>
    <row r="86" spans="1:14" ht="15.75" thickBot="1">
      <c r="B86" s="97" t="s">
        <v>974</v>
      </c>
      <c r="C86" s="98"/>
      <c r="D86" s="98"/>
      <c r="E86" s="98"/>
      <c r="F86" s="98"/>
      <c r="G86" s="98"/>
      <c r="H86" s="98"/>
      <c r="I86" s="99"/>
      <c r="J86" s="100"/>
      <c r="K86" s="312">
        <v>0.05</v>
      </c>
      <c r="L86" s="860">
        <f>N79*K86</f>
        <v>34151.390798344641</v>
      </c>
      <c r="M86" s="861"/>
      <c r="N86" s="57"/>
    </row>
    <row r="87" spans="1:14" ht="15.75" thickBot="1">
      <c r="B87" s="823" t="s">
        <v>953</v>
      </c>
      <c r="C87" s="824"/>
      <c r="D87" s="824"/>
      <c r="E87" s="824"/>
      <c r="F87" s="824"/>
      <c r="G87" s="824"/>
      <c r="H87" s="824"/>
      <c r="I87" s="824"/>
      <c r="J87" s="824"/>
      <c r="K87" s="824"/>
      <c r="L87" s="824"/>
      <c r="M87" s="825"/>
      <c r="N87" s="58">
        <f>L84+L85+L86</f>
        <v>204908.34479006781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887936.16075696051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6.5" customHeight="1" thickBot="1">
      <c r="A31" t="s">
        <v>1845</v>
      </c>
      <c r="B31" s="86" t="s">
        <v>1109</v>
      </c>
      <c r="C31" s="87" t="s">
        <v>2105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195</v>
      </c>
      <c r="B36" s="872" t="str">
        <f>VLOOKUP(A36,EQUIPOS!A6:D154,3,FALSE)</f>
        <v xml:space="preserve">Equipo de oxicorte, Capacidad de corte: hasta 6´´ (152mm) </v>
      </c>
      <c r="C36" s="873"/>
      <c r="D36" s="873"/>
      <c r="E36" s="873"/>
      <c r="F36" s="873"/>
      <c r="G36" s="873"/>
      <c r="H36" s="874"/>
      <c r="I36" s="274"/>
      <c r="J36" s="275"/>
      <c r="K36" s="276">
        <f>VLOOKUP(A36,EQUIPOS!A6:D163,4,FALSE)</f>
        <v>9309.7152244038971</v>
      </c>
      <c r="L36" s="277"/>
      <c r="M36" s="343">
        <v>1.1299999999999999</v>
      </c>
      <c r="N36" s="279">
        <f>K36/M36</f>
        <v>8238.6860392954841</v>
      </c>
    </row>
    <row r="37" spans="1:14">
      <c r="A37" s="119" t="s">
        <v>332</v>
      </c>
      <c r="B37" s="872" t="str">
        <f>VLOOKUP(A37,EQUIPOS!A7:D154,3,FALSE)</f>
        <v xml:space="preserve">Taladro de 1/2´´, pulidora, lijadora y circular
</v>
      </c>
      <c r="C37" s="873"/>
      <c r="D37" s="873"/>
      <c r="E37" s="873"/>
      <c r="F37" s="873"/>
      <c r="G37" s="873"/>
      <c r="H37" s="874"/>
      <c r="I37" s="428"/>
      <c r="J37" s="429"/>
      <c r="K37" s="276">
        <f>VLOOKUP(A37,EQUIPOS!A7:D164,4,FALSE)</f>
        <v>2512.2291377497295</v>
      </c>
      <c r="L37" s="342"/>
      <c r="M37" s="343">
        <v>0.53</v>
      </c>
      <c r="N37" s="279">
        <f>K37/M37</f>
        <v>4740.054976886282</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2680.2873935734665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15659.028409755232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394</v>
      </c>
      <c r="B48" s="49" t="str">
        <f>VLOOKUP(A48,MATERIALES!A5:D373,3,FALSE)</f>
        <v>Botella de gas propano (40 lb) (5% de oxígeno)</v>
      </c>
      <c r="C48" s="288"/>
      <c r="D48" s="288"/>
      <c r="E48" s="288"/>
      <c r="F48" s="288"/>
      <c r="G48" s="288"/>
      <c r="H48" s="288"/>
      <c r="I48" s="288"/>
      <c r="J48" s="318" t="str">
        <f>VLOOKUP(A48,MATERIALES!A4:D640,2,FALSE)</f>
        <v>u</v>
      </c>
      <c r="K48" s="289">
        <v>0.02</v>
      </c>
      <c r="L48" s="274"/>
      <c r="M48" s="409">
        <f>VLOOKUP(A48,MATERIALES!A5:D396,4,FALSE)</f>
        <v>59680.122602854717</v>
      </c>
      <c r="N48" s="279">
        <f>K48*M48</f>
        <v>1193.6024520570943</v>
      </c>
    </row>
    <row r="49" spans="1:14">
      <c r="A49" s="167" t="s">
        <v>476</v>
      </c>
      <c r="B49" s="49" t="str">
        <f>VLOOKUP(A49,MATERIALES!A6:D373,3,FALSE)</f>
        <v>Grata de limpieza</v>
      </c>
      <c r="C49" s="432"/>
      <c r="D49" s="432"/>
      <c r="E49" s="432"/>
      <c r="F49" s="432"/>
      <c r="G49" s="432"/>
      <c r="H49" s="432"/>
      <c r="I49" s="432"/>
      <c r="J49" s="319" t="str">
        <f>VLOOKUP(A49,MATERIALES!A5:D641,2,FALSE)</f>
        <v>u</v>
      </c>
      <c r="K49" s="404">
        <v>0.5</v>
      </c>
      <c r="L49" s="428"/>
      <c r="M49" s="409">
        <f>VLOOKUP(A49,MATERIALES!A6:D397,4,FALSE)</f>
        <v>11803.947044106033</v>
      </c>
      <c r="N49" s="279">
        <f>K49*M49</f>
        <v>5901.9735220530165</v>
      </c>
    </row>
    <row r="50" spans="1:14">
      <c r="A50" s="167" t="s">
        <v>396</v>
      </c>
      <c r="B50" s="49" t="str">
        <f>VLOOKUP(A50,MATERIALES!A6:D373,3,FALSE)</f>
        <v>Botella de oxígeno (1800 lb)</v>
      </c>
      <c r="C50" s="432"/>
      <c r="D50" s="432"/>
      <c r="E50" s="432"/>
      <c r="F50" s="432"/>
      <c r="G50" s="432"/>
      <c r="H50" s="432"/>
      <c r="I50" s="432"/>
      <c r="J50" s="319" t="str">
        <f>VLOOKUP(A50,MATERIALES!A6:D642,2,FALSE)</f>
        <v>u</v>
      </c>
      <c r="K50" s="404">
        <v>0.08</v>
      </c>
      <c r="L50" s="428"/>
      <c r="M50" s="409">
        <f>VLOOKUP(A50,MATERIALES!A6:D398,4,FALSE)</f>
        <v>54384.024928545885</v>
      </c>
      <c r="N50" s="279">
        <f>K50*M50</f>
        <v>4350.7219942836709</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11446.297968393781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6</v>
      </c>
      <c r="N71" s="402">
        <f>K71/M71</f>
        <v>9021.8333333333339</v>
      </c>
      <c r="O71" s="112"/>
    </row>
    <row r="72" spans="1:15">
      <c r="A72" s="168" t="s">
        <v>56</v>
      </c>
      <c r="B72" s="55" t="str">
        <f>VLOOKUP(A72,'MANO DE OBRA'!A8:D69,3,FALSE)</f>
        <v>Soldador</v>
      </c>
      <c r="C72" s="53"/>
      <c r="D72" s="53"/>
      <c r="E72" s="53"/>
      <c r="F72" s="53"/>
      <c r="G72" s="53"/>
      <c r="H72" s="53"/>
      <c r="I72" s="299">
        <f>K72/J72*100</f>
        <v>57668.23979157189</v>
      </c>
      <c r="J72" s="300">
        <v>185</v>
      </c>
      <c r="K72" s="301">
        <f>VLOOKUP(A72,'MANO DE OBRA'!A8:D100,4,FALSE)</f>
        <v>106686.24361440798</v>
      </c>
      <c r="L72" s="56"/>
      <c r="M72" s="438">
        <v>6</v>
      </c>
      <c r="N72" s="402">
        <f>K72/M72</f>
        <v>17781.040602401332</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26802.873935734664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53908.200313883674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10781.640062776736</v>
      </c>
      <c r="M84" s="859"/>
      <c r="N84" s="57"/>
    </row>
    <row r="85" spans="1:14">
      <c r="B85" s="95" t="s">
        <v>973</v>
      </c>
      <c r="C85" s="96"/>
      <c r="D85" s="96"/>
      <c r="E85" s="96"/>
      <c r="F85" s="96"/>
      <c r="G85" s="96"/>
      <c r="H85" s="96"/>
      <c r="I85" s="93"/>
      <c r="J85" s="94"/>
      <c r="K85" s="311">
        <v>0.05</v>
      </c>
      <c r="L85" s="858">
        <f>N79*K85</f>
        <v>2695.410015694184</v>
      </c>
      <c r="M85" s="859"/>
      <c r="N85" s="57"/>
    </row>
    <row r="86" spans="1:14" ht="15.75" thickBot="1">
      <c r="B86" s="97" t="s">
        <v>974</v>
      </c>
      <c r="C86" s="98"/>
      <c r="D86" s="98"/>
      <c r="E86" s="98"/>
      <c r="F86" s="98"/>
      <c r="G86" s="98"/>
      <c r="H86" s="98"/>
      <c r="I86" s="99"/>
      <c r="J86" s="100"/>
      <c r="K86" s="312">
        <v>0.05</v>
      </c>
      <c r="L86" s="860">
        <f>N79*K86</f>
        <v>2695.410015694184</v>
      </c>
      <c r="M86" s="861"/>
      <c r="N86" s="57"/>
    </row>
    <row r="87" spans="1:14" ht="15.75" thickBot="1">
      <c r="B87" s="823" t="s">
        <v>953</v>
      </c>
      <c r="C87" s="824"/>
      <c r="D87" s="824"/>
      <c r="E87" s="824"/>
      <c r="F87" s="824"/>
      <c r="G87" s="824"/>
      <c r="H87" s="824"/>
      <c r="I87" s="824"/>
      <c r="J87" s="824"/>
      <c r="K87" s="824"/>
      <c r="L87" s="824"/>
      <c r="M87" s="825"/>
      <c r="N87" s="58">
        <f>L84+L85+L86</f>
        <v>16172.460094165104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70080.660408048774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6.5" customHeight="1" thickBot="1">
      <c r="A31" t="s">
        <v>1845</v>
      </c>
      <c r="B31" s="86" t="s">
        <v>1110</v>
      </c>
      <c r="C31" s="87" t="s">
        <v>1658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19918.58814155425</v>
      </c>
      <c r="L36" s="277"/>
      <c r="M36" s="343">
        <v>12</v>
      </c>
      <c r="N36" s="279">
        <f t="shared" ref="N36:N42" si="0">K36/M36</f>
        <v>1659.8823451295209</v>
      </c>
    </row>
    <row r="37" spans="1:14">
      <c r="A37" s="119" t="s">
        <v>288</v>
      </c>
      <c r="B37" s="872" t="str">
        <f>VLOOKUP(A37,EQUIPOS!A7:D154,3,FALSE)</f>
        <v xml:space="preserve">Planta eléctrica </v>
      </c>
      <c r="C37" s="873"/>
      <c r="D37" s="873"/>
      <c r="E37" s="873"/>
      <c r="F37" s="873"/>
      <c r="G37" s="873"/>
      <c r="H37" s="874"/>
      <c r="I37" s="274"/>
      <c r="J37" s="275"/>
      <c r="K37" s="276">
        <f>VLOOKUP(A37,EQUIPOS!A7:D164,4,FALSE)</f>
        <v>10891.223025771444</v>
      </c>
      <c r="L37" s="277"/>
      <c r="M37" s="343">
        <v>1.3</v>
      </c>
      <c r="N37" s="279">
        <f t="shared" si="0"/>
        <v>8377.8638659780336</v>
      </c>
    </row>
    <row r="38" spans="1:14">
      <c r="A38" s="119" t="s">
        <v>125</v>
      </c>
      <c r="B38" s="872" t="str">
        <f>VLOOKUP(A38,EQUIPOS!A8:D154,3,FALSE)</f>
        <v>Bomba para gato de tensionamiento</v>
      </c>
      <c r="C38" s="873"/>
      <c r="D38" s="873"/>
      <c r="E38" s="873"/>
      <c r="F38" s="873"/>
      <c r="G38" s="873"/>
      <c r="H38" s="874"/>
      <c r="I38" s="274"/>
      <c r="J38" s="275"/>
      <c r="K38" s="276">
        <f>VLOOKUP(A38,EQUIPOS!A8:D165,4,FALSE)</f>
        <v>49716.890833137972</v>
      </c>
      <c r="L38" s="277"/>
      <c r="M38" s="343">
        <v>12</v>
      </c>
      <c r="N38" s="279">
        <f t="shared" si="0"/>
        <v>4143.0742360948307</v>
      </c>
    </row>
    <row r="39" spans="1:14">
      <c r="A39" s="119" t="s">
        <v>180</v>
      </c>
      <c r="B39" s="872" t="str">
        <f>VLOOKUP(A39,EQUIPOS!A9:D154,3,FALSE)</f>
        <v>Compresor 120 HP, con martillo.</v>
      </c>
      <c r="C39" s="873"/>
      <c r="D39" s="873"/>
      <c r="E39" s="873"/>
      <c r="F39" s="873"/>
      <c r="G39" s="873"/>
      <c r="H39" s="874"/>
      <c r="I39" s="274"/>
      <c r="J39" s="275"/>
      <c r="K39" s="276">
        <f>VLOOKUP(A39,EQUIPOS!A9:D166,4,FALSE)</f>
        <v>79048.55306784017</v>
      </c>
      <c r="L39" s="277"/>
      <c r="M39" s="343">
        <v>1.3</v>
      </c>
      <c r="N39" s="279">
        <f t="shared" si="0"/>
        <v>60806.579282953971</v>
      </c>
    </row>
    <row r="40" spans="1:14">
      <c r="A40" s="119" t="s">
        <v>197</v>
      </c>
      <c r="B40" s="872" t="str">
        <f>VLOOKUP(A40,EQUIPOS!A10:D154,3,FALSE)</f>
        <v>Equipo de perforación (TRACKDRILL), potencia 40 HP, 2100 golpes / minuto</v>
      </c>
      <c r="C40" s="873"/>
      <c r="D40" s="873"/>
      <c r="E40" s="873"/>
      <c r="F40" s="873"/>
      <c r="G40" s="873"/>
      <c r="H40" s="874"/>
      <c r="I40" s="274"/>
      <c r="J40" s="275"/>
      <c r="K40" s="276">
        <f>VLOOKUP(A40,EQUIPOS!A10:D167,4,FALSE)</f>
        <v>124519.62491754342</v>
      </c>
      <c r="L40" s="277"/>
      <c r="M40" s="343">
        <v>1.3</v>
      </c>
      <c r="N40" s="279">
        <f t="shared" si="0"/>
        <v>95784.326859648776</v>
      </c>
    </row>
    <row r="41" spans="1:14">
      <c r="A41" s="119" t="s">
        <v>195</v>
      </c>
      <c r="B41" s="872" t="str">
        <f>VLOOKUP(A41,EQUIPOS!A11:D155,3,FALSE)</f>
        <v xml:space="preserve">Equipo de oxicorte, Capacidad de corte: hasta 6´´ (152mm) </v>
      </c>
      <c r="C41" s="873"/>
      <c r="D41" s="873"/>
      <c r="E41" s="873"/>
      <c r="F41" s="873"/>
      <c r="G41" s="873"/>
      <c r="H41" s="874"/>
      <c r="I41" s="274"/>
      <c r="J41" s="275"/>
      <c r="K41" s="276">
        <f>VLOOKUP(A41,EQUIPOS!A11:D168,4,FALSE)</f>
        <v>9309.7152244038971</v>
      </c>
      <c r="L41" s="277"/>
      <c r="M41" s="343">
        <v>15</v>
      </c>
      <c r="N41" s="279">
        <f t="shared" si="0"/>
        <v>620.64768162692644</v>
      </c>
    </row>
    <row r="42" spans="1:14">
      <c r="A42" s="119" t="s">
        <v>240</v>
      </c>
      <c r="B42" s="872" t="str">
        <f>VLOOKUP(A42,EQUIPOS!A12:D156,3,FALSE)</f>
        <v>Gato para tensionamiento, fuerza Max 200 ton, área de tensión 314 cm2.</v>
      </c>
      <c r="C42" s="873"/>
      <c r="D42" s="873"/>
      <c r="E42" s="873"/>
      <c r="F42" s="873"/>
      <c r="G42" s="873"/>
      <c r="H42" s="874"/>
      <c r="I42" s="274"/>
      <c r="J42" s="275"/>
      <c r="K42" s="276">
        <f>VLOOKUP(A42,EQUIPOS!A12:D169,4,FALSE)</f>
        <v>123408.03821043906</v>
      </c>
      <c r="L42" s="277"/>
      <c r="M42" s="343">
        <v>12</v>
      </c>
      <c r="N42" s="279">
        <f t="shared" si="0"/>
        <v>10284.003184203255</v>
      </c>
    </row>
    <row r="43" spans="1:14">
      <c r="A43" s="119"/>
      <c r="B43" s="872"/>
      <c r="C43" s="873"/>
      <c r="D43" s="873"/>
      <c r="E43" s="873"/>
      <c r="F43" s="873"/>
      <c r="G43" s="873"/>
      <c r="H43" s="874"/>
      <c r="I43" s="428"/>
      <c r="J43" s="429"/>
      <c r="K43" s="276"/>
      <c r="L43" s="342"/>
      <c r="M43" s="343"/>
      <c r="N43" s="279"/>
    </row>
    <row r="44" spans="1:14">
      <c r="A44" s="119"/>
      <c r="B44" s="872"/>
      <c r="C44" s="873"/>
      <c r="D44" s="873"/>
      <c r="E44" s="873"/>
      <c r="F44" s="873"/>
      <c r="G44" s="873"/>
      <c r="H44" s="874"/>
      <c r="I44" s="335"/>
      <c r="J44" s="337"/>
      <c r="K44" s="276"/>
      <c r="L44" s="430"/>
      <c r="M44" s="431"/>
      <c r="N44" s="279"/>
    </row>
    <row r="45" spans="1:14">
      <c r="B45" s="872"/>
      <c r="C45" s="873"/>
      <c r="D45" s="873"/>
      <c r="E45" s="873"/>
      <c r="F45" s="873"/>
      <c r="G45" s="873"/>
      <c r="H45" s="874"/>
      <c r="I45" s="42"/>
      <c r="J45" s="43"/>
      <c r="K45" s="276"/>
      <c r="L45" s="283"/>
      <c r="M45" s="343"/>
      <c r="N45" s="279"/>
    </row>
    <row r="46" spans="1:14">
      <c r="B46" s="327"/>
      <c r="C46" s="328"/>
      <c r="D46" s="328"/>
      <c r="E46" s="328"/>
      <c r="F46" s="330"/>
      <c r="G46" s="330"/>
      <c r="H46" s="131"/>
      <c r="I46" s="42"/>
      <c r="J46" s="43"/>
      <c r="K46" s="276"/>
      <c r="L46" s="283"/>
      <c r="M46" s="284"/>
      <c r="N46" s="280"/>
    </row>
    <row r="47" spans="1:14">
      <c r="B47" s="344" t="s">
        <v>952</v>
      </c>
      <c r="C47" s="345"/>
      <c r="D47" s="345"/>
      <c r="E47" s="44"/>
      <c r="F47" s="45"/>
      <c r="G47" s="45"/>
      <c r="H47" s="46"/>
      <c r="I47" s="42"/>
      <c r="J47" s="43"/>
      <c r="K47" s="286"/>
      <c r="L47" s="283"/>
      <c r="M47" s="408">
        <v>0.1</v>
      </c>
      <c r="N47" s="351">
        <f>N91*M47</f>
        <v>4133.620069507846</v>
      </c>
    </row>
    <row r="48" spans="1:14" ht="15.75" thickBot="1">
      <c r="B48" s="872"/>
      <c r="C48" s="873"/>
      <c r="D48" s="873"/>
      <c r="E48" s="873"/>
      <c r="F48" s="873"/>
      <c r="G48" s="873"/>
      <c r="H48" s="874"/>
      <c r="I48" s="882"/>
      <c r="J48" s="883"/>
      <c r="K48" s="47"/>
      <c r="L48" s="884"/>
      <c r="M48" s="885"/>
      <c r="N48" s="111"/>
    </row>
    <row r="49" spans="1:14" ht="15.75" thickBot="1">
      <c r="B49" s="823" t="s">
        <v>953</v>
      </c>
      <c r="C49" s="824"/>
      <c r="D49" s="824"/>
      <c r="E49" s="824"/>
      <c r="F49" s="824"/>
      <c r="G49" s="824"/>
      <c r="H49" s="824"/>
      <c r="I49" s="824"/>
      <c r="J49" s="824"/>
      <c r="K49" s="824"/>
      <c r="L49" s="824"/>
      <c r="M49" s="825"/>
      <c r="N49" s="401">
        <f>SUM(N36:N48)</f>
        <v>185809.99752514318</v>
      </c>
    </row>
    <row r="50" spans="1:14">
      <c r="B50" s="287"/>
      <c r="C50" s="40"/>
      <c r="D50" s="40"/>
      <c r="E50" s="40"/>
      <c r="F50" s="40"/>
      <c r="G50" s="40"/>
      <c r="H50" s="40"/>
      <c r="I50" s="40"/>
      <c r="J50" s="40"/>
      <c r="K50" s="40"/>
      <c r="L50" s="40"/>
      <c r="M50" s="40"/>
      <c r="N50" s="41"/>
    </row>
    <row r="51" spans="1:14">
      <c r="B51" s="70" t="s">
        <v>954</v>
      </c>
      <c r="C51" s="71"/>
      <c r="D51" s="71"/>
      <c r="E51" s="71"/>
      <c r="F51" s="71"/>
      <c r="G51" s="71"/>
      <c r="H51" s="71"/>
      <c r="I51" s="71"/>
      <c r="J51" s="71"/>
      <c r="K51" s="71"/>
      <c r="L51" s="71"/>
      <c r="M51" s="71"/>
      <c r="N51" s="72"/>
    </row>
    <row r="52" spans="1:14" ht="15.75" thickBot="1">
      <c r="B52" s="73"/>
      <c r="C52" s="68"/>
      <c r="D52" s="68"/>
      <c r="E52" s="68"/>
      <c r="F52" s="68"/>
      <c r="G52" s="68"/>
      <c r="H52" s="68"/>
      <c r="I52" s="68"/>
      <c r="J52" s="67"/>
      <c r="K52" s="67"/>
      <c r="L52" s="67"/>
      <c r="M52" s="67"/>
      <c r="N52" s="69"/>
    </row>
    <row r="53" spans="1:14">
      <c r="B53" s="868" t="s">
        <v>944</v>
      </c>
      <c r="C53" s="869"/>
      <c r="D53" s="869"/>
      <c r="E53" s="869"/>
      <c r="F53" s="869"/>
      <c r="G53" s="869"/>
      <c r="H53" s="869"/>
      <c r="I53" s="903"/>
      <c r="J53" s="322" t="s">
        <v>945</v>
      </c>
      <c r="K53" s="91" t="s">
        <v>946</v>
      </c>
      <c r="L53" s="904" t="s">
        <v>955</v>
      </c>
      <c r="M53" s="903"/>
      <c r="N53" s="92" t="s">
        <v>951</v>
      </c>
    </row>
    <row r="54" spans="1:14">
      <c r="A54" s="167" t="s">
        <v>788</v>
      </c>
      <c r="B54" s="49" t="str">
        <f>VLOOKUP(A54,MATERIALES!A5:D373,3,FALSE)</f>
        <v>Alambre negro para amarre calibre 18</v>
      </c>
      <c r="C54" s="288"/>
      <c r="D54" s="288"/>
      <c r="E54" s="288"/>
      <c r="F54" s="288"/>
      <c r="G54" s="288"/>
      <c r="H54" s="288"/>
      <c r="I54" s="288"/>
      <c r="J54" s="318" t="str">
        <f>VLOOKUP(A54,MATERIALES!A8:D646,2,FALSE)</f>
        <v>kg</v>
      </c>
      <c r="K54" s="289">
        <v>0.2</v>
      </c>
      <c r="L54" s="274"/>
      <c r="M54" s="409">
        <f>VLOOKUP(A54,MATERIALES!A5:D396,4,FALSE)</f>
        <v>4780.4535224134352</v>
      </c>
      <c r="N54" s="279">
        <f>K54*M54</f>
        <v>956.0907044826871</v>
      </c>
    </row>
    <row r="55" spans="1:14">
      <c r="A55" s="167" t="s">
        <v>691</v>
      </c>
      <c r="B55" s="49" t="str">
        <f>VLOOKUP(A55,MATERIALES!A6:D373,3,FALSE)</f>
        <v>Torón de tensionmiento 1/2´´ o 5/8´´</v>
      </c>
      <c r="C55" s="432"/>
      <c r="D55" s="432"/>
      <c r="E55" s="432"/>
      <c r="F55" s="432"/>
      <c r="G55" s="432"/>
      <c r="H55" s="432"/>
      <c r="I55" s="432"/>
      <c r="J55" s="319" t="str">
        <f>VLOOKUP(A55,MATERIALES!A9:D647,2,FALSE)</f>
        <v>kg</v>
      </c>
      <c r="K55" s="404">
        <v>5.53</v>
      </c>
      <c r="L55" s="428"/>
      <c r="M55" s="409">
        <f>VLOOKUP(A55,MATERIALES!A6:D397,4,FALSE)</f>
        <v>4343.1608486248442</v>
      </c>
      <c r="N55" s="279">
        <f t="shared" ref="N55:N67" si="1">K55*M55</f>
        <v>24017.67949289539</v>
      </c>
    </row>
    <row r="56" spans="1:14">
      <c r="A56" s="167" t="s">
        <v>484</v>
      </c>
      <c r="B56" s="49" t="str">
        <f>VLOOKUP(A56,MATERIALES!A6:D373,3,FALSE)</f>
        <v>Limpiador 1/4 de galón (anclajes)</v>
      </c>
      <c r="C56" s="432"/>
      <c r="D56" s="432"/>
      <c r="E56" s="432"/>
      <c r="F56" s="432"/>
      <c r="G56" s="432"/>
      <c r="H56" s="432"/>
      <c r="I56" s="432"/>
      <c r="J56" s="319" t="str">
        <f>VLOOKUP(A56,MATERIALES!A10:D648,2,FALSE)</f>
        <v>u</v>
      </c>
      <c r="K56" s="404">
        <v>8.0000000000000002E-3</v>
      </c>
      <c r="L56" s="428"/>
      <c r="M56" s="409">
        <f>VLOOKUP(A56,MATERIALES!A6:D398,4,FALSE)</f>
        <v>23744.072209837072</v>
      </c>
      <c r="N56" s="279">
        <f t="shared" si="1"/>
        <v>189.95257767869657</v>
      </c>
    </row>
    <row r="57" spans="1:14">
      <c r="A57" s="167" t="s">
        <v>664</v>
      </c>
      <c r="B57" s="49" t="str">
        <f>VLOOKUP(A57,MATERIALES!A6:D373,3,FALSE)</f>
        <v>Soldadura en PVC 1/8 de galón (anclajes)</v>
      </c>
      <c r="C57" s="432"/>
      <c r="D57" s="432"/>
      <c r="E57" s="432"/>
      <c r="F57" s="432"/>
      <c r="G57" s="432"/>
      <c r="H57" s="432"/>
      <c r="I57" s="432"/>
      <c r="J57" s="319" t="str">
        <f>VLOOKUP(A57,MATERIALES!A11:D649,2,FALSE)</f>
        <v>u</v>
      </c>
      <c r="K57" s="404">
        <v>2.1999999999999999E-2</v>
      </c>
      <c r="L57" s="428"/>
      <c r="M57" s="409">
        <f>VLOOKUP(A57,MATERIALES!A6:D399,4,FALSE)</f>
        <v>41002.656385964685</v>
      </c>
      <c r="N57" s="279">
        <f t="shared" si="1"/>
        <v>902.058440491223</v>
      </c>
    </row>
    <row r="58" spans="1:14">
      <c r="A58" s="167" t="s">
        <v>731</v>
      </c>
      <c r="B58" s="49" t="str">
        <f>VLOOKUP(A58,MATERIALES!A7:D373,3,FALSE)</f>
        <v>Unión en PVC RD21 de 1´´ (para anclajes)</v>
      </c>
      <c r="C58" s="432"/>
      <c r="D58" s="432"/>
      <c r="E58" s="432"/>
      <c r="F58" s="432"/>
      <c r="G58" s="432"/>
      <c r="H58" s="432"/>
      <c r="I58" s="432"/>
      <c r="J58" s="319" t="str">
        <f>VLOOKUP(A58,MATERIALES!A11:D650,2,FALSE)</f>
        <v>u</v>
      </c>
      <c r="K58" s="404">
        <v>0.3</v>
      </c>
      <c r="L58" s="428"/>
      <c r="M58" s="409">
        <f>VLOOKUP(A58,MATERIALES!A7:D400,4,FALSE)</f>
        <v>815.79069246176573</v>
      </c>
      <c r="N58" s="279">
        <f t="shared" si="1"/>
        <v>244.73720773852972</v>
      </c>
    </row>
    <row r="59" spans="1:14">
      <c r="A59" s="167" t="s">
        <v>684</v>
      </c>
      <c r="B59" s="49" t="str">
        <f>VLOOKUP(A59,MATERIALES!A8:D373,3,FALSE)</f>
        <v>Tapón en PVC RD21 de 1´´ (para anclaje)</v>
      </c>
      <c r="C59" s="432"/>
      <c r="D59" s="432"/>
      <c r="E59" s="432"/>
      <c r="F59" s="432"/>
      <c r="G59" s="432"/>
      <c r="H59" s="432"/>
      <c r="I59" s="432"/>
      <c r="J59" s="319" t="str">
        <f>VLOOKUP(A59,MATERIALES!A12:D651,2,FALSE)</f>
        <v>u</v>
      </c>
      <c r="K59" s="404">
        <v>0.1</v>
      </c>
      <c r="L59" s="428"/>
      <c r="M59" s="409">
        <f>VLOOKUP(A59,MATERIALES!A8:D401,4,FALSE)</f>
        <v>1248.2007360971234</v>
      </c>
      <c r="N59" s="279">
        <f t="shared" si="1"/>
        <v>124.82007360971234</v>
      </c>
    </row>
    <row r="60" spans="1:14">
      <c r="A60" s="167" t="s">
        <v>432</v>
      </c>
      <c r="B60" s="49" t="str">
        <f>VLOOKUP(A60,MATERIALES!A9:D373,3,FALSE)</f>
        <v>Anclajes o Cuñas para el tensionamiento</v>
      </c>
      <c r="C60" s="432"/>
      <c r="D60" s="432"/>
      <c r="E60" s="432"/>
      <c r="F60" s="432"/>
      <c r="G60" s="432"/>
      <c r="H60" s="432"/>
      <c r="I60" s="432"/>
      <c r="J60" s="319" t="str">
        <f>VLOOKUP(A60,MATERIALES!A13:D652,2,FALSE)</f>
        <v>u</v>
      </c>
      <c r="K60" s="404">
        <v>0.5</v>
      </c>
      <c r="L60" s="428"/>
      <c r="M60" s="409">
        <f>VLOOKUP(A60,MATERIALES!A9:D402,4,FALSE)</f>
        <v>10912.919270559449</v>
      </c>
      <c r="N60" s="279">
        <f t="shared" si="1"/>
        <v>5456.4596352797244</v>
      </c>
    </row>
    <row r="61" spans="1:14">
      <c r="A61" s="167" t="s">
        <v>702</v>
      </c>
      <c r="B61" s="49" t="str">
        <f>VLOOKUP(A61,MATERIALES!A10:D373,3,FALSE)</f>
        <v>Trompetas de 12 torones (tensionamiento)</v>
      </c>
      <c r="C61" s="432"/>
      <c r="D61" s="432"/>
      <c r="E61" s="432"/>
      <c r="F61" s="432"/>
      <c r="G61" s="432"/>
      <c r="H61" s="432"/>
      <c r="I61" s="432"/>
      <c r="J61" s="319" t="s">
        <v>92</v>
      </c>
      <c r="K61" s="404">
        <v>0.1</v>
      </c>
      <c r="L61" s="428"/>
      <c r="M61" s="409">
        <f>VLOOKUP(A61,MATERIALES!A10:D403,4,FALSE)</f>
        <v>52073.680987840664</v>
      </c>
      <c r="N61" s="279">
        <f t="shared" si="1"/>
        <v>5207.3680987840671</v>
      </c>
    </row>
    <row r="62" spans="1:14">
      <c r="A62" s="167" t="s">
        <v>492</v>
      </c>
      <c r="B62" s="49" t="str">
        <f>VLOOKUP(A62,MATERIALES!A11:D373,3,FALSE)</f>
        <v>Lechada Para Ductos (Acero De Preesfuerzo)</v>
      </c>
      <c r="C62" s="432"/>
      <c r="D62" s="432"/>
      <c r="E62" s="432"/>
      <c r="F62" s="432"/>
      <c r="G62" s="432"/>
      <c r="H62" s="432"/>
      <c r="I62" s="432"/>
      <c r="J62" s="319" t="s">
        <v>422</v>
      </c>
      <c r="K62" s="404">
        <v>10</v>
      </c>
      <c r="L62" s="428"/>
      <c r="M62" s="409">
        <f>VLOOKUP(A62,MATERIALES!A11:D404,4,FALSE)</f>
        <v>1057.7226221206092</v>
      </c>
      <c r="N62" s="279">
        <f t="shared" si="1"/>
        <v>10577.226221206092</v>
      </c>
    </row>
    <row r="63" spans="1:14">
      <c r="A63" s="167" t="s">
        <v>445</v>
      </c>
      <c r="B63" s="49" t="str">
        <f>VLOOKUP(A63,MATERIALES!A11:D373,3,FALSE)</f>
        <v>Ductos para tensionimiento</v>
      </c>
      <c r="C63" s="432"/>
      <c r="D63" s="432"/>
      <c r="E63" s="432"/>
      <c r="F63" s="432"/>
      <c r="G63" s="432"/>
      <c r="H63" s="432"/>
      <c r="I63" s="432"/>
      <c r="J63" s="319" t="str">
        <f>VLOOKUP(A63,MATERIALES!A14:D655,2,FALSE)</f>
        <v>m</v>
      </c>
      <c r="K63" s="404">
        <v>1</v>
      </c>
      <c r="L63" s="428"/>
      <c r="M63" s="409">
        <f>VLOOKUP(A63,MATERIALES!A11:D405,4,FALSE)</f>
        <v>11210.056482237562</v>
      </c>
      <c r="N63" s="279">
        <f t="shared" si="1"/>
        <v>11210.056482237562</v>
      </c>
    </row>
    <row r="64" spans="1:14">
      <c r="A64" s="167" t="s">
        <v>591</v>
      </c>
      <c r="B64" s="49" t="str">
        <f>VLOOKUP(A64,MATERIALES!A12:D373,3,FALSE)</f>
        <v>Oxigeno industrial</v>
      </c>
      <c r="C64" s="432"/>
      <c r="D64" s="432"/>
      <c r="E64" s="432"/>
      <c r="F64" s="432"/>
      <c r="G64" s="432"/>
      <c r="H64" s="432"/>
      <c r="I64" s="432"/>
      <c r="J64" s="319" t="str">
        <f>VLOOKUP(A64,MATERIALES!A15:D656,2,FALSE)</f>
        <v>kg</v>
      </c>
      <c r="K64" s="404">
        <v>0.5</v>
      </c>
      <c r="L64" s="428"/>
      <c r="M64" s="409">
        <f>VLOOKUP(A64,MATERIALES!A12:D406,4,FALSE)</f>
        <v>10177.941314710104</v>
      </c>
      <c r="N64" s="279">
        <f t="shared" si="1"/>
        <v>5088.970657355052</v>
      </c>
    </row>
    <row r="65" spans="1:14">
      <c r="A65" s="167" t="s">
        <v>507</v>
      </c>
      <c r="B65" s="49" t="str">
        <f>VLOOKUP(A65,MATERIALES!A13:D374,3,FALSE)</f>
        <v>Manguera de polietileno de 3´´</v>
      </c>
      <c r="C65" s="432"/>
      <c r="D65" s="432"/>
      <c r="E65" s="432"/>
      <c r="F65" s="432"/>
      <c r="G65" s="432"/>
      <c r="H65" s="432"/>
      <c r="I65" s="432"/>
      <c r="J65" s="319" t="str">
        <f>VLOOKUP(A65,MATERIALES!A16:D657,2,FALSE)</f>
        <v>m</v>
      </c>
      <c r="K65" s="404">
        <v>0.55000000000000004</v>
      </c>
      <c r="L65" s="428"/>
      <c r="M65" s="409">
        <f>VLOOKUP(A65,MATERIALES!A13:D407,4,FALSE)</f>
        <v>5433.3555465374247</v>
      </c>
      <c r="N65" s="279">
        <f t="shared" si="1"/>
        <v>2988.345550595584</v>
      </c>
    </row>
    <row r="66" spans="1:14">
      <c r="A66" s="167" t="s">
        <v>898</v>
      </c>
      <c r="B66" s="49" t="str">
        <f>VLOOKUP(A66,MATERIALES!A13:D375,3,FALSE)</f>
        <v>Alambre Negro Para Amarre</v>
      </c>
      <c r="C66" s="432"/>
      <c r="D66" s="432"/>
      <c r="E66" s="432"/>
      <c r="F66" s="432"/>
      <c r="G66" s="432"/>
      <c r="H66" s="432"/>
      <c r="I66" s="432"/>
      <c r="J66" s="319" t="str">
        <f>VLOOKUP(A66,MATERIALES!A17:D658,2,FALSE)</f>
        <v>kg</v>
      </c>
      <c r="K66" s="404">
        <v>0.05</v>
      </c>
      <c r="L66" s="428"/>
      <c r="M66" s="409">
        <f>VLOOKUP(A66,MATERIALES!A13:D408,4,FALSE)</f>
        <v>3198.8048706376835</v>
      </c>
      <c r="N66" s="279">
        <f t="shared" si="1"/>
        <v>159.94024353188419</v>
      </c>
    </row>
    <row r="67" spans="1:14">
      <c r="A67" s="167" t="s">
        <v>706</v>
      </c>
      <c r="B67" s="49" t="str">
        <f>VLOOKUP(A67,MATERIALES!A13:D376,3,FALSE)</f>
        <v>Tubería PVC RD21 de 1´´ (para anclajes)</v>
      </c>
      <c r="C67" s="432"/>
      <c r="D67" s="432"/>
      <c r="E67" s="432"/>
      <c r="F67" s="432"/>
      <c r="G67" s="432"/>
      <c r="H67" s="432"/>
      <c r="I67" s="432"/>
      <c r="J67" s="319" t="str">
        <f>VLOOKUP(A67,MATERIALES!A18:D659,2,FALSE)</f>
        <v>m</v>
      </c>
      <c r="K67" s="404">
        <v>1</v>
      </c>
      <c r="L67" s="428"/>
      <c r="M67" s="409">
        <f>VLOOKUP(A67,MATERIALES!A13:D409,4,FALSE)</f>
        <v>3504.4401012743228</v>
      </c>
      <c r="N67" s="279">
        <f t="shared" si="1"/>
        <v>3504.4401012743228</v>
      </c>
    </row>
    <row r="68" spans="1:14" ht="15.75" thickBot="1">
      <c r="B68" s="49"/>
      <c r="C68" s="317"/>
      <c r="D68" s="317"/>
      <c r="E68" s="317"/>
      <c r="F68" s="317"/>
      <c r="G68" s="317"/>
      <c r="H68" s="317"/>
      <c r="I68" s="317"/>
      <c r="J68" s="442"/>
      <c r="K68" s="132"/>
      <c r="L68" s="332"/>
      <c r="M68" s="409"/>
      <c r="N68" s="279"/>
    </row>
    <row r="69" spans="1:14" ht="15.75" thickBot="1">
      <c r="B69" s="823" t="s">
        <v>953</v>
      </c>
      <c r="C69" s="824"/>
      <c r="D69" s="824"/>
      <c r="E69" s="824"/>
      <c r="F69" s="824"/>
      <c r="G69" s="824"/>
      <c r="H69" s="824"/>
      <c r="I69" s="824"/>
      <c r="J69" s="824"/>
      <c r="K69" s="824"/>
      <c r="L69" s="824"/>
      <c r="M69" s="825"/>
      <c r="N69" s="401">
        <f>SUM(N54:N68)</f>
        <v>70628.145487160509</v>
      </c>
    </row>
    <row r="70" spans="1:14">
      <c r="B70" s="39"/>
      <c r="C70" s="40"/>
      <c r="D70" s="40"/>
      <c r="E70" s="40"/>
      <c r="F70" s="40"/>
      <c r="G70" s="40"/>
      <c r="H70" s="40"/>
      <c r="I70" s="40"/>
      <c r="J70" s="40"/>
      <c r="K70" s="40"/>
      <c r="L70" s="40"/>
      <c r="M70" s="40"/>
      <c r="N70" s="41"/>
    </row>
    <row r="71" spans="1:14">
      <c r="B71" s="70" t="s">
        <v>956</v>
      </c>
      <c r="C71" s="71"/>
      <c r="D71" s="71"/>
      <c r="E71" s="71"/>
      <c r="F71" s="71"/>
      <c r="G71" s="71"/>
      <c r="H71" s="71"/>
      <c r="I71" s="71"/>
      <c r="J71" s="71"/>
      <c r="K71" s="71"/>
      <c r="L71" s="71"/>
      <c r="M71" s="71"/>
      <c r="N71" s="72"/>
    </row>
    <row r="72" spans="1:14" ht="15.75" thickBot="1">
      <c r="B72" s="74"/>
      <c r="C72" s="67"/>
      <c r="D72" s="67"/>
      <c r="E72" s="67"/>
      <c r="F72" s="67"/>
      <c r="G72" s="67"/>
      <c r="H72" s="67"/>
      <c r="I72" s="67"/>
      <c r="J72" s="67"/>
      <c r="K72" s="67"/>
      <c r="L72" s="67"/>
      <c r="M72" s="67"/>
      <c r="N72" s="69"/>
    </row>
    <row r="73" spans="1:14" ht="25.5">
      <c r="B73" s="320" t="s">
        <v>957</v>
      </c>
      <c r="C73" s="321"/>
      <c r="D73" s="321"/>
      <c r="E73" s="321"/>
      <c r="F73" s="321"/>
      <c r="G73" s="321"/>
      <c r="H73" s="79" t="s">
        <v>945</v>
      </c>
      <c r="I73" s="80" t="s">
        <v>958</v>
      </c>
      <c r="J73" s="81" t="s">
        <v>959</v>
      </c>
      <c r="K73" s="79" t="s">
        <v>960</v>
      </c>
      <c r="L73" s="909" t="s">
        <v>961</v>
      </c>
      <c r="M73" s="888"/>
      <c r="N73" s="82" t="s">
        <v>951</v>
      </c>
    </row>
    <row r="74" spans="1:14">
      <c r="B74" s="52"/>
      <c r="C74" s="324"/>
      <c r="D74" s="324"/>
      <c r="E74" s="324"/>
      <c r="F74" s="324"/>
      <c r="G74" s="324"/>
      <c r="H74" s="318"/>
      <c r="I74" s="286"/>
      <c r="J74" s="293"/>
      <c r="K74" s="286"/>
      <c r="L74" s="910"/>
      <c r="M74" s="911"/>
      <c r="N74" s="294"/>
    </row>
    <row r="75" spans="1:14">
      <c r="B75" s="52"/>
      <c r="C75" s="53"/>
      <c r="D75" s="53"/>
      <c r="E75" s="53"/>
      <c r="F75" s="53"/>
      <c r="G75" s="53"/>
      <c r="H75" s="318"/>
      <c r="I75" s="286"/>
      <c r="J75" s="293"/>
      <c r="K75" s="286"/>
      <c r="L75" s="910"/>
      <c r="M75" s="911"/>
      <c r="N75" s="294"/>
    </row>
    <row r="76" spans="1:14">
      <c r="B76" s="52"/>
      <c r="C76" s="53"/>
      <c r="D76" s="53"/>
      <c r="E76" s="53"/>
      <c r="F76" s="53"/>
      <c r="G76" s="53"/>
      <c r="H76" s="318"/>
      <c r="I76" s="286"/>
      <c r="J76" s="293"/>
      <c r="K76" s="286"/>
      <c r="L76" s="910"/>
      <c r="M76" s="911"/>
      <c r="N76" s="294"/>
    </row>
    <row r="77" spans="1:14">
      <c r="B77" s="52"/>
      <c r="C77" s="53"/>
      <c r="D77" s="53"/>
      <c r="E77" s="53"/>
      <c r="F77" s="53"/>
      <c r="G77" s="53"/>
      <c r="H77" s="318"/>
      <c r="I77" s="286"/>
      <c r="J77" s="293"/>
      <c r="K77" s="286"/>
      <c r="L77" s="910"/>
      <c r="M77" s="911"/>
      <c r="N77" s="294"/>
    </row>
    <row r="78" spans="1:14">
      <c r="B78" s="52"/>
      <c r="C78" s="53"/>
      <c r="D78" s="53"/>
      <c r="E78" s="53"/>
      <c r="F78" s="53"/>
      <c r="G78" s="53"/>
      <c r="H78" s="295"/>
      <c r="I78" s="286"/>
      <c r="J78" s="286"/>
      <c r="K78" s="286"/>
      <c r="L78" s="296"/>
      <c r="M78" s="297"/>
      <c r="N78" s="298"/>
    </row>
    <row r="79" spans="1:14" ht="15.75" thickBot="1">
      <c r="B79" s="454"/>
      <c r="C79" s="455"/>
      <c r="D79" s="455"/>
      <c r="E79" s="455"/>
      <c r="F79" s="455"/>
      <c r="G79" s="455"/>
      <c r="H79" s="54"/>
      <c r="I79" s="132"/>
      <c r="J79" s="132"/>
      <c r="K79" s="132"/>
      <c r="L79" s="901"/>
      <c r="M79" s="902"/>
      <c r="N79" s="133"/>
    </row>
    <row r="80" spans="1:14" ht="15.75" thickBot="1">
      <c r="B80" s="912" t="s">
        <v>953</v>
      </c>
      <c r="C80" s="866"/>
      <c r="D80" s="866"/>
      <c r="E80" s="866"/>
      <c r="F80" s="866"/>
      <c r="G80" s="866"/>
      <c r="H80" s="866"/>
      <c r="I80" s="866"/>
      <c r="J80" s="866"/>
      <c r="K80" s="866"/>
      <c r="L80" s="866"/>
      <c r="M80" s="867"/>
      <c r="N80" s="110"/>
    </row>
    <row r="81" spans="1:15">
      <c r="B81" s="39"/>
      <c r="C81" s="40"/>
      <c r="D81" s="40"/>
      <c r="E81" s="40"/>
      <c r="F81" s="40"/>
      <c r="G81" s="40"/>
      <c r="H81" s="40"/>
      <c r="I81" s="40"/>
      <c r="J81" s="40"/>
      <c r="K81" s="40"/>
      <c r="L81" s="40"/>
      <c r="M81" s="40"/>
      <c r="N81" s="41"/>
    </row>
    <row r="82" spans="1:15">
      <c r="B82" s="70" t="s">
        <v>962</v>
      </c>
      <c r="C82" s="71"/>
      <c r="D82" s="71"/>
      <c r="E82" s="71"/>
      <c r="F82" s="71"/>
      <c r="G82" s="71"/>
      <c r="H82" s="71"/>
      <c r="I82" s="71"/>
      <c r="J82" s="71"/>
      <c r="K82" s="71"/>
      <c r="L82" s="71"/>
      <c r="M82" s="71"/>
      <c r="N82" s="72"/>
    </row>
    <row r="83" spans="1:15" ht="15.75" thickBot="1">
      <c r="B83" s="74"/>
      <c r="C83" s="67"/>
      <c r="D83" s="67"/>
      <c r="E83" s="67"/>
      <c r="F83" s="67"/>
      <c r="G83" s="67"/>
      <c r="H83" s="67"/>
      <c r="I83" s="67"/>
      <c r="J83" s="67"/>
      <c r="K83" s="67"/>
      <c r="L83" s="67"/>
      <c r="M83" s="67"/>
      <c r="N83" s="69"/>
    </row>
    <row r="84" spans="1:15" ht="25.5">
      <c r="B84" s="862" t="s">
        <v>963</v>
      </c>
      <c r="C84" s="863"/>
      <c r="D84" s="863"/>
      <c r="E84" s="863"/>
      <c r="F84" s="863"/>
      <c r="G84" s="863"/>
      <c r="H84" s="863"/>
      <c r="I84" s="79" t="s">
        <v>964</v>
      </c>
      <c r="J84" s="81" t="s">
        <v>1410</v>
      </c>
      <c r="K84" s="80" t="s">
        <v>966</v>
      </c>
      <c r="L84" s="864" t="s">
        <v>950</v>
      </c>
      <c r="M84" s="865"/>
      <c r="N84" s="104" t="s">
        <v>951</v>
      </c>
    </row>
    <row r="85" spans="1:15">
      <c r="A85" s="168" t="s">
        <v>11</v>
      </c>
      <c r="B85" s="55" t="str">
        <f>VLOOKUP(A85,'MANO DE OBRA'!A8:D68,3,FALSE)</f>
        <v>Obrero (4)</v>
      </c>
      <c r="C85" s="53"/>
      <c r="D85" s="53"/>
      <c r="E85" s="53"/>
      <c r="F85" s="53"/>
      <c r="G85" s="53"/>
      <c r="H85" s="53"/>
      <c r="I85" s="299">
        <f>K85/J85*100</f>
        <v>117040.00000000001</v>
      </c>
      <c r="J85" s="300">
        <v>185</v>
      </c>
      <c r="K85" s="301">
        <f>VLOOKUP(A85,'MANO DE OBRA'!A8:D99,4,FALSE)</f>
        <v>216524</v>
      </c>
      <c r="L85" s="56"/>
      <c r="M85" s="441">
        <v>10.4</v>
      </c>
      <c r="N85" s="402">
        <f>K85/M85</f>
        <v>20819.615384615383</v>
      </c>
      <c r="O85" s="112"/>
    </row>
    <row r="86" spans="1:15">
      <c r="A86" s="168" t="s">
        <v>32</v>
      </c>
      <c r="B86" s="55" t="str">
        <f>VLOOKUP(A86,'MANO DE OBRA'!A8:D69,3,FALSE)</f>
        <v>Oficial (2)</v>
      </c>
      <c r="C86" s="53"/>
      <c r="D86" s="53"/>
      <c r="E86" s="53"/>
      <c r="F86" s="53"/>
      <c r="G86" s="53"/>
      <c r="H86" s="53"/>
      <c r="I86" s="299">
        <f>K86/J86*100</f>
        <v>115336.47958314378</v>
      </c>
      <c r="J86" s="300">
        <v>185</v>
      </c>
      <c r="K86" s="301">
        <f>VLOOKUP(A86,'MANO DE OBRA'!A8:D100,4,FALSE)</f>
        <v>213372.48722881597</v>
      </c>
      <c r="L86" s="56"/>
      <c r="M86" s="438">
        <v>10.4</v>
      </c>
      <c r="N86" s="402">
        <f>K86/M86</f>
        <v>20516.585310463073</v>
      </c>
    </row>
    <row r="87" spans="1:15">
      <c r="B87" s="55"/>
      <c r="C87" s="53"/>
      <c r="D87" s="53"/>
      <c r="E87" s="53"/>
      <c r="F87" s="53"/>
      <c r="G87" s="53"/>
      <c r="H87" s="53"/>
      <c r="I87" s="299"/>
      <c r="J87" s="300"/>
      <c r="K87" s="301"/>
      <c r="L87" s="56"/>
      <c r="M87" s="439"/>
      <c r="N87" s="402"/>
    </row>
    <row r="88" spans="1:15">
      <c r="B88" s="55"/>
      <c r="C88" s="53"/>
      <c r="D88" s="53"/>
      <c r="E88" s="53"/>
      <c r="F88" s="53"/>
      <c r="G88" s="53"/>
      <c r="H88" s="53"/>
      <c r="I88" s="286"/>
      <c r="J88" s="304"/>
      <c r="K88" s="305"/>
      <c r="L88" s="325"/>
      <c r="M88" s="307"/>
      <c r="N88" s="303"/>
    </row>
    <row r="89" spans="1:15">
      <c r="B89" s="55"/>
      <c r="C89" s="53"/>
      <c r="D89" s="53"/>
      <c r="E89" s="53"/>
      <c r="F89" s="53"/>
      <c r="G89" s="53"/>
      <c r="H89" s="53"/>
      <c r="I89" s="286"/>
      <c r="J89" s="304"/>
      <c r="K89" s="305"/>
      <c r="L89" s="325"/>
      <c r="M89" s="307"/>
      <c r="N89" s="303"/>
    </row>
    <row r="90" spans="1:15" ht="15.75" thickBot="1">
      <c r="B90" s="899"/>
      <c r="C90" s="900"/>
      <c r="D90" s="900"/>
      <c r="E90" s="900"/>
      <c r="F90" s="900"/>
      <c r="G90" s="900"/>
      <c r="H90" s="900"/>
      <c r="I90" s="132"/>
      <c r="J90" s="132"/>
      <c r="K90" s="132"/>
      <c r="L90" s="913"/>
      <c r="M90" s="913"/>
      <c r="N90" s="51"/>
    </row>
    <row r="91" spans="1:15" ht="15.75" thickBot="1">
      <c r="B91" s="912" t="s">
        <v>953</v>
      </c>
      <c r="C91" s="866"/>
      <c r="D91" s="866"/>
      <c r="E91" s="866"/>
      <c r="F91" s="866"/>
      <c r="G91" s="866"/>
      <c r="H91" s="866"/>
      <c r="I91" s="866"/>
      <c r="J91" s="866"/>
      <c r="K91" s="866"/>
      <c r="L91" s="866"/>
      <c r="M91" s="867"/>
      <c r="N91" s="308">
        <f>SUM(N85:N90)</f>
        <v>41336.200695078456</v>
      </c>
    </row>
    <row r="92" spans="1:15" ht="15.75" thickBot="1">
      <c r="B92" s="39"/>
      <c r="C92" s="40"/>
      <c r="D92" s="40"/>
      <c r="E92" s="40"/>
      <c r="F92" s="40"/>
      <c r="G92" s="40"/>
      <c r="H92" s="40"/>
      <c r="I92" s="40"/>
      <c r="J92" s="40"/>
      <c r="K92" s="40"/>
      <c r="L92" s="40"/>
      <c r="M92" s="40"/>
      <c r="N92" s="41"/>
    </row>
    <row r="93" spans="1:15" ht="15.75" thickBot="1">
      <c r="B93" s="823" t="s">
        <v>967</v>
      </c>
      <c r="C93" s="824"/>
      <c r="D93" s="824"/>
      <c r="E93" s="824"/>
      <c r="F93" s="824"/>
      <c r="G93" s="824"/>
      <c r="H93" s="824"/>
      <c r="I93" s="824"/>
      <c r="J93" s="824"/>
      <c r="K93" s="824"/>
      <c r="L93" s="824"/>
      <c r="M93" s="825"/>
      <c r="N93" s="105">
        <f>N49+N69+N80+N91</f>
        <v>297774.34370738216</v>
      </c>
    </row>
    <row r="94" spans="1:15">
      <c r="B94" s="39"/>
      <c r="C94" s="40"/>
      <c r="D94" s="40"/>
      <c r="E94" s="40"/>
      <c r="F94" s="40"/>
      <c r="G94" s="40"/>
      <c r="H94" s="40"/>
      <c r="I94" s="40"/>
      <c r="J94" s="40"/>
      <c r="K94" s="40"/>
      <c r="L94" s="40"/>
      <c r="M94" s="40"/>
      <c r="N94" s="41"/>
    </row>
    <row r="95" spans="1:15">
      <c r="B95" s="70" t="s">
        <v>968</v>
      </c>
      <c r="C95" s="71"/>
      <c r="D95" s="71"/>
      <c r="E95" s="71"/>
      <c r="F95" s="71"/>
      <c r="G95" s="71"/>
      <c r="H95" s="71"/>
      <c r="I95" s="71"/>
      <c r="J95" s="71"/>
      <c r="K95" s="71"/>
      <c r="L95" s="71"/>
      <c r="M95" s="71"/>
      <c r="N95" s="72"/>
    </row>
    <row r="96" spans="1:15" ht="15.75" thickBot="1">
      <c r="B96" s="74"/>
      <c r="C96" s="67"/>
      <c r="D96" s="67"/>
      <c r="E96" s="67"/>
      <c r="F96" s="67"/>
      <c r="G96" s="67"/>
      <c r="H96" s="67"/>
      <c r="I96" s="67"/>
      <c r="J96" s="67"/>
      <c r="K96" s="67"/>
      <c r="L96" s="67"/>
      <c r="M96" s="67"/>
      <c r="N96" s="69"/>
    </row>
    <row r="97" spans="1:14">
      <c r="B97" s="868" t="s">
        <v>969</v>
      </c>
      <c r="C97" s="869"/>
      <c r="D97" s="869"/>
      <c r="E97" s="869"/>
      <c r="F97" s="869"/>
      <c r="G97" s="869"/>
      <c r="H97" s="869"/>
      <c r="I97" s="321"/>
      <c r="J97" s="341"/>
      <c r="K97" s="309" t="s">
        <v>970</v>
      </c>
      <c r="L97" s="870" t="s">
        <v>971</v>
      </c>
      <c r="M97" s="871"/>
      <c r="N97" s="310"/>
    </row>
    <row r="98" spans="1:14">
      <c r="B98" s="856" t="s">
        <v>972</v>
      </c>
      <c r="C98" s="857"/>
      <c r="D98" s="857"/>
      <c r="E98" s="857"/>
      <c r="F98" s="857"/>
      <c r="G98" s="857"/>
      <c r="H98" s="857"/>
      <c r="I98" s="93"/>
      <c r="J98" s="94"/>
      <c r="K98" s="311">
        <v>0.2</v>
      </c>
      <c r="L98" s="858">
        <f>N93*K98</f>
        <v>59554.868741476435</v>
      </c>
      <c r="M98" s="859"/>
      <c r="N98" s="57"/>
    </row>
    <row r="99" spans="1:14">
      <c r="B99" s="95" t="s">
        <v>973</v>
      </c>
      <c r="C99" s="96"/>
      <c r="D99" s="96"/>
      <c r="E99" s="96"/>
      <c r="F99" s="96"/>
      <c r="G99" s="96"/>
      <c r="H99" s="96"/>
      <c r="I99" s="93"/>
      <c r="J99" s="94"/>
      <c r="K99" s="311">
        <v>0.05</v>
      </c>
      <c r="L99" s="858">
        <f>N93*K99</f>
        <v>14888.717185369109</v>
      </c>
      <c r="M99" s="859"/>
      <c r="N99" s="57"/>
    </row>
    <row r="100" spans="1:14" ht="15.75" thickBot="1">
      <c r="B100" s="97" t="s">
        <v>974</v>
      </c>
      <c r="C100" s="98"/>
      <c r="D100" s="98"/>
      <c r="E100" s="98"/>
      <c r="F100" s="98"/>
      <c r="G100" s="98"/>
      <c r="H100" s="98"/>
      <c r="I100" s="99"/>
      <c r="J100" s="100"/>
      <c r="K100" s="312">
        <v>0.05</v>
      </c>
      <c r="L100" s="860">
        <f>N93*K100</f>
        <v>14888.717185369109</v>
      </c>
      <c r="M100" s="861"/>
      <c r="N100" s="57"/>
    </row>
    <row r="101" spans="1:14" ht="15.75" thickBot="1">
      <c r="B101" s="823" t="s">
        <v>953</v>
      </c>
      <c r="C101" s="824"/>
      <c r="D101" s="824"/>
      <c r="E101" s="824"/>
      <c r="F101" s="824"/>
      <c r="G101" s="824"/>
      <c r="H101" s="824"/>
      <c r="I101" s="824"/>
      <c r="J101" s="824"/>
      <c r="K101" s="824"/>
      <c r="L101" s="824"/>
      <c r="M101" s="825"/>
      <c r="N101" s="58">
        <f>L98+L99+L100</f>
        <v>89332.303112214649</v>
      </c>
    </row>
    <row r="102" spans="1:14" ht="15.75" thickBot="1">
      <c r="B102" s="39"/>
      <c r="C102" s="40"/>
      <c r="D102" s="40"/>
      <c r="E102" s="40"/>
      <c r="F102" s="40"/>
      <c r="G102" s="40"/>
      <c r="H102" s="40"/>
      <c r="I102" s="40"/>
      <c r="J102" s="40"/>
      <c r="K102" s="40"/>
      <c r="L102" s="40"/>
      <c r="M102" s="40"/>
      <c r="N102" s="41"/>
    </row>
    <row r="103" spans="1:14" ht="15.75" thickBot="1">
      <c r="A103" t="s">
        <v>2016</v>
      </c>
      <c r="B103" s="823" t="s">
        <v>975</v>
      </c>
      <c r="C103" s="824"/>
      <c r="D103" s="824"/>
      <c r="E103" s="824"/>
      <c r="F103" s="824"/>
      <c r="G103" s="824"/>
      <c r="H103" s="824"/>
      <c r="I103" s="824"/>
      <c r="J103" s="824"/>
      <c r="K103" s="824"/>
      <c r="L103" s="824"/>
      <c r="M103" s="825"/>
      <c r="N103" s="195">
        <f>N93+N101</f>
        <v>387106.64681959682</v>
      </c>
    </row>
    <row r="104" spans="1:14">
      <c r="B104" s="246"/>
      <c r="C104" s="247"/>
      <c r="D104" s="247"/>
      <c r="E104" s="247"/>
      <c r="F104" s="247"/>
      <c r="G104" s="247"/>
      <c r="H104" s="247"/>
      <c r="I104" s="247"/>
      <c r="J104" s="247"/>
      <c r="K104" s="247"/>
      <c r="L104" s="247"/>
      <c r="M104" s="247"/>
      <c r="N104" s="248"/>
    </row>
    <row r="105" spans="1:14">
      <c r="B105" s="249"/>
      <c r="C105" s="250"/>
      <c r="D105" s="250"/>
      <c r="E105" s="250"/>
      <c r="F105" s="250"/>
      <c r="G105" s="250"/>
      <c r="H105" s="250"/>
      <c r="I105" s="250"/>
      <c r="J105" s="250"/>
      <c r="K105" s="250"/>
      <c r="L105" s="250"/>
      <c r="M105" s="250"/>
      <c r="N105" s="251"/>
    </row>
    <row r="106" spans="1:14">
      <c r="B106" s="249"/>
      <c r="C106" s="250"/>
      <c r="D106" s="250"/>
      <c r="E106" s="250"/>
      <c r="F106" s="250"/>
      <c r="G106" s="250"/>
      <c r="H106" s="250"/>
      <c r="I106" s="250"/>
      <c r="J106" s="250"/>
      <c r="K106" s="250"/>
      <c r="L106" s="250"/>
      <c r="M106" s="250"/>
      <c r="N106" s="251"/>
    </row>
    <row r="107" spans="1:14">
      <c r="B107" s="249"/>
      <c r="C107" s="250"/>
      <c r="D107" s="250"/>
      <c r="E107" s="250"/>
      <c r="F107" s="250"/>
      <c r="G107" s="250"/>
      <c r="H107" s="250"/>
      <c r="I107" s="250"/>
      <c r="J107" s="250"/>
      <c r="K107" s="250"/>
      <c r="L107" s="250"/>
      <c r="M107" s="250"/>
      <c r="N107" s="251"/>
    </row>
    <row r="108" spans="1:14">
      <c r="B108" s="249"/>
      <c r="C108" s="250"/>
      <c r="D108" s="250"/>
      <c r="E108" s="424" t="s">
        <v>976</v>
      </c>
      <c r="F108" s="424"/>
      <c r="G108" s="424"/>
      <c r="H108" s="424"/>
      <c r="I108" s="424"/>
      <c r="J108" s="424"/>
      <c r="K108" s="250"/>
      <c r="L108" s="250"/>
      <c r="M108" s="250"/>
      <c r="N108" s="251"/>
    </row>
    <row r="109" spans="1:14">
      <c r="B109" s="249"/>
      <c r="C109" s="250"/>
      <c r="D109" s="250"/>
      <c r="E109" s="250" t="s">
        <v>977</v>
      </c>
      <c r="F109" s="250"/>
      <c r="G109" s="250"/>
      <c r="H109" s="250"/>
      <c r="I109" s="250"/>
      <c r="J109" s="250"/>
      <c r="K109" s="250"/>
      <c r="L109" s="250"/>
      <c r="M109" s="250"/>
      <c r="N109" s="251"/>
    </row>
    <row r="110" spans="1:14">
      <c r="B110" s="249"/>
      <c r="C110" s="250"/>
      <c r="D110" s="250"/>
      <c r="E110" s="250" t="s">
        <v>978</v>
      </c>
      <c r="F110" s="250"/>
      <c r="G110" s="250"/>
      <c r="H110" s="250"/>
      <c r="I110" s="250"/>
      <c r="J110" s="250"/>
      <c r="K110" s="250"/>
      <c r="L110" s="250"/>
      <c r="M110" s="250"/>
      <c r="N110" s="251"/>
    </row>
    <row r="111" spans="1:14">
      <c r="B111" s="249"/>
      <c r="C111" s="250"/>
      <c r="D111" s="250"/>
      <c r="E111" s="250" t="s">
        <v>979</v>
      </c>
      <c r="F111" s="250"/>
      <c r="G111" s="250"/>
      <c r="H111" s="250"/>
      <c r="I111" s="250"/>
      <c r="J111" s="250"/>
      <c r="K111" s="250"/>
      <c r="L111" s="250"/>
      <c r="M111" s="250"/>
      <c r="N111" s="251"/>
    </row>
    <row r="112" spans="1:14" ht="15.75" thickBot="1">
      <c r="B112" s="249"/>
      <c r="C112" s="250"/>
      <c r="D112" s="250"/>
      <c r="E112" s="250"/>
      <c r="F112" s="250" t="s">
        <v>980</v>
      </c>
      <c r="G112" s="250"/>
      <c r="H112" s="250"/>
      <c r="I112" s="250"/>
      <c r="J112" s="250"/>
      <c r="K112" s="250"/>
      <c r="L112" s="250"/>
      <c r="M112" s="250"/>
      <c r="N112" s="251"/>
    </row>
    <row r="113" spans="2:14">
      <c r="B113" s="234" t="s">
        <v>2216</v>
      </c>
      <c r="C113" s="235"/>
      <c r="D113" s="235"/>
      <c r="E113" s="235"/>
      <c r="F113" s="235"/>
      <c r="G113" s="235"/>
      <c r="H113" s="235"/>
      <c r="I113" s="235"/>
      <c r="J113" s="235"/>
      <c r="K113" s="235"/>
      <c r="L113" s="235"/>
      <c r="M113" s="235"/>
      <c r="N113" s="236"/>
    </row>
    <row r="114" spans="2:14">
      <c r="B114" s="252"/>
      <c r="C114" s="253"/>
      <c r="D114" s="253"/>
      <c r="E114" s="253"/>
      <c r="F114" s="253"/>
      <c r="G114" s="253"/>
      <c r="H114" s="253"/>
      <c r="I114" s="253"/>
      <c r="J114" s="253"/>
      <c r="K114" s="253"/>
      <c r="L114" s="253"/>
      <c r="M114" s="253"/>
      <c r="N114" s="254"/>
    </row>
    <row r="115" spans="2:14">
      <c r="B115" s="252"/>
      <c r="C115" s="253"/>
      <c r="D115" s="253"/>
      <c r="E115" s="253"/>
      <c r="F115" s="253"/>
      <c r="G115" s="253"/>
      <c r="H115" s="253"/>
      <c r="I115" s="253"/>
      <c r="J115" s="253"/>
      <c r="K115" s="253"/>
      <c r="L115" s="253"/>
      <c r="M115" s="253"/>
      <c r="N115" s="254"/>
    </row>
    <row r="116" spans="2:14">
      <c r="B116" s="252"/>
      <c r="C116" s="253"/>
      <c r="D116" s="253"/>
      <c r="E116" s="253"/>
      <c r="F116" s="253"/>
      <c r="G116" s="253"/>
      <c r="H116" s="253"/>
      <c r="I116" s="253"/>
      <c r="J116" s="253"/>
      <c r="K116" s="253"/>
      <c r="L116" s="253"/>
      <c r="M116" s="253"/>
      <c r="N116" s="254"/>
    </row>
    <row r="117" spans="2:14" ht="15.75" thickBot="1">
      <c r="B117" s="255"/>
      <c r="C117" s="256"/>
      <c r="D117" s="256"/>
      <c r="E117" s="256"/>
      <c r="F117" s="256"/>
      <c r="G117" s="256"/>
      <c r="H117" s="256"/>
      <c r="I117" s="256"/>
      <c r="J117" s="256"/>
      <c r="K117" s="256"/>
      <c r="L117" s="256"/>
      <c r="M117" s="256"/>
      <c r="N117" s="257"/>
    </row>
    <row r="118" spans="2:14">
      <c r="B118" s="258"/>
      <c r="C118" s="259"/>
      <c r="D118" s="259"/>
      <c r="E118" s="259"/>
      <c r="F118" s="259"/>
      <c r="G118" s="259"/>
      <c r="H118" s="259"/>
      <c r="I118" s="259"/>
      <c r="J118" s="259"/>
      <c r="K118" s="259"/>
      <c r="L118" s="259"/>
      <c r="M118" s="259"/>
      <c r="N118" s="260"/>
    </row>
    <row r="119" spans="2:14">
      <c r="B119" s="261" t="s">
        <v>2217</v>
      </c>
      <c r="C119" s="262"/>
      <c r="D119" s="262"/>
      <c r="E119" s="262"/>
      <c r="F119" s="262"/>
      <c r="G119" s="262"/>
      <c r="H119" s="262"/>
      <c r="I119" s="262"/>
      <c r="J119" s="262"/>
      <c r="K119" s="262"/>
      <c r="L119" s="262"/>
      <c r="M119" s="262"/>
      <c r="N119" s="263"/>
    </row>
    <row r="120" spans="2:14" ht="15" customHeight="1">
      <c r="B120" s="967" t="s">
        <v>2218</v>
      </c>
      <c r="C120" s="968"/>
      <c r="D120" s="968"/>
      <c r="E120" s="968"/>
      <c r="F120" s="968"/>
      <c r="G120" s="968"/>
      <c r="H120" s="968"/>
      <c r="I120" s="968"/>
      <c r="J120" s="968"/>
      <c r="K120" s="968"/>
      <c r="L120" s="968"/>
      <c r="M120" s="968"/>
      <c r="N120" s="969"/>
    </row>
    <row r="121" spans="2:14" ht="15" customHeight="1">
      <c r="B121" s="967"/>
      <c r="C121" s="968"/>
      <c r="D121" s="968"/>
      <c r="E121" s="968"/>
      <c r="F121" s="968"/>
      <c r="G121" s="968"/>
      <c r="H121" s="968"/>
      <c r="I121" s="968"/>
      <c r="J121" s="968"/>
      <c r="K121" s="968"/>
      <c r="L121" s="968"/>
      <c r="M121" s="968"/>
      <c r="N121" s="969"/>
    </row>
    <row r="122" spans="2:14" ht="30" customHeight="1">
      <c r="B122" s="970" t="s">
        <v>2219</v>
      </c>
      <c r="C122" s="971"/>
      <c r="D122" s="971"/>
      <c r="E122" s="971"/>
      <c r="F122" s="971"/>
      <c r="G122" s="971"/>
      <c r="H122" s="971"/>
      <c r="I122" s="971"/>
      <c r="J122" s="971"/>
      <c r="K122" s="971"/>
      <c r="L122" s="971"/>
      <c r="M122" s="971"/>
      <c r="N122" s="972"/>
    </row>
    <row r="123" spans="2:14">
      <c r="B123" s="970"/>
      <c r="C123" s="971"/>
      <c r="D123" s="971"/>
      <c r="E123" s="971"/>
      <c r="F123" s="971"/>
      <c r="G123" s="971"/>
      <c r="H123" s="971"/>
      <c r="I123" s="971"/>
      <c r="J123" s="971"/>
      <c r="K123" s="971"/>
      <c r="L123" s="971"/>
      <c r="M123" s="971"/>
      <c r="N123" s="972"/>
    </row>
    <row r="124" spans="2:14">
      <c r="B124" s="346"/>
      <c r="C124" s="347"/>
      <c r="D124" s="347"/>
      <c r="E124" s="347"/>
      <c r="F124" s="347"/>
      <c r="G124" s="347"/>
      <c r="H124" s="347"/>
      <c r="I124" s="347"/>
      <c r="J124" s="347"/>
      <c r="K124" s="347"/>
      <c r="L124" s="347"/>
      <c r="M124" s="347"/>
      <c r="N124" s="348"/>
    </row>
    <row r="125" spans="2:14">
      <c r="B125" s="346"/>
      <c r="C125" s="347"/>
      <c r="D125" s="347"/>
      <c r="E125" s="347"/>
      <c r="F125" s="347"/>
      <c r="G125" s="347"/>
      <c r="H125" s="347"/>
      <c r="I125" s="347"/>
      <c r="J125" s="347"/>
      <c r="K125" s="347"/>
      <c r="L125" s="347"/>
      <c r="M125" s="347"/>
      <c r="N125" s="348"/>
    </row>
    <row r="126" spans="2:14">
      <c r="B126" s="346"/>
      <c r="C126" s="347"/>
      <c r="D126" s="347"/>
      <c r="E126" s="347"/>
      <c r="F126" s="347"/>
      <c r="G126" s="347"/>
      <c r="H126" s="347"/>
      <c r="I126" s="347"/>
      <c r="J126" s="347"/>
      <c r="K126" s="347"/>
      <c r="L126" s="347"/>
      <c r="M126" s="347"/>
      <c r="N126" s="348"/>
    </row>
    <row r="127" spans="2:14">
      <c r="B127" s="261"/>
      <c r="C127" s="262"/>
      <c r="D127" s="262"/>
      <c r="E127" s="262"/>
      <c r="F127" s="262"/>
      <c r="G127" s="262"/>
      <c r="H127" s="262"/>
      <c r="I127" s="262"/>
      <c r="J127" s="262"/>
      <c r="K127" s="262"/>
      <c r="L127" s="262"/>
      <c r="M127" s="262"/>
      <c r="N127" s="263"/>
    </row>
    <row r="128" spans="2:14">
      <c r="B128" s="249"/>
      <c r="C128" s="250"/>
      <c r="D128" s="250"/>
      <c r="E128" s="250" t="s">
        <v>976</v>
      </c>
      <c r="F128" s="424"/>
      <c r="G128" s="424"/>
      <c r="H128" s="250"/>
      <c r="I128" s="250"/>
      <c r="J128" s="250"/>
      <c r="K128" s="250"/>
      <c r="L128" s="250"/>
      <c r="M128" s="250"/>
      <c r="N128" s="251"/>
    </row>
    <row r="129" spans="2:14">
      <c r="B129" s="249"/>
      <c r="C129" s="250"/>
      <c r="D129" s="250"/>
      <c r="E129" s="425" t="s">
        <v>977</v>
      </c>
      <c r="F129" s="250"/>
      <c r="G129" s="250"/>
      <c r="H129" s="425"/>
      <c r="I129" s="425"/>
      <c r="J129" s="425"/>
      <c r="K129" s="250"/>
      <c r="L129" s="250"/>
      <c r="M129" s="250"/>
      <c r="N129" s="251"/>
    </row>
    <row r="130" spans="2:14">
      <c r="B130" s="249"/>
      <c r="C130" s="250"/>
      <c r="D130" s="250"/>
      <c r="E130" s="264" t="s">
        <v>981</v>
      </c>
      <c r="F130" s="250"/>
      <c r="G130" s="250"/>
      <c r="H130" s="264"/>
      <c r="I130" s="264"/>
      <c r="J130" s="264"/>
      <c r="K130" s="250"/>
      <c r="L130" s="250"/>
      <c r="M130" s="250"/>
      <c r="N130" s="251"/>
    </row>
    <row r="131" spans="2:14">
      <c r="B131" s="265"/>
      <c r="C131" s="262"/>
      <c r="D131" s="262"/>
      <c r="E131" s="250" t="s">
        <v>979</v>
      </c>
      <c r="F131" s="250"/>
      <c r="G131" s="250"/>
      <c r="H131" s="250"/>
      <c r="I131" s="250"/>
      <c r="J131" s="250"/>
      <c r="K131" s="262"/>
      <c r="L131" s="262"/>
      <c r="M131" s="262"/>
      <c r="N131" s="263"/>
    </row>
    <row r="132" spans="2:14">
      <c r="B132" s="265"/>
      <c r="C132" s="262"/>
      <c r="D132" s="262"/>
      <c r="E132" s="262"/>
      <c r="F132" s="250"/>
      <c r="G132" s="250"/>
      <c r="H132" s="250"/>
      <c r="I132" s="250"/>
      <c r="J132" s="250"/>
      <c r="K132" s="262"/>
      <c r="L132" s="262"/>
      <c r="M132" s="262"/>
      <c r="N132" s="263"/>
    </row>
    <row r="133" spans="2:14">
      <c r="B133" s="265" t="s">
        <v>2220</v>
      </c>
      <c r="C133" s="264"/>
      <c r="D133" s="264"/>
      <c r="E133" s="250"/>
      <c r="F133" s="250"/>
      <c r="G133" s="250"/>
      <c r="H133" s="250"/>
      <c r="I133" s="250"/>
      <c r="J133" s="973"/>
      <c r="K133" s="973"/>
      <c r="L133" s="973"/>
      <c r="M133" s="973"/>
      <c r="N133" s="974"/>
    </row>
    <row r="134" spans="2:14" ht="15.75" thickBot="1">
      <c r="B134" s="426" t="s">
        <v>2221</v>
      </c>
      <c r="C134" s="427"/>
      <c r="D134" s="427"/>
      <c r="E134" s="266"/>
      <c r="F134" s="266"/>
      <c r="G134" s="266"/>
      <c r="H134" s="266"/>
      <c r="I134" s="266"/>
      <c r="J134" s="975"/>
      <c r="K134" s="975"/>
      <c r="L134" s="975"/>
      <c r="M134" s="975"/>
      <c r="N134" s="976"/>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5" customWidth="1"/>
    <col min="9" max="9" width="12.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7.25" customHeight="1" thickBot="1">
      <c r="A31" t="s">
        <v>1845</v>
      </c>
      <c r="B31" s="86" t="s">
        <v>1111</v>
      </c>
      <c r="C31" s="87" t="s">
        <v>2106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224</v>
      </c>
      <c r="B36" s="872" t="str">
        <f>VLOOKUP(A36,EQUIPOS!A6:D154,3,FALSE)</f>
        <v>Equipo de Medición (Deformimetros Eléctricos, Mecánicos, Celdas de Carga,  Etc.)</v>
      </c>
      <c r="C36" s="873"/>
      <c r="D36" s="873"/>
      <c r="E36" s="873"/>
      <c r="F36" s="873"/>
      <c r="G36" s="873"/>
      <c r="H36" s="874"/>
      <c r="I36" s="274"/>
      <c r="J36" s="275"/>
      <c r="K36" s="276">
        <f>VLOOKUP(A36,EQUIPOS!A6:D163,4,FALSE)</f>
        <v>161881.9105676593</v>
      </c>
      <c r="L36" s="277"/>
      <c r="M36" s="343">
        <v>3.3333333330000001</v>
      </c>
      <c r="N36" s="279">
        <f>K36/M36</f>
        <v>48564.573175154248</v>
      </c>
    </row>
    <row r="37" spans="1:14">
      <c r="A37" s="119" t="s">
        <v>125</v>
      </c>
      <c r="B37" s="872" t="str">
        <f>VLOOKUP(A37,EQUIPOS!A7:D154,3,FALSE)</f>
        <v>Bomba para gato de tensionamiento</v>
      </c>
      <c r="C37" s="873"/>
      <c r="D37" s="873"/>
      <c r="E37" s="873"/>
      <c r="F37" s="873"/>
      <c r="G37" s="873"/>
      <c r="H37" s="874"/>
      <c r="I37" s="428"/>
      <c r="J37" s="429"/>
      <c r="K37" s="276">
        <f>VLOOKUP(A37,EQUIPOS!A7:D164,4,FALSE)</f>
        <v>49716.890833137972</v>
      </c>
      <c r="L37" s="342"/>
      <c r="M37" s="343">
        <v>0.1</v>
      </c>
      <c r="N37" s="279">
        <f>K37/M37</f>
        <v>497168.9083313797</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123408.03821043906</v>
      </c>
      <c r="L38" s="430"/>
      <c r="M38" s="431">
        <v>0.1</v>
      </c>
      <c r="N38" s="279">
        <f>K38/M38</f>
        <v>1234080.3821043905</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1779813.8636109245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c r="B48" s="49"/>
      <c r="C48" s="288"/>
      <c r="D48" s="288"/>
      <c r="E48" s="288"/>
      <c r="F48" s="288"/>
      <c r="G48" s="288"/>
      <c r="H48" s="288"/>
      <c r="I48" s="275"/>
      <c r="J48" s="231"/>
      <c r="K48" s="289"/>
      <c r="L48" s="274"/>
      <c r="M48" s="409"/>
      <c r="N48" s="279"/>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1393</v>
      </c>
      <c r="B60" s="52" t="str">
        <f>VLOOKUP(A60,TRANSPORTE!A2:D117,3,FALSE)</f>
        <v>Transporte de equipos</v>
      </c>
      <c r="C60" s="324"/>
      <c r="D60" s="324"/>
      <c r="E60" s="324"/>
      <c r="F60" s="324"/>
      <c r="G60" s="324"/>
      <c r="H60" s="318" t="s">
        <v>339</v>
      </c>
      <c r="I60" s="286">
        <v>15</v>
      </c>
      <c r="J60" s="293">
        <v>1</v>
      </c>
      <c r="K60" s="286">
        <f>I60*J60</f>
        <v>15</v>
      </c>
      <c r="L60" s="910">
        <f>VLOOKUP(A60,TRANSPORTE!A2:D117,4,FALSE)</f>
        <v>3728.9145425275269</v>
      </c>
      <c r="M60" s="911"/>
      <c r="N60" s="294">
        <f>K60*L60</f>
        <v>55933.718137912903</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55933.718137912903</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4</v>
      </c>
      <c r="B71" s="55" t="str">
        <f>VLOOKUP(A71,'MANO DE OBRA'!A8:D68,3,FALSE)</f>
        <v>Inspector de fabricación y montaje</v>
      </c>
      <c r="C71" s="53"/>
      <c r="D71" s="53"/>
      <c r="E71" s="53"/>
      <c r="F71" s="53"/>
      <c r="G71" s="53"/>
      <c r="H71" s="53"/>
      <c r="I71" s="299">
        <f>K71/J71*100</f>
        <v>87942.625377371514</v>
      </c>
      <c r="J71" s="300">
        <v>185</v>
      </c>
      <c r="K71" s="301">
        <f>VLOOKUP(A71,'MANO DE OBRA'!A8:D99,4,FALSE)</f>
        <v>162693.85694813728</v>
      </c>
      <c r="L71" s="56"/>
      <c r="M71" s="441">
        <v>26.666666664000001</v>
      </c>
      <c r="N71" s="402">
        <f>K71/M71</f>
        <v>6101.0196361652497</v>
      </c>
      <c r="O71" s="112"/>
    </row>
    <row r="72" spans="1:15">
      <c r="A72" s="168"/>
      <c r="B72" s="55"/>
      <c r="C72" s="53"/>
      <c r="D72" s="53"/>
      <c r="E72" s="53"/>
      <c r="F72" s="53"/>
      <c r="G72" s="53"/>
      <c r="H72" s="53"/>
      <c r="I72" s="299"/>
      <c r="J72" s="300"/>
      <c r="K72" s="301"/>
      <c r="L72" s="56"/>
      <c r="M72" s="438"/>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6101.0196361652497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1841848.6013850027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368369.72027700057</v>
      </c>
      <c r="M84" s="859"/>
      <c r="N84" s="57"/>
    </row>
    <row r="85" spans="1:14">
      <c r="B85" s="95" t="s">
        <v>973</v>
      </c>
      <c r="C85" s="96"/>
      <c r="D85" s="96"/>
      <c r="E85" s="96"/>
      <c r="F85" s="96"/>
      <c r="G85" s="96"/>
      <c r="H85" s="96"/>
      <c r="I85" s="93"/>
      <c r="J85" s="94"/>
      <c r="K85" s="311">
        <v>0.05</v>
      </c>
      <c r="L85" s="858">
        <f>N79*K85</f>
        <v>92092.430069250142</v>
      </c>
      <c r="M85" s="859"/>
      <c r="N85" s="57"/>
    </row>
    <row r="86" spans="1:14" ht="15.75" thickBot="1">
      <c r="B86" s="97" t="s">
        <v>974</v>
      </c>
      <c r="C86" s="98"/>
      <c r="D86" s="98"/>
      <c r="E86" s="98"/>
      <c r="F86" s="98"/>
      <c r="G86" s="98"/>
      <c r="H86" s="98"/>
      <c r="I86" s="99"/>
      <c r="J86" s="100"/>
      <c r="K86" s="312">
        <v>0.05</v>
      </c>
      <c r="L86" s="860">
        <f>N79*K86</f>
        <v>92092.430069250142</v>
      </c>
      <c r="M86" s="861"/>
      <c r="N86" s="57"/>
    </row>
    <row r="87" spans="1:14" ht="15.75" thickBot="1">
      <c r="B87" s="823" t="s">
        <v>953</v>
      </c>
      <c r="C87" s="824"/>
      <c r="D87" s="824"/>
      <c r="E87" s="824"/>
      <c r="F87" s="824"/>
      <c r="G87" s="824"/>
      <c r="H87" s="824"/>
      <c r="I87" s="824"/>
      <c r="J87" s="824"/>
      <c r="K87" s="824"/>
      <c r="L87" s="824"/>
      <c r="M87" s="825"/>
      <c r="N87" s="58">
        <f>L84+L85+L86</f>
        <v>552554.58041550091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2394403.1818005037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8.75" customHeight="1" thickBot="1">
      <c r="A31" t="s">
        <v>1845</v>
      </c>
      <c r="B31" s="86" t="s">
        <v>1112</v>
      </c>
      <c r="C31" s="87" t="s">
        <v>2107</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343">
        <v>2</v>
      </c>
      <c r="N36" s="279">
        <f>K36/M36</f>
        <v>969.3641183368984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5791.417206467233</v>
      </c>
      <c r="L37" s="342"/>
      <c r="M37" s="343">
        <v>2</v>
      </c>
      <c r="N37" s="279">
        <f>K37/M37</f>
        <v>2895.7086032336165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1681.7452725900498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5546.8179941605649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34451.975504037859</v>
      </c>
      <c r="N48" s="279">
        <f>K48*M48</f>
        <v>158479.08731857414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5231.0483311107355</v>
      </c>
      <c r="N49" s="279">
        <f>K49*M49</f>
        <v>5231.0483311107355</v>
      </c>
    </row>
    <row r="50" spans="1:14">
      <c r="A50" s="167" t="s">
        <v>830</v>
      </c>
      <c r="B50" s="49" t="str">
        <f>VLOOKUP(A50,MATERIALES!A6:D373,3,FALSE)</f>
        <v>Concreto Resistencia  35 (Mpa)</v>
      </c>
      <c r="C50" s="432"/>
      <c r="D50" s="432"/>
      <c r="E50" s="432"/>
      <c r="F50" s="432"/>
      <c r="G50" s="432"/>
      <c r="H50" s="432"/>
      <c r="I50" s="432"/>
      <c r="J50" s="319" t="str">
        <f>VLOOKUP(A50,MATERIALES!A6:D642,2,FALSE)</f>
        <v>m3</v>
      </c>
      <c r="K50" s="404">
        <v>1</v>
      </c>
      <c r="L50" s="428"/>
      <c r="M50" s="409">
        <f>VLOOKUP(A50,MATERIALES!A6:D398,4,FALSE)</f>
        <v>607424.12062961026</v>
      </c>
      <c r="N50" s="279">
        <f>K50*M50</f>
        <v>607424.12062961026</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10900.007746531495</v>
      </c>
      <c r="N51" s="279">
        <f>K51*M51</f>
        <v>50140.035634044878</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821274.29191333998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979.84771824047539</v>
      </c>
      <c r="M60" s="911"/>
      <c r="N60" s="294">
        <f>K60*L60</f>
        <v>979.84771824047539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979.84771824047539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32</v>
      </c>
      <c r="B72" s="55" t="str">
        <f>VLOOKUP(A72,'MANO DE OBRA'!A8:D69,3,FALSE)</f>
        <v>Oficial (2)</v>
      </c>
      <c r="C72" s="53"/>
      <c r="D72" s="53"/>
      <c r="E72" s="53"/>
      <c r="F72" s="53"/>
      <c r="G72" s="53"/>
      <c r="H72" s="53"/>
      <c r="I72" s="299">
        <f>K72/J72*100</f>
        <v>115336.47958314378</v>
      </c>
      <c r="J72" s="300">
        <v>185</v>
      </c>
      <c r="K72" s="301">
        <f>VLOOKUP(A72,'MANO DE OBRA'!A8:D100,4,FALSE)</f>
        <v>213372.48722881597</v>
      </c>
      <c r="L72" s="56"/>
      <c r="M72" s="441">
        <v>16</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33634.905451800994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861435.86307754205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172287.17261550843</v>
      </c>
      <c r="M84" s="859"/>
      <c r="N84" s="57"/>
    </row>
    <row r="85" spans="1:14">
      <c r="B85" s="95" t="s">
        <v>973</v>
      </c>
      <c r="C85" s="96"/>
      <c r="D85" s="96"/>
      <c r="E85" s="96"/>
      <c r="F85" s="96"/>
      <c r="G85" s="96"/>
      <c r="H85" s="96"/>
      <c r="I85" s="93"/>
      <c r="J85" s="94"/>
      <c r="K85" s="311">
        <v>0.05</v>
      </c>
      <c r="L85" s="858">
        <f>N79*K85</f>
        <v>43071.793153877108</v>
      </c>
      <c r="M85" s="859"/>
      <c r="N85" s="57"/>
    </row>
    <row r="86" spans="1:14" ht="15.75" thickBot="1">
      <c r="B86" s="97" t="s">
        <v>974</v>
      </c>
      <c r="C86" s="98"/>
      <c r="D86" s="98"/>
      <c r="E86" s="98"/>
      <c r="F86" s="98"/>
      <c r="G86" s="98"/>
      <c r="H86" s="98"/>
      <c r="I86" s="99"/>
      <c r="J86" s="100"/>
      <c r="K86" s="312">
        <v>0.05</v>
      </c>
      <c r="L86" s="860">
        <f>N79*K86</f>
        <v>43071.793153877108</v>
      </c>
      <c r="M86" s="861"/>
      <c r="N86" s="57"/>
    </row>
    <row r="87" spans="1:14" ht="15.75" thickBot="1">
      <c r="B87" s="823" t="s">
        <v>953</v>
      </c>
      <c r="C87" s="824"/>
      <c r="D87" s="824"/>
      <c r="E87" s="824"/>
      <c r="F87" s="824"/>
      <c r="G87" s="824"/>
      <c r="H87" s="824"/>
      <c r="I87" s="824"/>
      <c r="J87" s="824"/>
      <c r="K87" s="824"/>
      <c r="L87" s="824"/>
      <c r="M87" s="825"/>
      <c r="N87" s="58">
        <f>L84+L85+L86</f>
        <v>258430.75892326265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1119866.6220008046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1.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2.5" customHeight="1" thickBot="1">
      <c r="A31" t="s">
        <v>1845</v>
      </c>
      <c r="B31" s="86" t="s">
        <v>1113</v>
      </c>
      <c r="C31" s="87" t="s">
        <v>2108</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343">
        <v>2</v>
      </c>
      <c r="N36" s="279">
        <f>K36/M36</f>
        <v>969.3641183368984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5791.417206467233</v>
      </c>
      <c r="L37" s="342"/>
      <c r="M37" s="343">
        <v>2</v>
      </c>
      <c r="N37" s="279">
        <f>K37/M37</f>
        <v>2895.7086032336165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5213.4234828655399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590</v>
      </c>
      <c r="B48" s="49" t="str">
        <f>VLOOKUP(A48,MATERIALES!A5:D373,3,FALSE)</f>
        <v>Obra falsa concreto clase A y B (puntal de 3m metálico)</v>
      </c>
      <c r="C48" s="288"/>
      <c r="D48" s="288"/>
      <c r="E48" s="288"/>
      <c r="F48" s="288"/>
      <c r="G48" s="288"/>
      <c r="H48" s="288"/>
      <c r="I48" s="288"/>
      <c r="J48" s="318" t="str">
        <f>VLOOKUP(A48,MATERIALES!A4:D640,2,FALSE)</f>
        <v>m2</v>
      </c>
      <c r="K48" s="289">
        <v>4.5999999999999996</v>
      </c>
      <c r="L48" s="274"/>
      <c r="M48" s="409">
        <f>VLOOKUP(A48,MATERIALES!A5:D396,4,FALSE)</f>
        <v>34451.975504037859</v>
      </c>
      <c r="N48" s="279">
        <f>K48*M48</f>
        <v>158479.08731857414</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5231.0483311107355</v>
      </c>
      <c r="N49" s="279">
        <f>K49*M49</f>
        <v>5231.0483311107355</v>
      </c>
    </row>
    <row r="50" spans="1:14">
      <c r="A50" s="167" t="s">
        <v>831</v>
      </c>
      <c r="B50" s="49" t="str">
        <f>VLOOKUP(A50,MATERIALES!A6:D373,3,FALSE)</f>
        <v>Concreto Resistencia  32 (Mpa)</v>
      </c>
      <c r="C50" s="432"/>
      <c r="D50" s="432"/>
      <c r="E50" s="432"/>
      <c r="F50" s="432"/>
      <c r="G50" s="432"/>
      <c r="H50" s="432"/>
      <c r="I50" s="432"/>
      <c r="J50" s="319" t="str">
        <f>VLOOKUP(A50,MATERIALES!A6:D642,2,FALSE)</f>
        <v>m3</v>
      </c>
      <c r="K50" s="404">
        <v>1</v>
      </c>
      <c r="L50" s="428"/>
      <c r="M50" s="409">
        <f>VLOOKUP(A50,MATERIALES!A6:D398,4,FALSE)</f>
        <v>340580.38731223036</v>
      </c>
      <c r="N50" s="279">
        <f>K50*M50</f>
        <v>340580.38731223036</v>
      </c>
    </row>
    <row r="51" spans="1:14">
      <c r="A51" s="167" t="s">
        <v>873</v>
      </c>
      <c r="B51" s="49" t="str">
        <f>VLOOKUP(A51,MATERIALES!A6:D373,3,FALSE)</f>
        <v>FORMALETA (Depende para que sea el Concreto)</v>
      </c>
      <c r="C51" s="432"/>
      <c r="D51" s="432"/>
      <c r="E51" s="432"/>
      <c r="F51" s="432"/>
      <c r="G51" s="432"/>
      <c r="H51" s="432"/>
      <c r="I51" s="432"/>
      <c r="J51" s="319" t="str">
        <f>VLOOKUP(A51,MATERIALES!A6:D643,2,FALSE)</f>
        <v>m2</v>
      </c>
      <c r="K51" s="404">
        <v>4.5999999999999996</v>
      </c>
      <c r="L51" s="428"/>
      <c r="M51" s="409">
        <f>VLOOKUP(A51,MATERIALES!A6:D399,4,FALSE)</f>
        <v>10900.007746531495</v>
      </c>
      <c r="N51" s="279">
        <f>K51*M51</f>
        <v>50140.035634044878</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554430.55859596014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979.84771824047539</v>
      </c>
      <c r="M60" s="911"/>
      <c r="N60" s="294">
        <f>K60*L60</f>
        <v>979.84771824047539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979.84771824047539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587590.84502296662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117518.16900459334</v>
      </c>
      <c r="M84" s="859"/>
      <c r="N84" s="57"/>
    </row>
    <row r="85" spans="1:14">
      <c r="B85" s="95" t="s">
        <v>973</v>
      </c>
      <c r="C85" s="96"/>
      <c r="D85" s="96"/>
      <c r="E85" s="96"/>
      <c r="F85" s="96"/>
      <c r="G85" s="96"/>
      <c r="H85" s="96"/>
      <c r="I85" s="93"/>
      <c r="J85" s="94"/>
      <c r="K85" s="311">
        <v>0.05</v>
      </c>
      <c r="L85" s="858">
        <f>N79*K85</f>
        <v>29379.542251148334</v>
      </c>
      <c r="M85" s="859"/>
      <c r="N85" s="57"/>
    </row>
    <row r="86" spans="1:14" ht="15.75" thickBot="1">
      <c r="B86" s="97" t="s">
        <v>974</v>
      </c>
      <c r="C86" s="98"/>
      <c r="D86" s="98"/>
      <c r="E86" s="98"/>
      <c r="F86" s="98"/>
      <c r="G86" s="98"/>
      <c r="H86" s="98"/>
      <c r="I86" s="99"/>
      <c r="J86" s="100"/>
      <c r="K86" s="312">
        <v>0.05</v>
      </c>
      <c r="L86" s="860">
        <f>N79*K86</f>
        <v>29379.542251148334</v>
      </c>
      <c r="M86" s="861"/>
      <c r="N86" s="57"/>
    </row>
    <row r="87" spans="1:14" ht="15.75" thickBot="1">
      <c r="B87" s="823" t="s">
        <v>953</v>
      </c>
      <c r="C87" s="824"/>
      <c r="D87" s="824"/>
      <c r="E87" s="824"/>
      <c r="F87" s="824"/>
      <c r="G87" s="824"/>
      <c r="H87" s="824"/>
      <c r="I87" s="824"/>
      <c r="J87" s="824"/>
      <c r="K87" s="824"/>
      <c r="L87" s="824"/>
      <c r="M87" s="825"/>
      <c r="N87" s="58">
        <f>L84+L85+L86</f>
        <v>176277.25350688997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763868.09852985665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0.25" customHeight="1" thickBot="1">
      <c r="A31" t="s">
        <v>1845</v>
      </c>
      <c r="B31" s="86" t="s">
        <v>1114</v>
      </c>
      <c r="C31" s="87" t="s">
        <v>2109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343">
        <v>2</v>
      </c>
      <c r="N36" s="279">
        <f>K36/M36</f>
        <v>969.3641183368984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5791.417206467233</v>
      </c>
      <c r="L37" s="342"/>
      <c r="M37" s="343">
        <v>2</v>
      </c>
      <c r="N37" s="279">
        <f>K37/M37</f>
        <v>2895.7086032336165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5213.4234828655399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829</v>
      </c>
      <c r="B48" s="49" t="str">
        <f>VLOOKUP(A48,MATERIALES!A5:D373,3,FALSE)</f>
        <v>Concreto Resistencia  28 (Mpa)</v>
      </c>
      <c r="C48" s="288"/>
      <c r="D48" s="288"/>
      <c r="E48" s="288"/>
      <c r="F48" s="288"/>
      <c r="G48" s="288"/>
      <c r="H48" s="288"/>
      <c r="I48" s="288"/>
      <c r="J48" s="318" t="str">
        <f>VLOOKUP(A48,MATERIALES!A4:D640,2,FALSE)</f>
        <v>m3</v>
      </c>
      <c r="K48" s="289">
        <v>1</v>
      </c>
      <c r="L48" s="274"/>
      <c r="M48" s="409">
        <f>VLOOKUP(A48,MATERIALES!A5:D396,4,FALSE)</f>
        <v>419006.70524977572</v>
      </c>
      <c r="N48" s="279">
        <f>K48*M48</f>
        <v>419006.70524977572</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5231.0483311107355</v>
      </c>
      <c r="N49" s="279">
        <f>K49*M49</f>
        <v>5231.0483311107355</v>
      </c>
    </row>
    <row r="50" spans="1:14">
      <c r="A50" s="167" t="s">
        <v>873</v>
      </c>
      <c r="B50" s="49" t="str">
        <f>VLOOKUP(A50,MATERIALES!A6:D373,3,FALSE)</f>
        <v>FORMALETA (Depende para que sea el Concreto)</v>
      </c>
      <c r="C50" s="432"/>
      <c r="D50" s="432"/>
      <c r="E50" s="432"/>
      <c r="F50" s="432"/>
      <c r="G50" s="432"/>
      <c r="H50" s="432"/>
      <c r="I50" s="432"/>
      <c r="J50" s="319" t="str">
        <f>VLOOKUP(A50,MATERIALES!A6:D642,2,FALSE)</f>
        <v>m2</v>
      </c>
      <c r="K50" s="404">
        <v>4.5999999999999996</v>
      </c>
      <c r="L50" s="428"/>
      <c r="M50" s="409">
        <f>VLOOKUP(A50,MATERIALES!A6:D398,4,FALSE)</f>
        <v>10900.007746531495</v>
      </c>
      <c r="N50" s="279">
        <f>K50*M50</f>
        <v>50140.035634044878</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474377.78921493131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979.84771824047539</v>
      </c>
      <c r="M60" s="911"/>
      <c r="N60" s="294">
        <f>K60*L60</f>
        <v>979.84771824047539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979.84771824047539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507538.07564193784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101507.61512838758</v>
      </c>
      <c r="M84" s="859"/>
      <c r="N84" s="57"/>
    </row>
    <row r="85" spans="1:14">
      <c r="B85" s="95" t="s">
        <v>973</v>
      </c>
      <c r="C85" s="96"/>
      <c r="D85" s="96"/>
      <c r="E85" s="96"/>
      <c r="F85" s="96"/>
      <c r="G85" s="96"/>
      <c r="H85" s="96"/>
      <c r="I85" s="93"/>
      <c r="J85" s="94"/>
      <c r="K85" s="311">
        <v>0.05</v>
      </c>
      <c r="L85" s="858">
        <f>N79*K85</f>
        <v>25376.903782096895</v>
      </c>
      <c r="M85" s="859"/>
      <c r="N85" s="57"/>
    </row>
    <row r="86" spans="1:14" ht="15.75" thickBot="1">
      <c r="B86" s="97" t="s">
        <v>974</v>
      </c>
      <c r="C86" s="98"/>
      <c r="D86" s="98"/>
      <c r="E86" s="98"/>
      <c r="F86" s="98"/>
      <c r="G86" s="98"/>
      <c r="H86" s="98"/>
      <c r="I86" s="99"/>
      <c r="J86" s="100"/>
      <c r="K86" s="312">
        <v>0.05</v>
      </c>
      <c r="L86" s="860">
        <f>N79*K86</f>
        <v>25376.903782096895</v>
      </c>
      <c r="M86" s="861"/>
      <c r="N86" s="57"/>
    </row>
    <row r="87" spans="1:14" ht="15.75" thickBot="1">
      <c r="B87" s="823" t="s">
        <v>953</v>
      </c>
      <c r="C87" s="824"/>
      <c r="D87" s="824"/>
      <c r="E87" s="824"/>
      <c r="F87" s="824"/>
      <c r="G87" s="824"/>
      <c r="H87" s="824"/>
      <c r="I87" s="824"/>
      <c r="J87" s="824"/>
      <c r="K87" s="824"/>
      <c r="L87" s="824"/>
      <c r="M87" s="825"/>
      <c r="N87" s="58">
        <f>L84+L85+L86</f>
        <v>152261.42269258137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659799.49833451922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1115</v>
      </c>
      <c r="C31" s="87" t="s">
        <v>2110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112</v>
      </c>
      <c r="B36" s="872" t="str">
        <f>VLOOKUP(A36,EQUIPOS!A6:D154,3,FALSE)</f>
        <v xml:space="preserve">Aspersor manual
</v>
      </c>
      <c r="C36" s="873"/>
      <c r="D36" s="873"/>
      <c r="E36" s="873"/>
      <c r="F36" s="873"/>
      <c r="G36" s="873"/>
      <c r="H36" s="874"/>
      <c r="I36" s="274"/>
      <c r="J36" s="275"/>
      <c r="K36" s="276">
        <f>VLOOKUP(A36,EQUIPOS!A6:D163,4,FALSE)</f>
        <v>1938.7282366737968</v>
      </c>
      <c r="L36" s="277"/>
      <c r="M36" s="343">
        <v>2</v>
      </c>
      <c r="N36" s="279">
        <f>K36/M36</f>
        <v>969.3641183368984</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5791.417206467233</v>
      </c>
      <c r="L37" s="342"/>
      <c r="M37" s="343">
        <v>2</v>
      </c>
      <c r="N37" s="279">
        <f>K37/M37</f>
        <v>2895.7086032336165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1348.350761295025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5213.4234828655399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832</v>
      </c>
      <c r="B48" s="49" t="str">
        <f>VLOOKUP(A48,MATERIALES!A5:D373,3,FALSE)</f>
        <v>Concreto Resistencia  21 (Mpa)</v>
      </c>
      <c r="C48" s="288"/>
      <c r="D48" s="288"/>
      <c r="E48" s="288"/>
      <c r="F48" s="288"/>
      <c r="G48" s="288"/>
      <c r="H48" s="288"/>
      <c r="I48" s="288"/>
      <c r="J48" s="318" t="str">
        <f>VLOOKUP(A48,MATERIALES!A4:D640,2,FALSE)</f>
        <v>m3</v>
      </c>
      <c r="K48" s="289">
        <v>1</v>
      </c>
      <c r="L48" s="274"/>
      <c r="M48" s="409">
        <f>VLOOKUP(A48,MATERIALES!A5:D396,4,FALSE)</f>
        <v>433426.58233372611</v>
      </c>
      <c r="N48" s="279">
        <f>K48*M48</f>
        <v>433426.58233372611</v>
      </c>
    </row>
    <row r="49" spans="1:14">
      <c r="A49" s="167" t="s">
        <v>778</v>
      </c>
      <c r="B49" s="49" t="str">
        <f>VLOOKUP(A49,MATERIALES!A6:D373,3,FALSE)</f>
        <v>Antisol blanco (presentación 20 kg)</v>
      </c>
      <c r="C49" s="432"/>
      <c r="D49" s="432"/>
      <c r="E49" s="432"/>
      <c r="F49" s="432"/>
      <c r="G49" s="432"/>
      <c r="H49" s="432"/>
      <c r="I49" s="432"/>
      <c r="J49" s="319" t="str">
        <f>VLOOKUP(A49,MATERIALES!A5:D641,2,FALSE)</f>
        <v>kg</v>
      </c>
      <c r="K49" s="404">
        <v>1</v>
      </c>
      <c r="L49" s="428"/>
      <c r="M49" s="409">
        <f>VLOOKUP(A49,MATERIALES!A6:D397,4,FALSE)</f>
        <v>5231.0483311107355</v>
      </c>
      <c r="N49" s="279">
        <f>K49*M49</f>
        <v>5231.0483311107355</v>
      </c>
    </row>
    <row r="50" spans="1:14">
      <c r="A50" s="167"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4.5999999999999996</v>
      </c>
      <c r="L50" s="428"/>
      <c r="M50" s="409">
        <f>VLOOKUP(A50,MATERIALES!A6:D398,4,FALSE)</f>
        <v>4775.0257072844015</v>
      </c>
      <c r="N50" s="279">
        <f>K50*M50</f>
        <v>21965.118253508244</v>
      </c>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ht="15.75" thickBot="1">
      <c r="B54" s="49"/>
      <c r="C54" s="317"/>
      <c r="D54" s="317"/>
      <c r="E54" s="317"/>
      <c r="F54" s="317"/>
      <c r="G54" s="317"/>
      <c r="H54" s="317"/>
      <c r="I54" s="317"/>
      <c r="J54" s="442"/>
      <c r="K54" s="132"/>
      <c r="L54" s="332"/>
      <c r="M54" s="409"/>
      <c r="N54" s="279"/>
    </row>
    <row r="55" spans="1:14" ht="15.75" thickBot="1">
      <c r="B55" s="823" t="s">
        <v>953</v>
      </c>
      <c r="C55" s="824"/>
      <c r="D55" s="824"/>
      <c r="E55" s="824"/>
      <c r="F55" s="824"/>
      <c r="G55" s="824"/>
      <c r="H55" s="824"/>
      <c r="I55" s="824"/>
      <c r="J55" s="824"/>
      <c r="K55" s="824"/>
      <c r="L55" s="824"/>
      <c r="M55" s="825"/>
      <c r="N55" s="401">
        <f>SUM(N48:N54)</f>
        <v>460622.74891834508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VLOOKUP(A60,TRANSPORTE!A2:D117,3,FALSE)</f>
        <v>Transporte de concreto</v>
      </c>
      <c r="C60" s="324"/>
      <c r="D60" s="324"/>
      <c r="E60" s="324"/>
      <c r="F60" s="324"/>
      <c r="G60" s="324"/>
      <c r="H60" s="318" t="s">
        <v>339</v>
      </c>
      <c r="I60" s="286">
        <v>1</v>
      </c>
      <c r="J60" s="293">
        <v>1</v>
      </c>
      <c r="K60" s="286">
        <f>I60*J60</f>
        <v>1</v>
      </c>
      <c r="L60" s="910">
        <f>VLOOKUP(A60,TRANSPORTE!A2:D117,4,FALSE)</f>
        <v>979.84771824047539</v>
      </c>
      <c r="M60" s="911"/>
      <c r="N60" s="294">
        <f>K60*L60</f>
        <v>979.84771824047539</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979.84771824047539</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68"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16</v>
      </c>
      <c r="N71" s="402">
        <f>K71/M71</f>
        <v>20299.125</v>
      </c>
      <c r="O71" s="112"/>
    </row>
    <row r="72" spans="1:15">
      <c r="A72" s="168"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16</v>
      </c>
      <c r="N72" s="402">
        <f>K72/M72</f>
        <v>6667.890225900499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26967.015225900497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493783.03534535161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98756.607069070335</v>
      </c>
      <c r="M84" s="859"/>
      <c r="N84" s="57"/>
    </row>
    <row r="85" spans="1:14">
      <c r="B85" s="95" t="s">
        <v>973</v>
      </c>
      <c r="C85" s="96"/>
      <c r="D85" s="96"/>
      <c r="E85" s="96"/>
      <c r="F85" s="96"/>
      <c r="G85" s="96"/>
      <c r="H85" s="96"/>
      <c r="I85" s="93"/>
      <c r="J85" s="94"/>
      <c r="K85" s="311">
        <v>0.05</v>
      </c>
      <c r="L85" s="858">
        <f>N79*K85</f>
        <v>24689.151767267584</v>
      </c>
      <c r="M85" s="859"/>
      <c r="N85" s="57"/>
    </row>
    <row r="86" spans="1:14" ht="15.75" thickBot="1">
      <c r="B86" s="97" t="s">
        <v>974</v>
      </c>
      <c r="C86" s="98"/>
      <c r="D86" s="98"/>
      <c r="E86" s="98"/>
      <c r="F86" s="98"/>
      <c r="G86" s="98"/>
      <c r="H86" s="98"/>
      <c r="I86" s="99"/>
      <c r="J86" s="100"/>
      <c r="K86" s="312">
        <v>0.05</v>
      </c>
      <c r="L86" s="860">
        <f>N79*K86</f>
        <v>24689.151767267584</v>
      </c>
      <c r="M86" s="861"/>
      <c r="N86" s="57"/>
    </row>
    <row r="87" spans="1:14" ht="15.75" thickBot="1">
      <c r="B87" s="823" t="s">
        <v>953</v>
      </c>
      <c r="C87" s="824"/>
      <c r="D87" s="824"/>
      <c r="E87" s="824"/>
      <c r="F87" s="824"/>
      <c r="G87" s="824"/>
      <c r="H87" s="824"/>
      <c r="I87" s="824"/>
      <c r="J87" s="824"/>
      <c r="K87" s="824"/>
      <c r="L87" s="824"/>
      <c r="M87" s="825"/>
      <c r="N87" s="58">
        <f>L84+L85+L86</f>
        <v>148134.9106036055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641917.94594895712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ht="25.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1116</v>
      </c>
      <c r="C31" s="87" t="s">
        <v>2111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2587.654496506636</v>
      </c>
      <c r="L36" s="277"/>
      <c r="M36" s="343">
        <v>1</v>
      </c>
      <c r="N36" s="279">
        <f>K36/M36</f>
        <v>2587.654496506636</v>
      </c>
    </row>
    <row r="37" spans="1:14">
      <c r="A37" s="119" t="s">
        <v>363</v>
      </c>
      <c r="B37" s="872" t="str">
        <f>VLOOKUP(A37,EQUIPOS!A7:D154,3,FALSE)</f>
        <v>Vibrador de concreto, Motor de 3 hp a 18.000 rpm Mangueras de 4 mt</v>
      </c>
      <c r="C37" s="873"/>
      <c r="D37" s="873"/>
      <c r="E37" s="873"/>
      <c r="F37" s="873"/>
      <c r="G37" s="873"/>
      <c r="H37" s="874"/>
      <c r="I37" s="428"/>
      <c r="J37" s="429"/>
      <c r="K37" s="276">
        <f>VLOOKUP(A37,EQUIPOS!A7:D164,4,FALSE)</f>
        <v>5791.417206467233</v>
      </c>
      <c r="L37" s="342"/>
      <c r="M37" s="343">
        <v>1</v>
      </c>
      <c r="N37" s="279">
        <f>K37/M37</f>
        <v>5791.417206467233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11752.410725563919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0.95</v>
      </c>
      <c r="L48" s="274"/>
      <c r="M48" s="409">
        <f>VLOOKUP(A48,MATERIALES!A5:D396,4,FALSE)</f>
        <v>74797.675809858585</v>
      </c>
      <c r="N48" s="279">
        <f>K48*M48</f>
        <v>71057.792019365646</v>
      </c>
    </row>
    <row r="49" spans="1:14">
      <c r="A49" s="167" t="s">
        <v>774</v>
      </c>
      <c r="B49" s="49" t="str">
        <f>VLOOKUP(A49,MATERIALES!A6:D373,3,FALSE)</f>
        <v>Agua</v>
      </c>
      <c r="C49" s="432"/>
      <c r="D49" s="432"/>
      <c r="E49" s="432"/>
      <c r="F49" s="432"/>
      <c r="G49" s="432"/>
      <c r="H49" s="432"/>
      <c r="I49" s="432"/>
      <c r="J49" s="319" t="str">
        <f>VLOOKUP(A49,MATERIALES!A5:D641,2,FALSE)</f>
        <v>lt</v>
      </c>
      <c r="K49" s="404">
        <v>170</v>
      </c>
      <c r="L49" s="428"/>
      <c r="M49" s="409">
        <f>VLOOKUP(A49,MATERIALES!A6:D397,4,FALSE)</f>
        <v>39.776805357538898</v>
      </c>
      <c r="N49" s="279">
        <f>K49*M49</f>
        <v>6762.0569107816127</v>
      </c>
    </row>
    <row r="50" spans="1:14">
      <c r="A50" s="167" t="s">
        <v>802</v>
      </c>
      <c r="B50" s="49" t="str">
        <f>VLOOKUP(A50,MATERIALES!A6:D373,3,FALSE)</f>
        <v>Arena lavada</v>
      </c>
      <c r="C50" s="432"/>
      <c r="D50" s="432"/>
      <c r="E50" s="432"/>
      <c r="F50" s="432"/>
      <c r="G50" s="432"/>
      <c r="H50" s="432"/>
      <c r="I50" s="432"/>
      <c r="J50" s="319" t="str">
        <f>VLOOKUP(A50,MATERIALES!A6:D642,2,FALSE)</f>
        <v>m3</v>
      </c>
      <c r="K50" s="404">
        <v>0.55000000000000004</v>
      </c>
      <c r="L50" s="428"/>
      <c r="M50" s="409">
        <f>VLOOKUP(A50,MATERIALES!A6:D398,4,FALSE)</f>
        <v>65651.686661126441</v>
      </c>
      <c r="N50" s="279">
        <f>K50*M50</f>
        <v>36108.427663619543</v>
      </c>
    </row>
    <row r="51" spans="1:14">
      <c r="A51" s="167" t="s">
        <v>804</v>
      </c>
      <c r="B51" s="49" t="str">
        <f>VLOOKUP(A51,MATERIALES!A6:D373,3,FALSE)</f>
        <v>Cemento gris</v>
      </c>
      <c r="C51" s="432"/>
      <c r="D51" s="432"/>
      <c r="E51" s="432"/>
      <c r="F51" s="432"/>
      <c r="G51" s="432"/>
      <c r="H51" s="432"/>
      <c r="I51" s="432"/>
      <c r="J51" s="319" t="str">
        <f>VLOOKUP(A51,MATERIALES!A6:D643,2,FALSE)</f>
        <v>kg</v>
      </c>
      <c r="K51" s="404">
        <v>300</v>
      </c>
      <c r="L51" s="428"/>
      <c r="M51" s="409">
        <f>VLOOKUP(A51,MATERIALES!A6:D399,4,FALSE)</f>
        <v>567.65199955211585</v>
      </c>
      <c r="N51" s="279">
        <f>K51*M51</f>
        <v>170295.59986563475</v>
      </c>
    </row>
    <row r="52" spans="1:14">
      <c r="A52" s="167" t="s">
        <v>867</v>
      </c>
      <c r="B52" s="49" t="str">
        <f>VLOOKUP(A52,MATERIALES!A7:D373,3,FALSE)</f>
        <v>Formaleta (gaviones, juntas de bordillos, juntas de cunetas, muros, concretos clase D,E, F y G)</v>
      </c>
      <c r="C52" s="432"/>
      <c r="D52" s="432"/>
      <c r="E52" s="432"/>
      <c r="F52" s="432"/>
      <c r="G52" s="432"/>
      <c r="H52" s="432"/>
      <c r="I52" s="432"/>
      <c r="J52" s="319" t="str">
        <f>VLOOKUP(A52,MATERIALES!A6:D644,2,FALSE)</f>
        <v>m2</v>
      </c>
      <c r="K52" s="404">
        <v>3.1</v>
      </c>
      <c r="L52" s="428"/>
      <c r="M52" s="409">
        <f>VLOOKUP(A52,MATERIALES!A7:D400,4,FALSE)</f>
        <v>4775.0257072844015</v>
      </c>
      <c r="N52" s="279">
        <f>K52*M52</f>
        <v>14802.579692581645</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299026.45615198324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0.55000000000000004</v>
      </c>
      <c r="J64" s="293">
        <v>1</v>
      </c>
      <c r="K64" s="286">
        <f>I64*J64</f>
        <v>0.55000000000000004</v>
      </c>
      <c r="L64" s="910">
        <f>VLOOKUP(A64,TRANSPORTE!A2:D117,4,FALSE)</f>
        <v>1280.985319669418</v>
      </c>
      <c r="M64" s="911"/>
      <c r="N64" s="294">
        <f>K64*L64</f>
        <v>704.54192581817995</v>
      </c>
    </row>
    <row r="65" spans="1:15">
      <c r="A65" t="s">
        <v>1281</v>
      </c>
      <c r="B65" s="52" t="str">
        <f>VLOOKUP(A65,TRANSPORTE!A3:D117,3,FALSE)</f>
        <v>Transporte de material triturado</v>
      </c>
      <c r="C65" s="53"/>
      <c r="D65" s="53"/>
      <c r="E65" s="53"/>
      <c r="F65" s="53"/>
      <c r="G65" s="53"/>
      <c r="H65" s="318" t="s">
        <v>339</v>
      </c>
      <c r="I65" s="286">
        <v>0.95</v>
      </c>
      <c r="J65" s="293">
        <v>1</v>
      </c>
      <c r="K65" s="286">
        <f>I65*J65</f>
        <v>0.95</v>
      </c>
      <c r="L65" s="910">
        <f>VLOOKUP(A65,TRANSPORTE!A3:D117,4,FALSE)</f>
        <v>1327.3942969676759</v>
      </c>
      <c r="M65" s="911"/>
      <c r="N65" s="294">
        <f>K65*L65</f>
        <v>1261.0245821192921</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1965.5665079374721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67466.780451800994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380211.21383728564</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76042.242767457137</v>
      </c>
      <c r="M88" s="859"/>
      <c r="N88" s="57"/>
    </row>
    <row r="89" spans="1:14">
      <c r="B89" s="95" t="s">
        <v>973</v>
      </c>
      <c r="C89" s="96"/>
      <c r="D89" s="96"/>
      <c r="E89" s="96"/>
      <c r="F89" s="96"/>
      <c r="G89" s="96"/>
      <c r="H89" s="96"/>
      <c r="I89" s="93"/>
      <c r="J89" s="94"/>
      <c r="K89" s="311">
        <v>0.05</v>
      </c>
      <c r="L89" s="858">
        <f>N83*K89</f>
        <v>19010.560691864284</v>
      </c>
      <c r="M89" s="859"/>
      <c r="N89" s="57"/>
    </row>
    <row r="90" spans="1:14" ht="15.75" thickBot="1">
      <c r="B90" s="97" t="s">
        <v>974</v>
      </c>
      <c r="C90" s="98"/>
      <c r="D90" s="98"/>
      <c r="E90" s="98"/>
      <c r="F90" s="98"/>
      <c r="G90" s="98"/>
      <c r="H90" s="98"/>
      <c r="I90" s="99"/>
      <c r="J90" s="100"/>
      <c r="K90" s="312">
        <v>0.05</v>
      </c>
      <c r="L90" s="860">
        <f>N83*K90</f>
        <v>19010.560691864284</v>
      </c>
      <c r="M90" s="861"/>
      <c r="N90" s="57"/>
    </row>
    <row r="91" spans="1:14" ht="15.75" thickBot="1">
      <c r="B91" s="823" t="s">
        <v>953</v>
      </c>
      <c r="C91" s="824"/>
      <c r="D91" s="824"/>
      <c r="E91" s="824"/>
      <c r="F91" s="824"/>
      <c r="G91" s="824"/>
      <c r="H91" s="824"/>
      <c r="I91" s="824"/>
      <c r="J91" s="824"/>
      <c r="K91" s="824"/>
      <c r="L91" s="824"/>
      <c r="M91" s="825"/>
      <c r="N91" s="58">
        <f>L88+L89+L90</f>
        <v>114063.36415118571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494274.57798847137</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180975</xdr:rowOff>
              </from>
              <to>
                <xdr:col>1</xdr:col>
                <xdr:colOff>857250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1117</v>
      </c>
      <c r="C31" s="87" t="s">
        <v>2112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2587.654496506636</v>
      </c>
      <c r="L36" s="277"/>
      <c r="M36" s="343">
        <v>1</v>
      </c>
      <c r="N36" s="279">
        <f>K36/M36</f>
        <v>2587.654496506636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5960.9935190966862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0.84</v>
      </c>
      <c r="L48" s="274"/>
      <c r="M48" s="409">
        <f>VLOOKUP(A48,MATERIALES!A5:D396,4,FALSE)</f>
        <v>74797.675809858585</v>
      </c>
      <c r="N48" s="279">
        <f>K48*M48</f>
        <v>62830.047680281212</v>
      </c>
    </row>
    <row r="49" spans="1:14">
      <c r="A49" s="167" t="s">
        <v>774</v>
      </c>
      <c r="B49" s="49" t="str">
        <f>VLOOKUP(A49,MATERIALES!A6:D373,3,FALSE)</f>
        <v>Agua</v>
      </c>
      <c r="C49" s="432"/>
      <c r="D49" s="432"/>
      <c r="E49" s="432"/>
      <c r="F49" s="432"/>
      <c r="G49" s="432"/>
      <c r="H49" s="432"/>
      <c r="I49" s="432"/>
      <c r="J49" s="319" t="str">
        <f>VLOOKUP(A49,MATERIALES!A5:D641,2,FALSE)</f>
        <v>lt</v>
      </c>
      <c r="K49" s="404">
        <v>185</v>
      </c>
      <c r="L49" s="428"/>
      <c r="M49" s="409">
        <f>VLOOKUP(A49,MATERIALES!A6:D397,4,FALSE)</f>
        <v>39.776805357538898</v>
      </c>
      <c r="N49" s="279">
        <f>K49*M49</f>
        <v>7358.7089911446965</v>
      </c>
    </row>
    <row r="50" spans="1:14">
      <c r="A50" s="167" t="s">
        <v>802</v>
      </c>
      <c r="B50" s="49" t="str">
        <f>VLOOKUP(A50,MATERIALES!A6:D373,3,FALSE)</f>
        <v>Arena lavada</v>
      </c>
      <c r="C50" s="432"/>
      <c r="D50" s="432"/>
      <c r="E50" s="432"/>
      <c r="F50" s="432"/>
      <c r="G50" s="432"/>
      <c r="H50" s="432"/>
      <c r="I50" s="432"/>
      <c r="J50" s="319" t="str">
        <f>VLOOKUP(A50,MATERIALES!A6:D642,2,FALSE)</f>
        <v>m3</v>
      </c>
      <c r="K50" s="404">
        <v>0.63</v>
      </c>
      <c r="L50" s="428"/>
      <c r="M50" s="409">
        <f>VLOOKUP(A50,MATERIALES!A6:D398,4,FALSE)</f>
        <v>65651.686661126441</v>
      </c>
      <c r="N50" s="279">
        <f>K50*M50</f>
        <v>41360.562596509655</v>
      </c>
    </row>
    <row r="51" spans="1:14">
      <c r="A51" s="167" t="s">
        <v>804</v>
      </c>
      <c r="B51" s="49" t="str">
        <f>VLOOKUP(A51,MATERIALES!A6:D373,3,FALSE)</f>
        <v>Cemento gris</v>
      </c>
      <c r="C51" s="432"/>
      <c r="D51" s="432"/>
      <c r="E51" s="432"/>
      <c r="F51" s="432"/>
      <c r="G51" s="432"/>
      <c r="H51" s="432"/>
      <c r="I51" s="432"/>
      <c r="J51" s="319" t="str">
        <f>VLOOKUP(A51,MATERIALES!A6:D643,2,FALSE)</f>
        <v>kg</v>
      </c>
      <c r="K51" s="404">
        <v>260</v>
      </c>
      <c r="L51" s="428"/>
      <c r="M51" s="409">
        <f>VLOOKUP(A51,MATERIALES!A6:D399,4,FALSE)</f>
        <v>567.65199955211585</v>
      </c>
      <c r="N51" s="279">
        <f>K51*M51</f>
        <v>147589.51988355012</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259138.83915148571</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0.63</v>
      </c>
      <c r="J64" s="293">
        <v>1</v>
      </c>
      <c r="K64" s="286">
        <f>I64*J64</f>
        <v>0.63</v>
      </c>
      <c r="L64" s="910">
        <f>VLOOKUP(A64,TRANSPORTE!A2:D117,4,FALSE)</f>
        <v>1280.985319669418</v>
      </c>
      <c r="M64" s="911"/>
      <c r="N64" s="294">
        <f>K64*L64</f>
        <v>807.02075139173337</v>
      </c>
    </row>
    <row r="65" spans="1:15">
      <c r="A65" t="s">
        <v>1281</v>
      </c>
      <c r="B65" s="52" t="str">
        <f>VLOOKUP(A65,TRANSPORTE!A3:D117,3,FALSE)</f>
        <v>Transporte de material triturado</v>
      </c>
      <c r="C65" s="53"/>
      <c r="D65" s="53"/>
      <c r="E65" s="53"/>
      <c r="F65" s="53"/>
      <c r="G65" s="53"/>
      <c r="H65" s="318" t="s">
        <v>339</v>
      </c>
      <c r="I65" s="286">
        <v>0.84</v>
      </c>
      <c r="J65" s="293">
        <v>1</v>
      </c>
      <c r="K65" s="286">
        <f>I65*J65</f>
        <v>0.84</v>
      </c>
      <c r="L65" s="910">
        <f>VLOOKUP(A65,TRANSPORTE!A3:D117,4,FALSE)</f>
        <v>1327.3942969676759</v>
      </c>
      <c r="M65" s="911"/>
      <c r="N65" s="294">
        <f>K65*L65</f>
        <v>1115.0112094528477</v>
      </c>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1922.0319608445811</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8</v>
      </c>
      <c r="N75" s="402">
        <f>K75/M75</f>
        <v>54131</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8</v>
      </c>
      <c r="N76" s="402">
        <f>K76/M76</f>
        <v>13335.780451800998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67466.780451800994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334488.64508322801</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66897.729016645608</v>
      </c>
      <c r="M88" s="859"/>
      <c r="N88" s="57"/>
    </row>
    <row r="89" spans="1:14">
      <c r="B89" s="95" t="s">
        <v>973</v>
      </c>
      <c r="C89" s="96"/>
      <c r="D89" s="96"/>
      <c r="E89" s="96"/>
      <c r="F89" s="96"/>
      <c r="G89" s="96"/>
      <c r="H89" s="96"/>
      <c r="I89" s="93"/>
      <c r="J89" s="94"/>
      <c r="K89" s="311">
        <v>0.05</v>
      </c>
      <c r="L89" s="858">
        <f>N83*K89</f>
        <v>16724.432254161402</v>
      </c>
      <c r="M89" s="859"/>
      <c r="N89" s="57"/>
    </row>
    <row r="90" spans="1:14" ht="15.75" thickBot="1">
      <c r="B90" s="97" t="s">
        <v>974</v>
      </c>
      <c r="C90" s="98"/>
      <c r="D90" s="98"/>
      <c r="E90" s="98"/>
      <c r="F90" s="98"/>
      <c r="G90" s="98"/>
      <c r="H90" s="98"/>
      <c r="I90" s="99"/>
      <c r="J90" s="100"/>
      <c r="K90" s="312">
        <v>0.05</v>
      </c>
      <c r="L90" s="860">
        <f>N83*K90</f>
        <v>16724.432254161402</v>
      </c>
      <c r="M90" s="861"/>
      <c r="N90" s="57"/>
    </row>
    <row r="91" spans="1:14" ht="15.75" thickBot="1">
      <c r="B91" s="823" t="s">
        <v>953</v>
      </c>
      <c r="C91" s="824"/>
      <c r="D91" s="824"/>
      <c r="E91" s="824"/>
      <c r="F91" s="824"/>
      <c r="G91" s="824"/>
      <c r="H91" s="824"/>
      <c r="I91" s="824"/>
      <c r="J91" s="824"/>
      <c r="K91" s="824"/>
      <c r="L91" s="824"/>
      <c r="M91" s="825"/>
      <c r="N91" s="58">
        <f>L88+L89+L90</f>
        <v>100346.5935249684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434835.23860819638</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8554687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1118</v>
      </c>
      <c r="C31" s="87" t="s">
        <v>2113</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2587.654496506636</v>
      </c>
      <c r="L36" s="277"/>
      <c r="M36" s="343">
        <v>1</v>
      </c>
      <c r="N36" s="279">
        <f>K36/M36</f>
        <v>2587.654496506636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N81*M41</f>
        <v>2698.6712180720406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5286.3257145786765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74797.675809858585</v>
      </c>
      <c r="N48" s="279">
        <f>K48*M48</f>
        <v>37698.02860816873</v>
      </c>
    </row>
    <row r="49" spans="1:14">
      <c r="A49" s="167" t="s">
        <v>774</v>
      </c>
      <c r="B49" s="49" t="str">
        <f>VLOOKUP(A49,MATERIALES!A6:D373,3,FALSE)</f>
        <v>Agua</v>
      </c>
      <c r="C49" s="432"/>
      <c r="D49" s="432"/>
      <c r="E49" s="432"/>
      <c r="F49" s="432"/>
      <c r="G49" s="432"/>
      <c r="H49" s="432"/>
      <c r="I49" s="432"/>
      <c r="J49" s="319" t="str">
        <f>VLOOKUP(A49,MATERIALES!A5:D641,2,FALSE)</f>
        <v>lt</v>
      </c>
      <c r="K49" s="404">
        <v>111</v>
      </c>
      <c r="L49" s="428"/>
      <c r="M49" s="409">
        <f>VLOOKUP(A49,MATERIALES!A6:D397,4,FALSE)</f>
        <v>39.776805357538898</v>
      </c>
      <c r="N49" s="279">
        <f>K49*M49</f>
        <v>4415.2253946868177</v>
      </c>
    </row>
    <row r="50" spans="1:14">
      <c r="A50" s="167" t="s">
        <v>598</v>
      </c>
      <c r="B50" s="49" t="str">
        <f>VLOOKUP(A50,MATERIALES!A6:D373,3,FALSE)</f>
        <v>Piedra para concreto ciclópeo (rajón o canto rodado)</v>
      </c>
      <c r="C50" s="432"/>
      <c r="D50" s="432"/>
      <c r="E50" s="432"/>
      <c r="F50" s="432"/>
      <c r="G50" s="432"/>
      <c r="H50" s="432"/>
      <c r="I50" s="432"/>
      <c r="J50" s="319" t="str">
        <f>VLOOKUP(A50,MATERIALES!A6:D642,2,FALSE)</f>
        <v>m3</v>
      </c>
      <c r="K50" s="404">
        <v>0.4</v>
      </c>
      <c r="L50" s="428"/>
      <c r="M50" s="409">
        <f>VLOOKUP(A50,MATERIALES!A6:D398,4,FALSE)</f>
        <v>52997.45443383055</v>
      </c>
      <c r="N50" s="279">
        <f>K50*M50</f>
        <v>21198.981773532221</v>
      </c>
    </row>
    <row r="51" spans="1:14">
      <c r="A51" s="167" t="s">
        <v>802</v>
      </c>
      <c r="B51" s="49" t="str">
        <f>VLOOKUP(A51,MATERIALES!A6:D373,3,FALSE)</f>
        <v>Arena lavada</v>
      </c>
      <c r="C51" s="432"/>
      <c r="D51" s="432"/>
      <c r="E51" s="432"/>
      <c r="F51" s="432"/>
      <c r="G51" s="432"/>
      <c r="H51" s="432"/>
      <c r="I51" s="432"/>
      <c r="J51" s="319" t="str">
        <f>VLOOKUP(A51,MATERIALES!A6:D643,2,FALSE)</f>
        <v>m3</v>
      </c>
      <c r="K51" s="404">
        <v>0.378</v>
      </c>
      <c r="L51" s="428"/>
      <c r="M51" s="409">
        <f>VLOOKUP(A51,MATERIALES!A6:D399,4,FALSE)</f>
        <v>65651.686661126441</v>
      </c>
      <c r="N51" s="279">
        <f>K51*M51</f>
        <v>24816.337557905794</v>
      </c>
    </row>
    <row r="52" spans="1:14">
      <c r="A52" s="167" t="s">
        <v>804</v>
      </c>
      <c r="B52" s="49" t="str">
        <f>VLOOKUP(A52,MATERIALES!A7:D373,3,FALSE)</f>
        <v>Cemento gris</v>
      </c>
      <c r="C52" s="432"/>
      <c r="D52" s="432"/>
      <c r="E52" s="432"/>
      <c r="F52" s="432"/>
      <c r="G52" s="432"/>
      <c r="H52" s="432"/>
      <c r="I52" s="432"/>
      <c r="J52" s="319" t="str">
        <f>VLOOKUP(A52,MATERIALES!A6:D644,2,FALSE)</f>
        <v>kg</v>
      </c>
      <c r="K52" s="404">
        <v>156</v>
      </c>
      <c r="L52" s="428"/>
      <c r="M52" s="409">
        <f>VLOOKUP(A52,MATERIALES!A7:D400,4,FALSE)</f>
        <v>567.65199955211585</v>
      </c>
      <c r="N52" s="279">
        <f>K52*M52</f>
        <v>88553.71193013007</v>
      </c>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c r="A55" s="167"/>
      <c r="B55" s="49"/>
      <c r="C55" s="432"/>
      <c r="D55" s="432"/>
      <c r="E55" s="432"/>
      <c r="F55" s="432"/>
      <c r="G55" s="432"/>
      <c r="H55" s="432"/>
      <c r="I55" s="432"/>
      <c r="J55" s="318"/>
      <c r="K55" s="404"/>
      <c r="L55" s="428"/>
      <c r="M55" s="409"/>
      <c r="N55" s="279"/>
    </row>
    <row r="56" spans="1:14">
      <c r="A56" s="167"/>
      <c r="B56" s="49"/>
      <c r="C56" s="432"/>
      <c r="D56" s="432"/>
      <c r="E56" s="432"/>
      <c r="F56" s="432"/>
      <c r="G56" s="432"/>
      <c r="H56" s="432"/>
      <c r="I56" s="432"/>
      <c r="J56" s="318"/>
      <c r="K56" s="404"/>
      <c r="L56" s="428"/>
      <c r="M56" s="409"/>
      <c r="N56" s="279"/>
    </row>
    <row r="57" spans="1:14">
      <c r="A57" s="167"/>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SUM(N48:N58)</f>
        <v>176682.28526442364</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A64" t="s">
        <v>1229</v>
      </c>
      <c r="B64" s="52" t="str">
        <f>VLOOKUP(A64,TRANSPORTE!A2:D117,3,FALSE)</f>
        <v>Transporte de arena</v>
      </c>
      <c r="C64" s="324"/>
      <c r="D64" s="324"/>
      <c r="E64" s="324"/>
      <c r="F64" s="324"/>
      <c r="G64" s="324"/>
      <c r="H64" s="318" t="s">
        <v>339</v>
      </c>
      <c r="I64" s="286">
        <v>0.378</v>
      </c>
      <c r="J64" s="293">
        <v>1</v>
      </c>
      <c r="K64" s="286">
        <f>I64*J64</f>
        <v>0.378</v>
      </c>
      <c r="L64" s="910">
        <f>VLOOKUP(A64,TRANSPORTE!A2:D117,4,FALSE)</f>
        <v>1280.985319669418</v>
      </c>
      <c r="M64" s="911"/>
      <c r="N64" s="294">
        <f>K64*L64</f>
        <v>484.21245083503999</v>
      </c>
    </row>
    <row r="65" spans="1:15">
      <c r="A65" t="s">
        <v>1281</v>
      </c>
      <c r="B65" s="52" t="str">
        <f>VLOOKUP(A65,TRANSPORTE!A3:D117,3,FALSE)</f>
        <v>Transporte de material triturado</v>
      </c>
      <c r="C65" s="53"/>
      <c r="D65" s="53"/>
      <c r="E65" s="53"/>
      <c r="F65" s="53"/>
      <c r="G65" s="53"/>
      <c r="H65" s="318" t="s">
        <v>339</v>
      </c>
      <c r="I65" s="286">
        <v>0.504</v>
      </c>
      <c r="J65" s="293">
        <v>1</v>
      </c>
      <c r="K65" s="286">
        <f>I65*J65</f>
        <v>0.504</v>
      </c>
      <c r="L65" s="910">
        <f>VLOOKUP(A65,TRANSPORTE!A3:D117,4,FALSE)</f>
        <v>1327.3942969676759</v>
      </c>
      <c r="M65" s="911"/>
      <c r="N65" s="294">
        <f>K65*L65</f>
        <v>669.00672567170864</v>
      </c>
    </row>
    <row r="66" spans="1:15">
      <c r="A66" t="s">
        <v>1308</v>
      </c>
      <c r="B66" s="52" t="str">
        <f>VLOOKUP(A66,TRANSPORTE!A3:D117,3,FALSE)</f>
        <v>Transporte de piedra para Ciclópeo</v>
      </c>
      <c r="C66" s="53"/>
      <c r="D66" s="53"/>
      <c r="E66" s="53"/>
      <c r="F66" s="53"/>
      <c r="G66" s="53"/>
      <c r="H66" s="318" t="s">
        <v>339</v>
      </c>
      <c r="I66" s="286">
        <v>0.4</v>
      </c>
      <c r="J66" s="293">
        <v>1</v>
      </c>
      <c r="K66" s="286">
        <f>I66*J66</f>
        <v>0.4</v>
      </c>
      <c r="L66" s="910">
        <f>VLOOKUP(A66,TRANSPORTE!A3:D117,4,FALSE)</f>
        <v>1356.0146340111937</v>
      </c>
      <c r="M66" s="911"/>
      <c r="N66" s="294">
        <f>K66*L66</f>
        <v>542.40585360447756</v>
      </c>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f>N64+N65+N66+N67+N68</f>
        <v>1695.6250301112264</v>
      </c>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68" t="s">
        <v>19</v>
      </c>
      <c r="B75" s="55" t="str">
        <f>VLOOKUP(A75,'MANO DE OBRA'!A8:D68,3,FALSE)</f>
        <v>Obrero (8)</v>
      </c>
      <c r="C75" s="53"/>
      <c r="D75" s="53"/>
      <c r="E75" s="53"/>
      <c r="F75" s="53"/>
      <c r="G75" s="53"/>
      <c r="H75" s="53"/>
      <c r="I75" s="299">
        <f>K75/J75*100</f>
        <v>234080.00000000003</v>
      </c>
      <c r="J75" s="300">
        <v>185</v>
      </c>
      <c r="K75" s="301">
        <f>VLOOKUP(A75,'MANO DE OBRA'!A8:D99,4,FALSE)</f>
        <v>433048</v>
      </c>
      <c r="L75" s="56"/>
      <c r="M75" s="441">
        <v>10</v>
      </c>
      <c r="N75" s="402">
        <f>K75/M75</f>
        <v>43304.800000000003</v>
      </c>
      <c r="O75" s="112"/>
    </row>
    <row r="76" spans="1:15">
      <c r="A76" s="168" t="s">
        <v>30</v>
      </c>
      <c r="B76" s="55" t="str">
        <f>VLOOKUP(A76,'MANO DE OBRA'!A8:D69,3,FALSE)</f>
        <v>Oficial</v>
      </c>
      <c r="C76" s="53"/>
      <c r="D76" s="53"/>
      <c r="E76" s="53"/>
      <c r="F76" s="53"/>
      <c r="G76" s="53"/>
      <c r="H76" s="53"/>
      <c r="I76" s="299">
        <f>K76/J76*100</f>
        <v>57668.23979157189</v>
      </c>
      <c r="J76" s="300">
        <v>185</v>
      </c>
      <c r="K76" s="301">
        <f>VLOOKUP(A76,'MANO DE OBRA'!A8:D100,4,FALSE)</f>
        <v>106686.24361440798</v>
      </c>
      <c r="L76" s="56"/>
      <c r="M76" s="441">
        <v>10</v>
      </c>
      <c r="N76" s="402">
        <f>K76/M76</f>
        <v>10668.624361440798</v>
      </c>
    </row>
    <row r="77" spans="1:15">
      <c r="B77" s="55"/>
      <c r="C77" s="53"/>
      <c r="D77" s="53"/>
      <c r="E77" s="53"/>
      <c r="F77" s="53"/>
      <c r="G77" s="53"/>
      <c r="H77" s="53"/>
      <c r="I77" s="299"/>
      <c r="J77" s="300"/>
      <c r="K77" s="301"/>
      <c r="L77" s="56"/>
      <c r="M77" s="439"/>
      <c r="N77" s="402"/>
    </row>
    <row r="78" spans="1:15">
      <c r="B78" s="55"/>
      <c r="C78" s="53"/>
      <c r="D78" s="53"/>
      <c r="E78" s="53"/>
      <c r="F78" s="53"/>
      <c r="G78" s="53"/>
      <c r="H78" s="53"/>
      <c r="I78" s="286"/>
      <c r="J78" s="304"/>
      <c r="K78" s="305"/>
      <c r="L78" s="325"/>
      <c r="M78" s="307"/>
      <c r="N78" s="303"/>
    </row>
    <row r="79" spans="1:15">
      <c r="B79" s="55"/>
      <c r="C79" s="53"/>
      <c r="D79" s="53"/>
      <c r="E79" s="53"/>
      <c r="F79" s="53"/>
      <c r="G79" s="53"/>
      <c r="H79" s="53"/>
      <c r="I79" s="286"/>
      <c r="J79" s="304"/>
      <c r="K79" s="305"/>
      <c r="L79" s="325"/>
      <c r="M79" s="307"/>
      <c r="N79" s="303"/>
    </row>
    <row r="80" spans="1:15" ht="15.75" thickBot="1">
      <c r="B80" s="899"/>
      <c r="C80" s="900"/>
      <c r="D80" s="900"/>
      <c r="E80" s="900"/>
      <c r="F80" s="900"/>
      <c r="G80" s="900"/>
      <c r="H80" s="900"/>
      <c r="I80" s="132"/>
      <c r="J80" s="132"/>
      <c r="K80" s="132"/>
      <c r="L80" s="913"/>
      <c r="M80" s="913"/>
      <c r="N80" s="51"/>
    </row>
    <row r="81" spans="1:14" ht="15.75" thickBot="1">
      <c r="B81" s="912" t="s">
        <v>953</v>
      </c>
      <c r="C81" s="866"/>
      <c r="D81" s="866"/>
      <c r="E81" s="866"/>
      <c r="F81" s="866"/>
      <c r="G81" s="866"/>
      <c r="H81" s="866"/>
      <c r="I81" s="866"/>
      <c r="J81" s="866"/>
      <c r="K81" s="866"/>
      <c r="L81" s="866"/>
      <c r="M81" s="867"/>
      <c r="N81" s="308">
        <f>SUM(N75:N80)</f>
        <v>53973.424361440804</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N43+N59+N70+N81</f>
        <v>237637.66037055437</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47527.532074110874</v>
      </c>
      <c r="M88" s="859"/>
      <c r="N88" s="57"/>
    </row>
    <row r="89" spans="1:14">
      <c r="B89" s="95" t="s">
        <v>973</v>
      </c>
      <c r="C89" s="96"/>
      <c r="D89" s="96"/>
      <c r="E89" s="96"/>
      <c r="F89" s="96"/>
      <c r="G89" s="96"/>
      <c r="H89" s="96"/>
      <c r="I89" s="93"/>
      <c r="J89" s="94"/>
      <c r="K89" s="311">
        <v>0.05</v>
      </c>
      <c r="L89" s="858">
        <f>N83*K89</f>
        <v>11881.883018527718</v>
      </c>
      <c r="M89" s="859"/>
      <c r="N89" s="57"/>
    </row>
    <row r="90" spans="1:14" ht="15.75" thickBot="1">
      <c r="B90" s="97" t="s">
        <v>974</v>
      </c>
      <c r="C90" s="98"/>
      <c r="D90" s="98"/>
      <c r="E90" s="98"/>
      <c r="F90" s="98"/>
      <c r="G90" s="98"/>
      <c r="H90" s="98"/>
      <c r="I90" s="99"/>
      <c r="J90" s="100"/>
      <c r="K90" s="312">
        <v>0.05</v>
      </c>
      <c r="L90" s="860">
        <f>N83*K90</f>
        <v>11881.883018527718</v>
      </c>
      <c r="M90" s="861"/>
      <c r="N90" s="57"/>
    </row>
    <row r="91" spans="1:14" ht="15.75" thickBot="1">
      <c r="B91" s="823" t="s">
        <v>953</v>
      </c>
      <c r="C91" s="824"/>
      <c r="D91" s="824"/>
      <c r="E91" s="824"/>
      <c r="F91" s="824"/>
      <c r="G91" s="824"/>
      <c r="H91" s="824"/>
      <c r="I91" s="824"/>
      <c r="J91" s="824"/>
      <c r="K91" s="824"/>
      <c r="L91" s="824"/>
      <c r="M91" s="825"/>
      <c r="N91" s="58">
        <f>L88+L89+L90</f>
        <v>71291.29811116631</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308928.95848172065</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1119</v>
      </c>
      <c r="C31" s="87" t="s">
        <v>2232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5791.417206467233</v>
      </c>
      <c r="L36" s="277"/>
      <c r="M36" s="343">
        <v>1</v>
      </c>
      <c r="N36" s="279">
        <f>K36/M36</f>
        <v>5791.417206467233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1582.8190800847531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7374.2362865519863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3556.3032474453439</v>
      </c>
      <c r="N48" s="279">
        <f>K48*M48</f>
        <v>121312.61637685559</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33150.876773843564</v>
      </c>
      <c r="N49" s="279">
        <f>K49*M49</f>
        <v>4972.6315160765344</v>
      </c>
    </row>
    <row r="50" spans="1:14">
      <c r="A50" s="167" t="s">
        <v>832</v>
      </c>
      <c r="B50" s="49" t="str">
        <f>VLOOKUP(A50,MATERIALES!A6:D373,3,FALSE)</f>
        <v>Concreto Resistencia  21 (Mpa)</v>
      </c>
      <c r="C50" s="432"/>
      <c r="D50" s="432"/>
      <c r="E50" s="432"/>
      <c r="F50" s="432"/>
      <c r="G50" s="432"/>
      <c r="H50" s="432"/>
      <c r="I50" s="432"/>
      <c r="J50" s="319" t="str">
        <f>VLOOKUP(A50,MATERIALES!A6:D642,2,FALSE)</f>
        <v>m3</v>
      </c>
      <c r="K50" s="404">
        <v>0.126</v>
      </c>
      <c r="L50" s="428"/>
      <c r="M50" s="409">
        <f>VLOOKUP(A50,MATERIALES!A6:D398,4,FALSE)</f>
        <v>433426.58233372611</v>
      </c>
      <c r="N50" s="279">
        <f>K50*M50</f>
        <v>54611.74937404949</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18844.824872306985</v>
      </c>
      <c r="N51" s="279">
        <f>K51*M51</f>
        <v>18844.824872306985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199741.82213928859</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1239</v>
      </c>
      <c r="B61" s="52" t="str">
        <f>VLOOKUP(A61,TRANSPORTE!A3:D117,3,FALSE)</f>
        <v>Transporte de concreto</v>
      </c>
      <c r="C61" s="324"/>
      <c r="D61" s="324"/>
      <c r="E61" s="324"/>
      <c r="F61" s="324"/>
      <c r="G61" s="324"/>
      <c r="H61" s="318" t="s">
        <v>339</v>
      </c>
      <c r="I61" s="286">
        <v>0.126</v>
      </c>
      <c r="J61" s="293">
        <v>1</v>
      </c>
      <c r="K61" s="286">
        <f>I61*J61</f>
        <v>0.126</v>
      </c>
      <c r="L61" s="910">
        <f>VLOOKUP(A61,TRANSPORTE!A3:D117,4,FALSE)</f>
        <v>979.84771824047539</v>
      </c>
      <c r="M61" s="911"/>
      <c r="N61" s="294">
        <f>K61*L61</f>
        <v>123.4608124982999</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123.4608124982999</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79140.954004237647</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286380.47324257653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57276.094648515311</v>
      </c>
      <c r="M85" s="859"/>
      <c r="N85" s="57"/>
    </row>
    <row r="86" spans="1:14">
      <c r="B86" s="95" t="s">
        <v>973</v>
      </c>
      <c r="C86" s="96"/>
      <c r="D86" s="96"/>
      <c r="E86" s="96"/>
      <c r="F86" s="96"/>
      <c r="G86" s="96"/>
      <c r="H86" s="96"/>
      <c r="I86" s="93"/>
      <c r="J86" s="94"/>
      <c r="K86" s="311">
        <v>0.05</v>
      </c>
      <c r="L86" s="858">
        <f>N80*K86</f>
        <v>14319.023662128828</v>
      </c>
      <c r="M86" s="859"/>
      <c r="N86" s="57"/>
    </row>
    <row r="87" spans="1:14" ht="15.75" thickBot="1">
      <c r="B87" s="97" t="s">
        <v>974</v>
      </c>
      <c r="C87" s="98"/>
      <c r="D87" s="98"/>
      <c r="E87" s="98"/>
      <c r="F87" s="98"/>
      <c r="G87" s="98"/>
      <c r="H87" s="98"/>
      <c r="I87" s="99"/>
      <c r="J87" s="100"/>
      <c r="K87" s="312">
        <v>0.05</v>
      </c>
      <c r="L87" s="860">
        <f>N80*K87</f>
        <v>14319.023662128828</v>
      </c>
      <c r="M87" s="861"/>
      <c r="N87" s="57"/>
    </row>
    <row r="88" spans="1:14" ht="15.75" thickBot="1">
      <c r="B88" s="823" t="s">
        <v>953</v>
      </c>
      <c r="C88" s="824"/>
      <c r="D88" s="824"/>
      <c r="E88" s="824"/>
      <c r="F88" s="824"/>
      <c r="G88" s="824"/>
      <c r="H88" s="824"/>
      <c r="I88" s="824"/>
      <c r="J88" s="824"/>
      <c r="K88" s="824"/>
      <c r="L88" s="824"/>
      <c r="M88" s="825"/>
      <c r="N88" s="58">
        <f>L85+L86+L87</f>
        <v>85914.141972772981</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372294.61521534948</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1659</v>
      </c>
      <c r="C31" s="87" t="s">
        <v>1660</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5791.417206467233</v>
      </c>
      <c r="L36" s="277"/>
      <c r="M36" s="343">
        <v>1</v>
      </c>
      <c r="N36" s="279">
        <f>K36/M36</f>
        <v>5791.417206467233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1582.8190800847531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7374.2362865519863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88"/>
      <c r="J48" s="318" t="str">
        <f>VLOOKUP(A48,MATERIALES!A4:D640,2,FALSE)</f>
        <v>kg</v>
      </c>
      <c r="K48" s="289">
        <v>34.112000000000002</v>
      </c>
      <c r="L48" s="274"/>
      <c r="M48" s="409">
        <f>VLOOKUP(A48,MATERIALES!A5:D396,4,FALSE)</f>
        <v>3556.3032474453439</v>
      </c>
      <c r="N48" s="279">
        <f>K48*M48</f>
        <v>121312.61637685559</v>
      </c>
    </row>
    <row r="49" spans="1:14">
      <c r="A49" s="167" t="s">
        <v>608</v>
      </c>
      <c r="B49" s="49" t="str">
        <f>VLOOKUP(A49,MATERIALES!A6:D373,3,FALSE)</f>
        <v>Pintura anticorrosiva</v>
      </c>
      <c r="C49" s="432"/>
      <c r="D49" s="432"/>
      <c r="E49" s="432"/>
      <c r="F49" s="432"/>
      <c r="G49" s="432"/>
      <c r="H49" s="432"/>
      <c r="I49" s="432"/>
      <c r="J49" s="319" t="str">
        <f>VLOOKUP(A49,MATERIALES!A5:D641,2,FALSE)</f>
        <v>gal</v>
      </c>
      <c r="K49" s="404">
        <v>0.15</v>
      </c>
      <c r="L49" s="428"/>
      <c r="M49" s="409">
        <f>VLOOKUP(A49,MATERIALES!A6:D397,4,FALSE)</f>
        <v>33150.876773843564</v>
      </c>
      <c r="N49" s="279">
        <f>K49*M49</f>
        <v>4972.6315160765344</v>
      </c>
    </row>
    <row r="50" spans="1:14">
      <c r="A50" s="167" t="s">
        <v>1661</v>
      </c>
      <c r="B50" s="49" t="str">
        <f>VLOOKUP(A50,MATERIALES!A6:D373,3,FALSE)</f>
        <v>Concreto Resistencia  28 (Mpa)</v>
      </c>
      <c r="C50" s="432"/>
      <c r="D50" s="432"/>
      <c r="E50" s="432"/>
      <c r="F50" s="432"/>
      <c r="G50" s="432"/>
      <c r="H50" s="432"/>
      <c r="I50" s="432"/>
      <c r="J50" s="319" t="str">
        <f>VLOOKUP(A50,MATERIALES!A6:D642,2,FALSE)</f>
        <v>m3</v>
      </c>
      <c r="K50" s="404">
        <v>0.126</v>
      </c>
      <c r="L50" s="428"/>
      <c r="M50" s="409">
        <f>VLOOKUP(A50,MATERIALES!A6:D398,4,FALSE)</f>
        <v>408593.9289781687</v>
      </c>
      <c r="N50" s="279">
        <f>K50*M50</f>
        <v>51482.835051249254</v>
      </c>
    </row>
    <row r="51" spans="1:14">
      <c r="A51" s="167" t="s">
        <v>869</v>
      </c>
      <c r="B51" s="49" t="str">
        <f>VLOOKUP(A51,MATERIALES!A6:D373,3,FALSE)</f>
        <v>Formaleta para baranda de concreto</v>
      </c>
      <c r="C51" s="432"/>
      <c r="D51" s="432"/>
      <c r="E51" s="432"/>
      <c r="F51" s="432"/>
      <c r="G51" s="432"/>
      <c r="H51" s="432"/>
      <c r="I51" s="432"/>
      <c r="J51" s="319" t="str">
        <f>VLOOKUP(A51,MATERIALES!A6:D643,2,FALSE)</f>
        <v>m</v>
      </c>
      <c r="K51" s="404">
        <v>1</v>
      </c>
      <c r="L51" s="428"/>
      <c r="M51" s="409">
        <f>VLOOKUP(A51,MATERIALES!A6:D399,4,FALSE)</f>
        <v>18844.824872306985</v>
      </c>
      <c r="N51" s="279">
        <f>K51*M51</f>
        <v>18844.824872306985</v>
      </c>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196612.90781648835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1239</v>
      </c>
      <c r="B61" s="52" t="str">
        <f>VLOOKUP(A61,TRANSPORTE!A3:D117,3,FALSE)</f>
        <v>Transporte de concreto</v>
      </c>
      <c r="C61" s="324"/>
      <c r="D61" s="324"/>
      <c r="E61" s="324"/>
      <c r="F61" s="324"/>
      <c r="G61" s="324"/>
      <c r="H61" s="318" t="s">
        <v>339</v>
      </c>
      <c r="I61" s="420">
        <v>0.126</v>
      </c>
      <c r="J61" s="293">
        <v>1</v>
      </c>
      <c r="K61" s="420">
        <f>I61*J61</f>
        <v>0.126</v>
      </c>
      <c r="L61" s="910">
        <f>VLOOKUP(A61,TRANSPORTE!A3:D117,4,FALSE)</f>
        <v>979.84771824047539</v>
      </c>
      <c r="M61" s="911"/>
      <c r="N61" s="294">
        <f>K61*L61</f>
        <v>123.4608124982999</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123.4608124982999</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9</v>
      </c>
      <c r="B72" s="55" t="str">
        <f>VLOOKUP(A72,'MANO DE OBRA'!A8:D68,3,FALSE)</f>
        <v>Obrero (3)</v>
      </c>
      <c r="C72" s="53"/>
      <c r="D72" s="53"/>
      <c r="E72" s="53"/>
      <c r="F72" s="53"/>
      <c r="G72" s="53"/>
      <c r="H72" s="53"/>
      <c r="I72" s="299">
        <f>K72/J72*100</f>
        <v>87780</v>
      </c>
      <c r="J72" s="300">
        <v>185</v>
      </c>
      <c r="K72" s="301">
        <f>VLOOKUP(A72,'MANO DE OBRA'!A8:D99,4,FALSE)</f>
        <v>162393</v>
      </c>
      <c r="L72" s="56"/>
      <c r="M72" s="438">
        <v>3.4</v>
      </c>
      <c r="N72" s="402">
        <f>K72/M72</f>
        <v>47762.647058823532</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3.4</v>
      </c>
      <c r="N73" s="402">
        <f>K73/M73</f>
        <v>31378.306945414115</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f>SUM(N72:N77)</f>
        <v>79140.954004237647</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283251.55891977629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56650.311783955258</v>
      </c>
      <c r="M85" s="859"/>
      <c r="N85" s="57"/>
    </row>
    <row r="86" spans="1:14">
      <c r="B86" s="95" t="s">
        <v>973</v>
      </c>
      <c r="C86" s="96"/>
      <c r="D86" s="96"/>
      <c r="E86" s="96"/>
      <c r="F86" s="96"/>
      <c r="G86" s="96"/>
      <c r="H86" s="96"/>
      <c r="I86" s="93"/>
      <c r="J86" s="94"/>
      <c r="K86" s="311">
        <v>0.05</v>
      </c>
      <c r="L86" s="858">
        <f>N80*K86</f>
        <v>14162.577945988814</v>
      </c>
      <c r="M86" s="859"/>
      <c r="N86" s="57"/>
    </row>
    <row r="87" spans="1:14" ht="15.75" thickBot="1">
      <c r="B87" s="97" t="s">
        <v>974</v>
      </c>
      <c r="C87" s="98"/>
      <c r="D87" s="98"/>
      <c r="E87" s="98"/>
      <c r="F87" s="98"/>
      <c r="G87" s="98"/>
      <c r="H87" s="98"/>
      <c r="I87" s="99"/>
      <c r="J87" s="100"/>
      <c r="K87" s="312">
        <v>0.05</v>
      </c>
      <c r="L87" s="860">
        <f>N80*K87</f>
        <v>14162.577945988814</v>
      </c>
      <c r="M87" s="861"/>
      <c r="N87" s="57"/>
    </row>
    <row r="88" spans="1:14" ht="15.75" thickBot="1">
      <c r="B88" s="823" t="s">
        <v>953</v>
      </c>
      <c r="C88" s="824"/>
      <c r="D88" s="824"/>
      <c r="E88" s="824"/>
      <c r="F88" s="824"/>
      <c r="G88" s="824"/>
      <c r="H88" s="824"/>
      <c r="I88" s="824"/>
      <c r="J88" s="824"/>
      <c r="K88" s="824"/>
      <c r="L88" s="824"/>
      <c r="M88" s="825"/>
      <c r="N88" s="58">
        <f>L85+L86+L87</f>
        <v>84975.467675932887</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368227.02659570915</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19.5" customHeight="1">
      <c r="B1" s="917"/>
      <c r="C1" s="929"/>
      <c r="D1" s="930"/>
      <c r="E1" s="930"/>
      <c r="F1" s="930"/>
      <c r="G1" s="930"/>
      <c r="H1" s="930"/>
      <c r="I1" s="930"/>
      <c r="J1" s="931"/>
      <c r="K1" s="932" t="s">
        <v>933</v>
      </c>
      <c r="L1" s="934" t="s">
        <v>2198</v>
      </c>
      <c r="M1" s="935"/>
      <c r="N1" s="936"/>
    </row>
    <row r="2" spans="2:14" ht="22.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1662</v>
      </c>
      <c r="C31" s="87" t="s">
        <v>2121</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156</v>
      </c>
      <c r="B36" s="872" t="str">
        <f>VLOOKUP(A36,EQUIPOS!A6:D154,3,FALSE)</f>
        <v>Cizalla manual de 90 cm.</v>
      </c>
      <c r="C36" s="873"/>
      <c r="D36" s="873"/>
      <c r="E36" s="873"/>
      <c r="F36" s="873"/>
      <c r="G36" s="873"/>
      <c r="H36" s="874"/>
      <c r="I36" s="274"/>
      <c r="J36" s="275"/>
      <c r="K36" s="276">
        <f>VLOOKUP(A36,EQUIPOS!A6:D163,4,FALSE)</f>
        <v>1176.3159846818171</v>
      </c>
      <c r="L36" s="277"/>
      <c r="M36" s="343">
        <v>37.5</v>
      </c>
      <c r="N36" s="279">
        <f>K36/M36</f>
        <v>31.368426258181788</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16.081724361440799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47.45015061962259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745</v>
      </c>
      <c r="B48" s="49" t="str">
        <f>VLOOKUP(A48,MATERIALES!A5:D373,3,FALSE)</f>
        <v>Acero PDR-60</v>
      </c>
      <c r="C48" s="288"/>
      <c r="D48" s="288"/>
      <c r="E48" s="288"/>
      <c r="F48" s="288"/>
      <c r="G48" s="288"/>
      <c r="H48" s="288"/>
      <c r="I48" s="275"/>
      <c r="J48" s="231" t="str">
        <f>VLOOKUP(A48,MATERIALES!A4:D640,2,FALSE)</f>
        <v>kg</v>
      </c>
      <c r="K48" s="289">
        <v>1.05</v>
      </c>
      <c r="L48" s="274"/>
      <c r="M48" s="409">
        <f>VLOOKUP(A48,MATERIALES!A5:D396,4,FALSE)</f>
        <v>3556.3032474453439</v>
      </c>
      <c r="N48" s="279">
        <f>K48*M48</f>
        <v>3734.1184098176113</v>
      </c>
    </row>
    <row r="49" spans="1:14">
      <c r="A49" s="167" t="s">
        <v>898</v>
      </c>
      <c r="B49" s="49" t="str">
        <f>VLOOKUP(A49,MATERIALES!A6:D373,3,FALSE)</f>
        <v>Alambre Negro Para Amarre</v>
      </c>
      <c r="C49" s="432"/>
      <c r="D49" s="432"/>
      <c r="E49" s="432"/>
      <c r="F49" s="432"/>
      <c r="G49" s="432"/>
      <c r="H49" s="432"/>
      <c r="I49" s="432"/>
      <c r="J49" s="318" t="str">
        <f>VLOOKUP(A49,MATERIALES!A5:D641,2,FALSE)</f>
        <v>kg</v>
      </c>
      <c r="K49" s="404">
        <v>0.03</v>
      </c>
      <c r="L49" s="428"/>
      <c r="M49" s="409">
        <f>VLOOKUP(A49,MATERIALES!A6:D397,4,FALSE)</f>
        <v>3198.8048706376835</v>
      </c>
      <c r="N49" s="279">
        <f>K49*M49</f>
        <v>95.964146119130504</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3830.0825559367418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10">
        <f>VLOOKUP(A61,TRANSPORTE!A3:D117,4,FALSE)</f>
        <v>0.30725115146230431</v>
      </c>
      <c r="M61" s="911"/>
      <c r="N61" s="294">
        <f>K61*L61</f>
        <v>0.32261370903541953</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0.32261370903541953</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804.08621807203986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4681.9415383374399</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936.38830766748799</v>
      </c>
      <c r="M85" s="859"/>
      <c r="N85" s="57"/>
    </row>
    <row r="86" spans="1:14">
      <c r="B86" s="95" t="s">
        <v>973</v>
      </c>
      <c r="C86" s="96"/>
      <c r="D86" s="96"/>
      <c r="E86" s="96"/>
      <c r="F86" s="96"/>
      <c r="G86" s="96"/>
      <c r="H86" s="96"/>
      <c r="I86" s="93"/>
      <c r="J86" s="94"/>
      <c r="K86" s="311">
        <v>0.05</v>
      </c>
      <c r="L86" s="858">
        <f>N80*K86</f>
        <v>234.097076916872</v>
      </c>
      <c r="M86" s="859"/>
      <c r="N86" s="57"/>
    </row>
    <row r="87" spans="1:14" ht="15.75" thickBot="1">
      <c r="B87" s="97" t="s">
        <v>974</v>
      </c>
      <c r="C87" s="98"/>
      <c r="D87" s="98"/>
      <c r="E87" s="98"/>
      <c r="F87" s="98"/>
      <c r="G87" s="98"/>
      <c r="H87" s="98"/>
      <c r="I87" s="99"/>
      <c r="J87" s="100"/>
      <c r="K87" s="312">
        <v>0.05</v>
      </c>
      <c r="L87" s="860">
        <f>N80*K87</f>
        <v>234.097076916872</v>
      </c>
      <c r="M87" s="861"/>
      <c r="N87" s="57"/>
    </row>
    <row r="88" spans="1:14" ht="15.75" thickBot="1">
      <c r="B88" s="823" t="s">
        <v>953</v>
      </c>
      <c r="C88" s="824"/>
      <c r="D88" s="824"/>
      <c r="E88" s="824"/>
      <c r="F88" s="824"/>
      <c r="G88" s="824"/>
      <c r="H88" s="824"/>
      <c r="I88" s="824"/>
      <c r="J88" s="824"/>
      <c r="K88" s="824"/>
      <c r="L88" s="824"/>
      <c r="M88" s="825"/>
      <c r="N88" s="58">
        <f>L85+L86+L87</f>
        <v>1404.582461501232</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6086.5239998386714</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161925</xdr:rowOff>
              </from>
              <to>
                <xdr:col>1</xdr:col>
                <xdr:colOff>857250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30"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1663</v>
      </c>
      <c r="C31" s="87" t="s">
        <v>2122</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156</v>
      </c>
      <c r="B36" s="872" t="str">
        <f>VLOOKUP(A36,EQUIPOS!A6:D154,3,FALSE)</f>
        <v>Cizalla manual de 90 cm.</v>
      </c>
      <c r="C36" s="873"/>
      <c r="D36" s="873"/>
      <c r="E36" s="873"/>
      <c r="F36" s="873"/>
      <c r="G36" s="873"/>
      <c r="H36" s="874"/>
      <c r="I36" s="274"/>
      <c r="J36" s="275"/>
      <c r="K36" s="276">
        <f>VLOOKUP(A36,EQUIPOS!A6:D163,4,FALSE)</f>
        <v>1176.3159846818171</v>
      </c>
      <c r="L36" s="277"/>
      <c r="M36" s="343">
        <v>37.5</v>
      </c>
      <c r="N36" s="279">
        <f>K36/M36</f>
        <v>31.368426258181788</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16.081724361440799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47.45015061962259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743</v>
      </c>
      <c r="B48" s="49" t="str">
        <f>VLOOKUP(A48,MATERIALES!A5:D373,3,FALSE)</f>
        <v>Acero A-40</v>
      </c>
      <c r="C48" s="288"/>
      <c r="D48" s="288"/>
      <c r="E48" s="288"/>
      <c r="F48" s="288"/>
      <c r="G48" s="288"/>
      <c r="H48" s="288"/>
      <c r="I48" s="288"/>
      <c r="J48" s="318" t="str">
        <f>VLOOKUP(A48,MATERIALES!A4:D640,2,FALSE)</f>
        <v>kg</v>
      </c>
      <c r="K48" s="289">
        <v>1.05</v>
      </c>
      <c r="L48" s="274"/>
      <c r="M48" s="409">
        <f>VLOOKUP(A48,MATERIALES!A5:D396,4,FALSE)</f>
        <v>4099.6592679249188</v>
      </c>
      <c r="N48" s="279">
        <f>K48*M48</f>
        <v>4304.6422313211651</v>
      </c>
    </row>
    <row r="49" spans="1:14">
      <c r="A49" s="167" t="s">
        <v>898</v>
      </c>
      <c r="B49" s="49" t="str">
        <f>VLOOKUP(A49,MATERIALES!A6:D373,3,FALSE)</f>
        <v>Alambre Negro Para Amarre</v>
      </c>
      <c r="C49" s="432"/>
      <c r="D49" s="432"/>
      <c r="E49" s="432"/>
      <c r="F49" s="432"/>
      <c r="G49" s="432"/>
      <c r="H49" s="432"/>
      <c r="I49" s="432"/>
      <c r="J49" s="319" t="str">
        <f>VLOOKUP(A49,MATERIALES!A5:D641,2,FALSE)</f>
        <v>kg</v>
      </c>
      <c r="K49" s="404">
        <v>0.03</v>
      </c>
      <c r="L49" s="428"/>
      <c r="M49" s="409">
        <f>VLOOKUP(A49,MATERIALES!A6:D397,4,FALSE)</f>
        <v>3198.8048706376835</v>
      </c>
      <c r="N49" s="279">
        <f>K49*M49</f>
        <v>95.964146119130504</v>
      </c>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4400.6063774402955</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1222</v>
      </c>
      <c r="B61" s="52" t="str">
        <f>VLOOKUP(A61,TRANSPORTE!A3:D117,3,FALSE)</f>
        <v>Transporte de acero</v>
      </c>
      <c r="C61" s="324"/>
      <c r="D61" s="324"/>
      <c r="E61" s="324"/>
      <c r="F61" s="324"/>
      <c r="G61" s="324"/>
      <c r="H61" s="318" t="s">
        <v>2044</v>
      </c>
      <c r="I61" s="286">
        <v>1.05</v>
      </c>
      <c r="J61" s="293">
        <v>1</v>
      </c>
      <c r="K61" s="286">
        <f>I61*J61</f>
        <v>1.05</v>
      </c>
      <c r="L61" s="910">
        <f>VLOOKUP(A61,TRANSPORTE!A3:D117,4,FALSE)</f>
        <v>0.30725115146230431</v>
      </c>
      <c r="M61" s="911"/>
      <c r="N61" s="294">
        <f>K61*L61</f>
        <v>0.32261370903541953</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0.32261370903541953</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200</v>
      </c>
      <c r="N72" s="402">
        <f>K72/M72</f>
        <v>270.65499999999997</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200</v>
      </c>
      <c r="N73" s="402">
        <f>K73/M73</f>
        <v>533.43121807203988</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804.08621807203986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5252.4653598409932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1050.4930719681986</v>
      </c>
      <c r="M85" s="859"/>
      <c r="N85" s="57"/>
    </row>
    <row r="86" spans="1:14">
      <c r="B86" s="95" t="s">
        <v>973</v>
      </c>
      <c r="C86" s="96"/>
      <c r="D86" s="96"/>
      <c r="E86" s="96"/>
      <c r="F86" s="96"/>
      <c r="G86" s="96"/>
      <c r="H86" s="96"/>
      <c r="I86" s="93"/>
      <c r="J86" s="94"/>
      <c r="K86" s="311">
        <v>0.05</v>
      </c>
      <c r="L86" s="858">
        <f>N80*K86</f>
        <v>262.62326799204965</v>
      </c>
      <c r="M86" s="859"/>
      <c r="N86" s="57"/>
    </row>
    <row r="87" spans="1:14" ht="15.75" thickBot="1">
      <c r="B87" s="97" t="s">
        <v>974</v>
      </c>
      <c r="C87" s="98"/>
      <c r="D87" s="98"/>
      <c r="E87" s="98"/>
      <c r="F87" s="98"/>
      <c r="G87" s="98"/>
      <c r="H87" s="98"/>
      <c r="I87" s="99"/>
      <c r="J87" s="100"/>
      <c r="K87" s="312">
        <v>0.05</v>
      </c>
      <c r="L87" s="860">
        <f>N80*K87</f>
        <v>262.62326799204965</v>
      </c>
      <c r="M87" s="861"/>
      <c r="N87" s="57"/>
    </row>
    <row r="88" spans="1:14" ht="15.75" thickBot="1">
      <c r="B88" s="823" t="s">
        <v>953</v>
      </c>
      <c r="C88" s="824"/>
      <c r="D88" s="824"/>
      <c r="E88" s="824"/>
      <c r="F88" s="824"/>
      <c r="G88" s="824"/>
      <c r="H88" s="824"/>
      <c r="I88" s="824"/>
      <c r="J88" s="824"/>
      <c r="K88" s="824"/>
      <c r="L88" s="824"/>
      <c r="M88" s="825"/>
      <c r="N88" s="58">
        <f>L85+L86+L87</f>
        <v>1575.739607952298</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6828.204967793291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1120</v>
      </c>
      <c r="C31" s="87" t="s">
        <v>2123</v>
      </c>
      <c r="D31" s="88"/>
      <c r="E31" s="88"/>
      <c r="F31" s="88"/>
      <c r="G31" s="88"/>
      <c r="H31" s="88"/>
      <c r="I31" s="88"/>
      <c r="J31" s="88"/>
      <c r="K31" s="460"/>
      <c r="L31" s="313" t="s">
        <v>1664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19918.58814155425</v>
      </c>
      <c r="L36" s="277"/>
      <c r="M36" s="343">
        <v>670</v>
      </c>
      <c r="N36" s="279">
        <f>K36/M36</f>
        <v>29.729236032170522</v>
      </c>
    </row>
    <row r="37" spans="1:14">
      <c r="A37" s="119" t="s">
        <v>125</v>
      </c>
      <c r="B37" s="872" t="str">
        <f>VLOOKUP(A37,EQUIPOS!A7:D154,3,FALSE)</f>
        <v>Bomba para gato de tensionamiento</v>
      </c>
      <c r="C37" s="873"/>
      <c r="D37" s="873"/>
      <c r="E37" s="873"/>
      <c r="F37" s="873"/>
      <c r="G37" s="873"/>
      <c r="H37" s="874"/>
      <c r="I37" s="428"/>
      <c r="J37" s="429"/>
      <c r="K37" s="276">
        <f>VLOOKUP(A37,EQUIPOS!A7:D164,4,FALSE)</f>
        <v>49716.890833137972</v>
      </c>
      <c r="L37" s="342"/>
      <c r="M37" s="343">
        <v>670</v>
      </c>
      <c r="N37" s="279">
        <f>K37/M37</f>
        <v>74.204314676325325</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123408.03821043906</v>
      </c>
      <c r="L38" s="430"/>
      <c r="M38" s="431">
        <v>670</v>
      </c>
      <c r="N38" s="279">
        <f>K38/M38</f>
        <v>184.19110180662545</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6.4163654810271034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294.54101799614841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10912.919270559449</v>
      </c>
      <c r="N48" s="279">
        <f t="shared" ref="N48:N53" si="0">K48*M48</f>
        <v>43.651677082237796</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11210.056482237562</v>
      </c>
      <c r="N49" s="279">
        <f t="shared" si="0"/>
        <v>44.840225928950247</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783.54991663542876</v>
      </c>
      <c r="N50" s="279">
        <f t="shared" si="0"/>
        <v>15.670998332708576</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8.5000000000000006E-2</v>
      </c>
      <c r="L51" s="428"/>
      <c r="M51" s="409">
        <f>VLOOKUP(A51,MATERIALES!A6:D399,4,FALSE)</f>
        <v>4343.1608486248442</v>
      </c>
      <c r="N51" s="279">
        <f t="shared" si="0"/>
        <v>369.16867213311178</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52073.680987840664</v>
      </c>
      <c r="N52" s="279">
        <f t="shared" si="0"/>
        <v>52.073680987840667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3198.8048706376835</v>
      </c>
      <c r="N53" s="279">
        <f t="shared" si="0"/>
        <v>63.976097412753674</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589.38135187760281</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f>SUM(N72:N77)</f>
        <v>320.81827405135516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1204.7406439251063</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240.94812878502125</v>
      </c>
      <c r="M85" s="859"/>
      <c r="N85" s="57"/>
    </row>
    <row r="86" spans="1:14">
      <c r="B86" s="95" t="s">
        <v>973</v>
      </c>
      <c r="C86" s="96"/>
      <c r="D86" s="96"/>
      <c r="E86" s="96"/>
      <c r="F86" s="96"/>
      <c r="G86" s="96"/>
      <c r="H86" s="96"/>
      <c r="I86" s="93"/>
      <c r="J86" s="94"/>
      <c r="K86" s="311">
        <v>0.05</v>
      </c>
      <c r="L86" s="858">
        <f>N80*K86</f>
        <v>60.237032196255313</v>
      </c>
      <c r="M86" s="859"/>
      <c r="N86" s="57"/>
    </row>
    <row r="87" spans="1:14" ht="15.75" thickBot="1">
      <c r="B87" s="97" t="s">
        <v>974</v>
      </c>
      <c r="C87" s="98"/>
      <c r="D87" s="98"/>
      <c r="E87" s="98"/>
      <c r="F87" s="98"/>
      <c r="G87" s="98"/>
      <c r="H87" s="98"/>
      <c r="I87" s="99"/>
      <c r="J87" s="100"/>
      <c r="K87" s="312">
        <v>0.05</v>
      </c>
      <c r="L87" s="860">
        <f>N80*K87</f>
        <v>60.237032196255313</v>
      </c>
      <c r="M87" s="861"/>
      <c r="N87" s="57"/>
    </row>
    <row r="88" spans="1:14" ht="15.75" thickBot="1">
      <c r="B88" s="823" t="s">
        <v>953</v>
      </c>
      <c r="C88" s="824"/>
      <c r="D88" s="824"/>
      <c r="E88" s="824"/>
      <c r="F88" s="824"/>
      <c r="G88" s="824"/>
      <c r="H88" s="824"/>
      <c r="I88" s="824"/>
      <c r="J88" s="824"/>
      <c r="K88" s="824"/>
      <c r="L88" s="824"/>
      <c r="M88" s="825"/>
      <c r="N88" s="58">
        <f>L85+L86+L87</f>
        <v>361.42219317753188</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1566.1628371026382</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1121</v>
      </c>
      <c r="C31" s="87" t="s">
        <v>2123</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123</v>
      </c>
      <c r="B36" s="872" t="str">
        <f>VLOOKUP(A36,EQUIPOS!A6:D154,3,FALSE)</f>
        <v>Bomba de inyección de lechada</v>
      </c>
      <c r="C36" s="873"/>
      <c r="D36" s="873"/>
      <c r="E36" s="873"/>
      <c r="F36" s="873"/>
      <c r="G36" s="873"/>
      <c r="H36" s="874"/>
      <c r="I36" s="274"/>
      <c r="J36" s="275"/>
      <c r="K36" s="276">
        <f>VLOOKUP(A36,EQUIPOS!A6:D163,4,FALSE)</f>
        <v>19918.58814155425</v>
      </c>
      <c r="L36" s="277"/>
      <c r="M36" s="343">
        <v>670</v>
      </c>
      <c r="N36" s="279">
        <f>K36/M36</f>
        <v>29.729236032170522</v>
      </c>
    </row>
    <row r="37" spans="1:14">
      <c r="A37" s="119" t="s">
        <v>125</v>
      </c>
      <c r="B37" s="872" t="str">
        <f>VLOOKUP(A37,EQUIPOS!A7:D154,3,FALSE)</f>
        <v>Bomba para gato de tensionamiento</v>
      </c>
      <c r="C37" s="873"/>
      <c r="D37" s="873"/>
      <c r="E37" s="873"/>
      <c r="F37" s="873"/>
      <c r="G37" s="873"/>
      <c r="H37" s="874"/>
      <c r="I37" s="428"/>
      <c r="J37" s="429"/>
      <c r="K37" s="276">
        <f>VLOOKUP(A37,EQUIPOS!A7:D164,4,FALSE)</f>
        <v>49716.890833137972</v>
      </c>
      <c r="L37" s="342"/>
      <c r="M37" s="343">
        <v>670</v>
      </c>
      <c r="N37" s="279">
        <f>K37/M37</f>
        <v>74.204314676325325</v>
      </c>
    </row>
    <row r="38" spans="1:14">
      <c r="A38" s="119" t="s">
        <v>240</v>
      </c>
      <c r="B38" s="872" t="str">
        <f>VLOOKUP(A38,EQUIPOS!A8:D154,3,FALSE)</f>
        <v>Gato para tensionamiento, fuerza Max 200 ton, área de tensión 314 cm2.</v>
      </c>
      <c r="C38" s="873"/>
      <c r="D38" s="873"/>
      <c r="E38" s="873"/>
      <c r="F38" s="873"/>
      <c r="G38" s="873"/>
      <c r="H38" s="874"/>
      <c r="I38" s="335"/>
      <c r="J38" s="337"/>
      <c r="K38" s="276">
        <f>VLOOKUP(A38,EQUIPOS!A8:D165,4,FALSE)</f>
        <v>123408.03821043906</v>
      </c>
      <c r="L38" s="430"/>
      <c r="M38" s="431">
        <v>670</v>
      </c>
      <c r="N38" s="279">
        <f>K38/M38</f>
        <v>184.19110180662545</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N78*M41</f>
        <v>6.4163654810271034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294.54101799614841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432</v>
      </c>
      <c r="B48" s="49" t="str">
        <f>VLOOKUP(A48,MATERIALES!A5:D373,3,FALSE)</f>
        <v>Anclajes o Cuñas para el tensionamiento</v>
      </c>
      <c r="C48" s="288"/>
      <c r="D48" s="288"/>
      <c r="E48" s="288"/>
      <c r="F48" s="288"/>
      <c r="G48" s="288"/>
      <c r="H48" s="288"/>
      <c r="I48" s="288"/>
      <c r="J48" s="318" t="str">
        <f>VLOOKUP(A48,MATERIALES!A4:D640,2,FALSE)</f>
        <v>u</v>
      </c>
      <c r="K48" s="289">
        <v>4.0000000000000001E-3</v>
      </c>
      <c r="L48" s="274"/>
      <c r="M48" s="409">
        <f>VLOOKUP(A48,MATERIALES!A5:D396,4,FALSE)</f>
        <v>10912.919270559449</v>
      </c>
      <c r="N48" s="279">
        <f t="shared" ref="N48:N53" si="0">K48*M48</f>
        <v>43.651677082237796</v>
      </c>
    </row>
    <row r="49" spans="1:14">
      <c r="A49" s="167" t="s">
        <v>445</v>
      </c>
      <c r="B49" s="49" t="str">
        <f>VLOOKUP(A49,MATERIALES!A6:D373,3,FALSE)</f>
        <v>Ductos para tensionimiento</v>
      </c>
      <c r="C49" s="432"/>
      <c r="D49" s="432"/>
      <c r="E49" s="432"/>
      <c r="F49" s="432"/>
      <c r="G49" s="432"/>
      <c r="H49" s="432"/>
      <c r="I49" s="432"/>
      <c r="J49" s="319" t="str">
        <f>VLOOKUP(A49,MATERIALES!A5:D641,2,FALSE)</f>
        <v>m</v>
      </c>
      <c r="K49" s="404">
        <v>4.0000000000000001E-3</v>
      </c>
      <c r="L49" s="428"/>
      <c r="M49" s="409">
        <f>VLOOKUP(A49,MATERIALES!A6:D397,4,FALSE)</f>
        <v>11210.056482237562</v>
      </c>
      <c r="N49" s="279">
        <f t="shared" si="0"/>
        <v>44.840225928950247</v>
      </c>
    </row>
    <row r="50" spans="1:14">
      <c r="A50" s="167" t="s">
        <v>483</v>
      </c>
      <c r="B50" s="49" t="str">
        <f>VLOOKUP(A50,MATERIALES!A6:D373,3,FALSE)</f>
        <v>Lechada para ductos (tensionamiento)</v>
      </c>
      <c r="C50" s="432"/>
      <c r="D50" s="432"/>
      <c r="E50" s="432"/>
      <c r="F50" s="432"/>
      <c r="G50" s="432"/>
      <c r="H50" s="432"/>
      <c r="I50" s="432"/>
      <c r="J50" s="319" t="str">
        <f>VLOOKUP(A50,MATERIALES!A6:D642,2,FALSE)</f>
        <v>lt</v>
      </c>
      <c r="K50" s="404">
        <v>0.02</v>
      </c>
      <c r="L50" s="428"/>
      <c r="M50" s="409">
        <f>VLOOKUP(A50,MATERIALES!A6:D398,4,FALSE)</f>
        <v>783.54991663542876</v>
      </c>
      <c r="N50" s="279">
        <f t="shared" si="0"/>
        <v>15.670998332708576</v>
      </c>
    </row>
    <row r="51" spans="1:14">
      <c r="A51" s="167" t="s">
        <v>691</v>
      </c>
      <c r="B51" s="49" t="str">
        <f>VLOOKUP(A51,MATERIALES!A6:D373,3,FALSE)</f>
        <v>Torón de tensionmiento 1/2´´ o 5/8´´</v>
      </c>
      <c r="C51" s="432"/>
      <c r="D51" s="432"/>
      <c r="E51" s="432"/>
      <c r="F51" s="432"/>
      <c r="G51" s="432"/>
      <c r="H51" s="432"/>
      <c r="I51" s="432"/>
      <c r="J51" s="319" t="str">
        <f>VLOOKUP(A51,MATERIALES!A6:D643,2,FALSE)</f>
        <v>kg</v>
      </c>
      <c r="K51" s="404">
        <v>5.53</v>
      </c>
      <c r="L51" s="428"/>
      <c r="M51" s="409">
        <f>VLOOKUP(A51,MATERIALES!A6:D399,4,FALSE)</f>
        <v>4343.1608486248442</v>
      </c>
      <c r="N51" s="279">
        <f t="shared" si="0"/>
        <v>24017.67949289539</v>
      </c>
    </row>
    <row r="52" spans="1:14">
      <c r="A52" s="167" t="s">
        <v>702</v>
      </c>
      <c r="B52" s="49" t="str">
        <f>VLOOKUP(A52,MATERIALES!A7:D373,3,FALSE)</f>
        <v>Trompetas de 12 torones (tensionamiento)</v>
      </c>
      <c r="C52" s="432"/>
      <c r="D52" s="432"/>
      <c r="E52" s="432"/>
      <c r="F52" s="432"/>
      <c r="G52" s="432"/>
      <c r="H52" s="432"/>
      <c r="I52" s="432"/>
      <c r="J52" s="319" t="str">
        <f>VLOOKUP(A52,MATERIALES!A6:D644,2,FALSE)</f>
        <v>kg</v>
      </c>
      <c r="K52" s="404">
        <v>1E-3</v>
      </c>
      <c r="L52" s="428"/>
      <c r="M52" s="409">
        <f>VLOOKUP(A52,MATERIALES!A7:D400,4,FALSE)</f>
        <v>52073.680987840664</v>
      </c>
      <c r="N52" s="279">
        <f t="shared" si="0"/>
        <v>52.073680987840667</v>
      </c>
    </row>
    <row r="53" spans="1:14">
      <c r="A53" s="167" t="s">
        <v>898</v>
      </c>
      <c r="B53" s="49" t="str">
        <f>VLOOKUP(A53,MATERIALES!A8:D373,3,FALSE)</f>
        <v>Alambre Negro Para Amarre</v>
      </c>
      <c r="C53" s="432"/>
      <c r="D53" s="432"/>
      <c r="E53" s="432"/>
      <c r="F53" s="432"/>
      <c r="G53" s="432"/>
      <c r="H53" s="432"/>
      <c r="I53" s="432"/>
      <c r="J53" s="319" t="str">
        <f>VLOOKUP(A53,MATERIALES!A7:D645,2,FALSE)</f>
        <v>kg</v>
      </c>
      <c r="K53" s="404">
        <v>0.02</v>
      </c>
      <c r="L53" s="428"/>
      <c r="M53" s="409">
        <f>VLOOKUP(A53,MATERIALES!A8:D401,4,FALSE)</f>
        <v>3198.8048706376835</v>
      </c>
      <c r="N53" s="279">
        <f t="shared" si="0"/>
        <v>63.976097412753674</v>
      </c>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24237.89217263988</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41">
        <v>670</v>
      </c>
      <c r="N72" s="402">
        <f>K72/M72</f>
        <v>161.58507462686566</v>
      </c>
      <c r="O72" s="112"/>
    </row>
    <row r="73" spans="1:15">
      <c r="A73" s="168" t="s">
        <v>30</v>
      </c>
      <c r="B73" s="55" t="str">
        <f>VLOOKUP(A73,'MANO DE OBRA'!A8:D69,3,FALSE)</f>
        <v>Oficial</v>
      </c>
      <c r="C73" s="53"/>
      <c r="D73" s="53"/>
      <c r="E73" s="53"/>
      <c r="F73" s="53"/>
      <c r="G73" s="53"/>
      <c r="H73" s="53"/>
      <c r="I73" s="299">
        <f>K73/J73*100</f>
        <v>57668.23979157189</v>
      </c>
      <c r="J73" s="300">
        <v>185</v>
      </c>
      <c r="K73" s="301">
        <f>VLOOKUP(A73,'MANO DE OBRA'!A8:D100,4,FALSE)</f>
        <v>106686.24361440798</v>
      </c>
      <c r="L73" s="56"/>
      <c r="M73" s="441">
        <v>670</v>
      </c>
      <c r="N73" s="402">
        <f>K73/M73</f>
        <v>159.23319942448953</v>
      </c>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320.81827405135516</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24853.251464687382</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4970.6502929374765</v>
      </c>
      <c r="M85" s="859"/>
      <c r="N85" s="57"/>
    </row>
    <row r="86" spans="1:14">
      <c r="B86" s="95" t="s">
        <v>973</v>
      </c>
      <c r="C86" s="96"/>
      <c r="D86" s="96"/>
      <c r="E86" s="96"/>
      <c r="F86" s="96"/>
      <c r="G86" s="96"/>
      <c r="H86" s="96"/>
      <c r="I86" s="93"/>
      <c r="J86" s="94"/>
      <c r="K86" s="311">
        <v>0.05</v>
      </c>
      <c r="L86" s="858">
        <f>N80*K86</f>
        <v>1242.6625732343691</v>
      </c>
      <c r="M86" s="859"/>
      <c r="N86" s="57"/>
    </row>
    <row r="87" spans="1:14" ht="15.75" thickBot="1">
      <c r="B87" s="97" t="s">
        <v>974</v>
      </c>
      <c r="C87" s="98"/>
      <c r="D87" s="98"/>
      <c r="E87" s="98"/>
      <c r="F87" s="98"/>
      <c r="G87" s="98"/>
      <c r="H87" s="98"/>
      <c r="I87" s="99"/>
      <c r="J87" s="100"/>
      <c r="K87" s="312">
        <v>0.05</v>
      </c>
      <c r="L87" s="860">
        <f>N80*K87</f>
        <v>1242.6625732343691</v>
      </c>
      <c r="M87" s="861"/>
      <c r="N87" s="57"/>
    </row>
    <row r="88" spans="1:14" ht="15.75" thickBot="1">
      <c r="B88" s="823" t="s">
        <v>953</v>
      </c>
      <c r="C88" s="824"/>
      <c r="D88" s="824"/>
      <c r="E88" s="824"/>
      <c r="F88" s="824"/>
      <c r="G88" s="824"/>
      <c r="H88" s="824"/>
      <c r="I88" s="824"/>
      <c r="J88" s="824"/>
      <c r="K88" s="824"/>
      <c r="L88" s="824"/>
      <c r="M88" s="825"/>
      <c r="N88" s="58">
        <f>L85+L86+L87</f>
        <v>7455.9754394062147</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32309.226904093597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5.5" customHeight="1">
      <c r="B1" s="917"/>
      <c r="C1" s="929"/>
      <c r="D1" s="930"/>
      <c r="E1" s="930"/>
      <c r="F1" s="930"/>
      <c r="G1" s="930"/>
      <c r="H1" s="930"/>
      <c r="I1" s="930"/>
      <c r="J1" s="931"/>
      <c r="K1" s="982" t="s">
        <v>933</v>
      </c>
      <c r="L1" s="934" t="s">
        <v>2198</v>
      </c>
      <c r="M1" s="935"/>
      <c r="N1" s="936"/>
    </row>
    <row r="2" spans="2:14">
      <c r="B2" s="918"/>
      <c r="C2" s="940" t="s">
        <v>934</v>
      </c>
      <c r="D2" s="941"/>
      <c r="E2" s="941"/>
      <c r="F2" s="941"/>
      <c r="G2" s="941"/>
      <c r="H2" s="941"/>
      <c r="I2" s="941"/>
      <c r="J2" s="942"/>
      <c r="K2" s="981"/>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81"/>
      <c r="L4" s="937"/>
      <c r="M4" s="938"/>
      <c r="N4" s="93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983" t="s">
        <v>945</v>
      </c>
      <c r="M30" s="800"/>
      <c r="N30" s="77" t="s">
        <v>946</v>
      </c>
    </row>
    <row r="31" spans="1:14" ht="15.75" customHeight="1" thickBot="1">
      <c r="A31" t="s">
        <v>1845</v>
      </c>
      <c r="B31" s="86" t="s">
        <v>1122</v>
      </c>
      <c r="C31" s="87" t="s">
        <v>2124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8" t="s">
        <v>948</v>
      </c>
      <c r="J35" s="895"/>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958"/>
      <c r="D41" s="958"/>
      <c r="E41" s="44"/>
      <c r="F41" s="45"/>
      <c r="G41" s="45"/>
      <c r="H41" s="46"/>
      <c r="I41" s="42"/>
      <c r="J41" s="43"/>
      <c r="K41" s="286"/>
      <c r="L41" s="283"/>
      <c r="M41" s="408">
        <v>0.01</v>
      </c>
      <c r="N41" s="351">
        <f>N78*M41</f>
        <v>16.915937500000002</v>
      </c>
    </row>
    <row r="42" spans="1:14" ht="15.75" thickBot="1">
      <c r="B42" s="959"/>
      <c r="C42" s="960"/>
      <c r="D42" s="960"/>
      <c r="E42" s="960"/>
      <c r="F42" s="960"/>
      <c r="G42" s="960"/>
      <c r="H42" s="961"/>
      <c r="I42" s="882"/>
      <c r="J42" s="883"/>
      <c r="K42" s="47"/>
      <c r="L42" s="884"/>
      <c r="M42" s="962"/>
      <c r="N42" s="111"/>
    </row>
    <row r="43" spans="1:14" ht="15.75" thickBot="1">
      <c r="B43" s="823" t="s">
        <v>953</v>
      </c>
      <c r="C43" s="824"/>
      <c r="D43" s="824"/>
      <c r="E43" s="824"/>
      <c r="F43" s="824"/>
      <c r="G43" s="824"/>
      <c r="H43" s="824"/>
      <c r="I43" s="824"/>
      <c r="J43" s="824"/>
      <c r="K43" s="824"/>
      <c r="L43" s="824"/>
      <c r="M43" s="825"/>
      <c r="N43" s="401">
        <f>SUM(N36:N42)</f>
        <v>16.915937500000002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917</v>
      </c>
      <c r="B48" s="49" t="str">
        <f>VLOOKUP(A48,MATERIALES!A5:D373,3,FALSE)</f>
        <v>Almohadillas de neopreno dureza 60 (35cm*45cm*5cm con 2 laminas de 3mm)</v>
      </c>
      <c r="C48" s="288"/>
      <c r="D48" s="288"/>
      <c r="E48" s="288"/>
      <c r="F48" s="288"/>
      <c r="G48" s="288"/>
      <c r="H48" s="288"/>
      <c r="I48" s="275"/>
      <c r="J48" s="231" t="str">
        <f>VLOOKUP(A48,MATERIALES!A4:D640,2,FALSE)</f>
        <v>u</v>
      </c>
      <c r="K48" s="289">
        <v>1</v>
      </c>
      <c r="L48" s="274"/>
      <c r="M48" s="409">
        <f>VLOOKUP(A48,MATERIALES!A5:D396,4,FALSE)</f>
        <v>247075.86522525127</v>
      </c>
      <c r="N48" s="279">
        <f>K48*M48</f>
        <v>247075.86522525127</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247075.86522525127</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984"/>
      <c r="I71" s="79" t="s">
        <v>964</v>
      </c>
      <c r="J71" s="81" t="s">
        <v>1410</v>
      </c>
      <c r="K71" s="80" t="s">
        <v>966</v>
      </c>
      <c r="L71" s="864" t="s">
        <v>950</v>
      </c>
      <c r="M71" s="977"/>
      <c r="N71" s="104" t="s">
        <v>951</v>
      </c>
    </row>
    <row r="72" spans="1:15">
      <c r="A72" s="168" t="s">
        <v>6</v>
      </c>
      <c r="B72" s="55" t="str">
        <f>VLOOKUP(A72,'MANO DE OBRA'!A8:D68,3,FALSE)</f>
        <v xml:space="preserve">Obrero </v>
      </c>
      <c r="C72" s="53"/>
      <c r="D72" s="53"/>
      <c r="E72" s="53"/>
      <c r="F72" s="53"/>
      <c r="G72" s="53"/>
      <c r="H72" s="53"/>
      <c r="I72" s="299">
        <f>K72/J72*100</f>
        <v>29260.000000000004</v>
      </c>
      <c r="J72" s="300">
        <v>185</v>
      </c>
      <c r="K72" s="301">
        <f>VLOOKUP(A72,'MANO DE OBRA'!A8:D99,4,FALSE)</f>
        <v>54131</v>
      </c>
      <c r="L72" s="56"/>
      <c r="M72" s="441">
        <v>32</v>
      </c>
      <c r="N72" s="402">
        <f>K72/M72</f>
        <v>1691.59375</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883"/>
      <c r="I77" s="132"/>
      <c r="J77" s="132"/>
      <c r="K77" s="132"/>
      <c r="L77" s="985"/>
      <c r="M77" s="885"/>
      <c r="N77" s="133"/>
    </row>
    <row r="78" spans="1:15" ht="15.75" thickBot="1">
      <c r="B78" s="912" t="s">
        <v>953</v>
      </c>
      <c r="C78" s="866"/>
      <c r="D78" s="866"/>
      <c r="E78" s="866"/>
      <c r="F78" s="866"/>
      <c r="G78" s="866"/>
      <c r="H78" s="866"/>
      <c r="I78" s="866"/>
      <c r="J78" s="866"/>
      <c r="K78" s="866"/>
      <c r="L78" s="866"/>
      <c r="M78" s="867"/>
      <c r="N78" s="467">
        <f>SUM(N72:N77)</f>
        <v>1691.59375</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248784.37491275126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49756.874982550253</v>
      </c>
      <c r="M85" s="859"/>
      <c r="N85" s="57"/>
    </row>
    <row r="86" spans="1:14">
      <c r="B86" s="95" t="s">
        <v>973</v>
      </c>
      <c r="C86" s="96"/>
      <c r="D86" s="96"/>
      <c r="E86" s="96"/>
      <c r="F86" s="96"/>
      <c r="G86" s="96"/>
      <c r="H86" s="96"/>
      <c r="I86" s="93"/>
      <c r="J86" s="94"/>
      <c r="K86" s="311">
        <v>0.05</v>
      </c>
      <c r="L86" s="858">
        <f>N80*K86</f>
        <v>12439.218745637563</v>
      </c>
      <c r="M86" s="859"/>
      <c r="N86" s="57"/>
    </row>
    <row r="87" spans="1:14" ht="15.75" thickBot="1">
      <c r="B87" s="97" t="s">
        <v>974</v>
      </c>
      <c r="C87" s="98"/>
      <c r="D87" s="98"/>
      <c r="E87" s="98"/>
      <c r="F87" s="98"/>
      <c r="G87" s="98"/>
      <c r="H87" s="98"/>
      <c r="I87" s="99"/>
      <c r="J87" s="100"/>
      <c r="K87" s="312">
        <v>0.05</v>
      </c>
      <c r="L87" s="860">
        <f>N80*K87</f>
        <v>12439.218745637563</v>
      </c>
      <c r="M87" s="861"/>
      <c r="N87" s="57"/>
    </row>
    <row r="88" spans="1:14" ht="15.75" thickBot="1">
      <c r="B88" s="823" t="s">
        <v>953</v>
      </c>
      <c r="C88" s="824"/>
      <c r="D88" s="824"/>
      <c r="E88" s="824"/>
      <c r="F88" s="824"/>
      <c r="G88" s="824"/>
      <c r="H88" s="824"/>
      <c r="I88" s="824"/>
      <c r="J88" s="824"/>
      <c r="K88" s="824"/>
      <c r="L88" s="824"/>
      <c r="M88" s="825"/>
      <c r="N88" s="58">
        <f>L85+L86+L87</f>
        <v>74635.312473825383</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323419.68738657667</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ht="15" customHeight="1">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1123</v>
      </c>
      <c r="C31" s="87" t="s">
        <v>2125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N78*M41</f>
        <v>54.131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54.131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7" t="s">
        <v>413</v>
      </c>
      <c r="B48" s="49" t="str">
        <f>VLOOKUP(A48,MATERIALES!A5:D373,3,FALSE)</f>
        <v>Cinta Sika PVC 0,22</v>
      </c>
      <c r="C48" s="288"/>
      <c r="D48" s="288"/>
      <c r="E48" s="288"/>
      <c r="F48" s="288"/>
      <c r="G48" s="288"/>
      <c r="H48" s="288"/>
      <c r="I48" s="275"/>
      <c r="J48" s="231" t="str">
        <f>VLOOKUP(A48,MATERIALES!A4:D640,2,FALSE)</f>
        <v>m</v>
      </c>
      <c r="K48" s="289">
        <v>1.05</v>
      </c>
      <c r="L48" s="274"/>
      <c r="M48" s="409">
        <f>VLOOKUP(A48,MATERIALES!A5:D396,4,FALSE)</f>
        <v>33247.841914522636</v>
      </c>
      <c r="N48" s="279">
        <f>K48*M48</f>
        <v>34910.234010248772</v>
      </c>
    </row>
    <row r="49" spans="1:14">
      <c r="A49" s="167"/>
      <c r="B49" s="49"/>
      <c r="C49" s="432"/>
      <c r="D49" s="432"/>
      <c r="E49" s="432"/>
      <c r="F49" s="432"/>
      <c r="G49" s="432"/>
      <c r="H49" s="432"/>
      <c r="I49" s="432"/>
      <c r="J49" s="318"/>
      <c r="K49" s="404"/>
      <c r="L49" s="428"/>
      <c r="M49" s="409"/>
      <c r="N49" s="279"/>
    </row>
    <row r="50" spans="1:14">
      <c r="A50" s="167"/>
      <c r="B50" s="49"/>
      <c r="C50" s="432"/>
      <c r="D50" s="432"/>
      <c r="E50" s="432"/>
      <c r="F50" s="432"/>
      <c r="G50" s="432"/>
      <c r="H50" s="432"/>
      <c r="I50" s="432"/>
      <c r="J50" s="318"/>
      <c r="K50" s="404"/>
      <c r="L50" s="428"/>
      <c r="M50" s="409"/>
      <c r="N50" s="279"/>
    </row>
    <row r="51" spans="1:14">
      <c r="A51" s="167"/>
      <c r="B51" s="49"/>
      <c r="C51" s="432"/>
      <c r="D51" s="432"/>
      <c r="E51" s="432"/>
      <c r="F51" s="432"/>
      <c r="G51" s="432"/>
      <c r="H51" s="432"/>
      <c r="I51" s="432"/>
      <c r="J51" s="318"/>
      <c r="K51" s="404"/>
      <c r="L51" s="428"/>
      <c r="M51" s="409"/>
      <c r="N51" s="279"/>
    </row>
    <row r="52" spans="1:14">
      <c r="A52" s="167"/>
      <c r="B52" s="49"/>
      <c r="C52" s="432"/>
      <c r="D52" s="432"/>
      <c r="E52" s="432"/>
      <c r="F52" s="432"/>
      <c r="G52" s="432"/>
      <c r="H52" s="432"/>
      <c r="I52" s="432"/>
      <c r="J52" s="318"/>
      <c r="K52" s="404"/>
      <c r="L52" s="428"/>
      <c r="M52" s="409"/>
      <c r="N52" s="279"/>
    </row>
    <row r="53" spans="1:14">
      <c r="A53" s="167"/>
      <c r="B53" s="49"/>
      <c r="C53" s="432"/>
      <c r="D53" s="432"/>
      <c r="E53" s="432"/>
      <c r="F53" s="432"/>
      <c r="G53" s="432"/>
      <c r="H53" s="432"/>
      <c r="I53" s="432"/>
      <c r="J53" s="318"/>
      <c r="K53" s="404"/>
      <c r="L53" s="428"/>
      <c r="M53" s="409"/>
      <c r="N53" s="279"/>
    </row>
    <row r="54" spans="1:14">
      <c r="A54" s="167"/>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f>SUM(N48:N55)</f>
        <v>34910.234010248772</v>
      </c>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B61" s="52"/>
      <c r="C61" s="324"/>
      <c r="D61" s="324"/>
      <c r="E61" s="324"/>
      <c r="F61" s="324"/>
      <c r="G61" s="324"/>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977"/>
      <c r="N71" s="104" t="s">
        <v>951</v>
      </c>
    </row>
    <row r="72" spans="1:15">
      <c r="A72" s="168" t="s">
        <v>7</v>
      </c>
      <c r="B72" s="55" t="str">
        <f>VLOOKUP(A72,'MANO DE OBRA'!A8:D68,3,FALSE)</f>
        <v>Obrero (2)</v>
      </c>
      <c r="C72" s="53"/>
      <c r="D72" s="53"/>
      <c r="E72" s="53"/>
      <c r="F72" s="53"/>
      <c r="G72" s="53"/>
      <c r="H72" s="53"/>
      <c r="I72" s="299">
        <f>K72/J72*100</f>
        <v>58520.000000000007</v>
      </c>
      <c r="J72" s="300">
        <v>185</v>
      </c>
      <c r="K72" s="301">
        <f>VLOOKUP(A72,'MANO DE OBRA'!A8:D99,4,FALSE)</f>
        <v>108262</v>
      </c>
      <c r="L72" s="56"/>
      <c r="M72" s="438">
        <v>100</v>
      </c>
      <c r="N72" s="402">
        <f>K72/M72</f>
        <v>1082.6199999999999</v>
      </c>
      <c r="O72" s="112"/>
    </row>
    <row r="73" spans="1:15">
      <c r="A73" s="168"/>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51"/>
    </row>
    <row r="78" spans="1:15" ht="15.75" thickBot="1">
      <c r="B78" s="912" t="s">
        <v>953</v>
      </c>
      <c r="C78" s="866"/>
      <c r="D78" s="866"/>
      <c r="E78" s="866"/>
      <c r="F78" s="866"/>
      <c r="G78" s="866"/>
      <c r="H78" s="866"/>
      <c r="I78" s="866"/>
      <c r="J78" s="866"/>
      <c r="K78" s="866"/>
      <c r="L78" s="866"/>
      <c r="M78" s="867"/>
      <c r="N78" s="308">
        <f>SUM(N72:N77)</f>
        <v>1082.6199999999999</v>
      </c>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36046.985010248776</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7209.3970020497554</v>
      </c>
      <c r="M85" s="859"/>
      <c r="N85" s="57"/>
    </row>
    <row r="86" spans="1:14">
      <c r="B86" s="95" t="s">
        <v>973</v>
      </c>
      <c r="C86" s="96"/>
      <c r="D86" s="96"/>
      <c r="E86" s="96"/>
      <c r="F86" s="96"/>
      <c r="G86" s="96"/>
      <c r="H86" s="96"/>
      <c r="I86" s="93"/>
      <c r="J86" s="94"/>
      <c r="K86" s="311">
        <v>0.05</v>
      </c>
      <c r="L86" s="858">
        <f>N80*K86</f>
        <v>1802.3492505124389</v>
      </c>
      <c r="M86" s="859"/>
      <c r="N86" s="57"/>
    </row>
    <row r="87" spans="1:14" ht="15.75" thickBot="1">
      <c r="B87" s="97" t="s">
        <v>974</v>
      </c>
      <c r="C87" s="98"/>
      <c r="D87" s="98"/>
      <c r="E87" s="98"/>
      <c r="F87" s="98"/>
      <c r="G87" s="98"/>
      <c r="H87" s="98"/>
      <c r="I87" s="99"/>
      <c r="J87" s="100"/>
      <c r="K87" s="312">
        <v>0.05</v>
      </c>
      <c r="L87" s="860">
        <f>N80*K87</f>
        <v>1802.3492505124389</v>
      </c>
      <c r="M87" s="861"/>
      <c r="N87" s="57"/>
    </row>
    <row r="88" spans="1:14" ht="15.75" thickBot="1">
      <c r="B88" s="823" t="s">
        <v>953</v>
      </c>
      <c r="C88" s="824"/>
      <c r="D88" s="824"/>
      <c r="E88" s="824"/>
      <c r="F88" s="824"/>
      <c r="G88" s="824"/>
      <c r="H88" s="824"/>
      <c r="I88" s="824"/>
      <c r="J88" s="824"/>
      <c r="K88" s="824"/>
      <c r="L88" s="824"/>
      <c r="M88" s="825"/>
      <c r="N88" s="58">
        <f>L85+L86+L87</f>
        <v>10814.095503074634</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195">
        <f>N80+N88</f>
        <v>46861.08051332341</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topLeftCell="A65" zoomScale="75" zoomScaleNormal="75" workbookViewId="0">
      <selection activeCell="A82" sqref="A82"/>
    </sheetView>
  </sheetViews>
  <sheetFormatPr baseColWidth="10" defaultRowHeight="15"/>
  <cols>
    <col min="1" max="1" width="10.42578125" bestFit="1" customWidth="1"/>
    <col min="2" max="2" width="17" customWidth="1"/>
    <col min="6" max="6" width="14.42578125" customWidth="1"/>
    <col min="9" max="9" width="13.425781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1124</v>
      </c>
      <c r="C31" s="87" t="s">
        <v>2126</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5014.7186028027045</v>
      </c>
      <c r="L36" s="277"/>
      <c r="M36" s="343">
        <v>40</v>
      </c>
      <c r="N36" s="279">
        <f>K36/M36</f>
        <v>125.36796507006761</v>
      </c>
    </row>
    <row r="37" spans="1:14">
      <c r="A37" s="119" t="s">
        <v>195</v>
      </c>
      <c r="B37" s="872" t="str">
        <f>VLOOKUP(A37,EQUIPOS!A7:D154,3,FALSE)</f>
        <v xml:space="preserve">Equipo de oxicorte, Capacidad de corte: hasta 6´´ (152mm) </v>
      </c>
      <c r="C37" s="873"/>
      <c r="D37" s="873"/>
      <c r="E37" s="873"/>
      <c r="F37" s="873"/>
      <c r="G37" s="873"/>
      <c r="H37" s="874"/>
      <c r="I37" s="428"/>
      <c r="J37" s="429"/>
      <c r="K37" s="276">
        <f>VLOOKUP(A37,EQUIPOS!A7:D164,4,FALSE)</f>
        <v>9309.7152244038971</v>
      </c>
      <c r="L37" s="342"/>
      <c r="M37" s="343">
        <v>40</v>
      </c>
      <c r="N37" s="279">
        <f t="shared" ref="N37:N43" si="0">K37/M37</f>
        <v>232.74288061009742</v>
      </c>
    </row>
    <row r="38" spans="1:14">
      <c r="A38" s="119" t="s">
        <v>204</v>
      </c>
      <c r="B38" s="872" t="str">
        <f>VLOOKUP(A38,EQUIPOS!A8:D154,3,FALSE)</f>
        <v xml:space="preserve">Equipo de soldadura 250 AMP
</v>
      </c>
      <c r="C38" s="873"/>
      <c r="D38" s="873"/>
      <c r="E38" s="873"/>
      <c r="F38" s="873"/>
      <c r="G38" s="873"/>
      <c r="H38" s="874"/>
      <c r="I38" s="428"/>
      <c r="J38" s="429"/>
      <c r="K38" s="276">
        <f>VLOOKUP(A38,EQUIPOS!A8:D165,4,FALSE)</f>
        <v>13184.715767914764</v>
      </c>
      <c r="L38" s="342"/>
      <c r="M38" s="343">
        <v>40</v>
      </c>
      <c r="N38" s="279">
        <f t="shared" si="0"/>
        <v>329.61789419786908</v>
      </c>
    </row>
    <row r="39" spans="1:14">
      <c r="A39" s="119" t="s">
        <v>208</v>
      </c>
      <c r="B39" s="872" t="str">
        <f>VLOOKUP(A39,EQUIPOS!A9:D154,3,FALSE)</f>
        <v>Equipo de soldadura 400</v>
      </c>
      <c r="C39" s="873"/>
      <c r="D39" s="873"/>
      <c r="E39" s="873"/>
      <c r="F39" s="873"/>
      <c r="G39" s="873"/>
      <c r="H39" s="874"/>
      <c r="I39" s="428"/>
      <c r="J39" s="429"/>
      <c r="K39" s="276">
        <f>VLOOKUP(A39,EQUIPOS!A9:D166,4,FALSE)</f>
        <v>16634.921763256945</v>
      </c>
      <c r="L39" s="342"/>
      <c r="M39" s="343">
        <v>40</v>
      </c>
      <c r="N39" s="279">
        <f t="shared" si="0"/>
        <v>415.87304408142364</v>
      </c>
    </row>
    <row r="40" spans="1:14">
      <c r="A40" s="119" t="s">
        <v>210</v>
      </c>
      <c r="B40" s="872" t="str">
        <f>VLOOKUP(A40,EQUIPOS!A10:D154,3,FALSE)</f>
        <v>Equipo de soldadura 600</v>
      </c>
      <c r="C40" s="873"/>
      <c r="D40" s="873"/>
      <c r="E40" s="873"/>
      <c r="F40" s="873"/>
      <c r="G40" s="873"/>
      <c r="H40" s="874"/>
      <c r="I40" s="428"/>
      <c r="J40" s="429"/>
      <c r="K40" s="276">
        <f>VLOOKUP(A40,EQUIPOS!A10:D167,4,FALSE)</f>
        <v>21636.710016759593</v>
      </c>
      <c r="L40" s="342"/>
      <c r="M40" s="343">
        <v>40</v>
      </c>
      <c r="N40" s="279">
        <f t="shared" si="0"/>
        <v>540.91775041898984</v>
      </c>
    </row>
    <row r="41" spans="1:14">
      <c r="A41" s="119" t="s">
        <v>202</v>
      </c>
      <c r="B41" s="872" t="str">
        <f>VLOOKUP(A41,EQUIPOS!A11:D155,3,FALSE)</f>
        <v xml:space="preserve">Equipo de rayos X y/o ultrasonido
</v>
      </c>
      <c r="C41" s="873"/>
      <c r="D41" s="873"/>
      <c r="E41" s="873"/>
      <c r="F41" s="873"/>
      <c r="G41" s="873"/>
      <c r="H41" s="874"/>
      <c r="I41" s="428"/>
      <c r="J41" s="429"/>
      <c r="K41" s="276">
        <f>VLOOKUP(A41,EQUIPOS!A11:D168,4,FALSE)</f>
        <v>92024.152903947368</v>
      </c>
      <c r="L41" s="342"/>
      <c r="M41" s="343">
        <v>4000</v>
      </c>
      <c r="N41" s="279">
        <f t="shared" si="0"/>
        <v>23.006038225986842</v>
      </c>
    </row>
    <row r="42" spans="1:14">
      <c r="A42" s="119" t="s">
        <v>294</v>
      </c>
      <c r="B42" s="872" t="str">
        <f>VLOOKUP(A42,EQUIPOS!A12:D156,3,FALSE)</f>
        <v>Puente grúa</v>
      </c>
      <c r="C42" s="873"/>
      <c r="D42" s="873"/>
      <c r="E42" s="873"/>
      <c r="F42" s="873"/>
      <c r="G42" s="873"/>
      <c r="H42" s="874"/>
      <c r="I42" s="428"/>
      <c r="J42" s="429"/>
      <c r="K42" s="276">
        <f>VLOOKUP(A42,EQUIPOS!A12:D169,4,FALSE)</f>
        <v>629745.16130299889</v>
      </c>
      <c r="L42" s="342"/>
      <c r="M42" s="343">
        <v>40000</v>
      </c>
      <c r="N42" s="279">
        <f t="shared" si="0"/>
        <v>15.743629032574972</v>
      </c>
    </row>
    <row r="43" spans="1:14">
      <c r="A43" s="119" t="s">
        <v>334</v>
      </c>
      <c r="B43" s="872" t="str">
        <f>VLOOKUP(A43,EQUIPOS!A13:D157,3,FALSE)</f>
        <v>Taladro industrial</v>
      </c>
      <c r="C43" s="873"/>
      <c r="D43" s="873"/>
      <c r="E43" s="873"/>
      <c r="F43" s="873"/>
      <c r="G43" s="873"/>
      <c r="H43" s="874"/>
      <c r="I43" s="428"/>
      <c r="J43" s="429"/>
      <c r="K43" s="276">
        <f>VLOOKUP(A43,EQUIPOS!A13:D170,4,FALSE)</f>
        <v>4658.9404656736724</v>
      </c>
      <c r="L43" s="342"/>
      <c r="M43" s="343">
        <v>40</v>
      </c>
      <c r="N43" s="279">
        <f t="shared" si="0"/>
        <v>116.47351164184181</v>
      </c>
    </row>
    <row r="44" spans="1:14">
      <c r="B44" s="872"/>
      <c r="C44" s="873"/>
      <c r="D44" s="873"/>
      <c r="E44" s="873"/>
      <c r="F44" s="873"/>
      <c r="G44" s="873"/>
      <c r="H44" s="874"/>
      <c r="I44" s="42"/>
      <c r="J44" s="43"/>
      <c r="K44" s="276"/>
      <c r="L44" s="283"/>
      <c r="M44" s="343"/>
      <c r="N44" s="279"/>
    </row>
    <row r="45" spans="1:14">
      <c r="B45" s="327"/>
      <c r="C45" s="328"/>
      <c r="D45" s="328"/>
      <c r="E45" s="328"/>
      <c r="F45" s="330"/>
      <c r="G45" s="330"/>
      <c r="H45" s="131"/>
      <c r="I45" s="42"/>
      <c r="J45" s="43"/>
      <c r="K45" s="276"/>
      <c r="L45" s="283"/>
      <c r="M45" s="284"/>
      <c r="N45" s="280"/>
    </row>
    <row r="46" spans="1:14">
      <c r="B46" s="880" t="s">
        <v>952</v>
      </c>
      <c r="C46" s="881"/>
      <c r="D46" s="881"/>
      <c r="E46" s="44"/>
      <c r="F46" s="45"/>
      <c r="G46" s="45"/>
      <c r="H46" s="46"/>
      <c r="I46" s="42"/>
      <c r="J46" s="43"/>
      <c r="K46" s="286"/>
      <c r="L46" s="283"/>
      <c r="M46" s="408">
        <v>0.1</v>
      </c>
      <c r="N46" s="351">
        <f>N83*M46</f>
        <v>201.60799618480041</v>
      </c>
    </row>
    <row r="47" spans="1:14" ht="15.75" thickBot="1">
      <c r="B47" s="872"/>
      <c r="C47" s="873"/>
      <c r="D47" s="873"/>
      <c r="E47" s="873"/>
      <c r="F47" s="873"/>
      <c r="G47" s="873"/>
      <c r="H47" s="874"/>
      <c r="I47" s="882"/>
      <c r="J47" s="883"/>
      <c r="K47" s="47"/>
      <c r="L47" s="884"/>
      <c r="M47" s="885"/>
      <c r="N47" s="111"/>
    </row>
    <row r="48" spans="1:14" ht="15.75" thickBot="1">
      <c r="B48" s="823" t="s">
        <v>953</v>
      </c>
      <c r="C48" s="824"/>
      <c r="D48" s="824"/>
      <c r="E48" s="824"/>
      <c r="F48" s="824"/>
      <c r="G48" s="824"/>
      <c r="H48" s="824"/>
      <c r="I48" s="824"/>
      <c r="J48" s="824"/>
      <c r="K48" s="824"/>
      <c r="L48" s="824"/>
      <c r="M48" s="825"/>
      <c r="N48" s="401">
        <f>SUM(N36:N46)</f>
        <v>2001.3507094636516</v>
      </c>
    </row>
    <row r="49" spans="1:14">
      <c r="B49" s="287"/>
      <c r="C49" s="40"/>
      <c r="D49" s="40"/>
      <c r="E49" s="40"/>
      <c r="F49" s="40"/>
      <c r="G49" s="40"/>
      <c r="H49" s="40"/>
      <c r="I49" s="40"/>
      <c r="J49" s="40"/>
      <c r="K49" s="40"/>
      <c r="L49" s="40"/>
      <c r="M49" s="40"/>
      <c r="N49" s="41"/>
    </row>
    <row r="50" spans="1:14">
      <c r="B50" s="70" t="s">
        <v>954</v>
      </c>
      <c r="C50" s="71"/>
      <c r="D50" s="71"/>
      <c r="E50" s="71"/>
      <c r="F50" s="71"/>
      <c r="G50" s="71"/>
      <c r="H50" s="71"/>
      <c r="I50" s="71"/>
      <c r="J50" s="71"/>
      <c r="K50" s="71"/>
      <c r="L50" s="71"/>
      <c r="M50" s="71"/>
      <c r="N50" s="72"/>
    </row>
    <row r="51" spans="1:14" ht="15.75" thickBot="1">
      <c r="B51" s="73"/>
      <c r="C51" s="68"/>
      <c r="D51" s="68"/>
      <c r="E51" s="68"/>
      <c r="F51" s="68"/>
      <c r="G51" s="68"/>
      <c r="H51" s="68"/>
      <c r="I51" s="68"/>
      <c r="J51" s="67"/>
      <c r="K51" s="67"/>
      <c r="L51" s="67"/>
      <c r="M51" s="67"/>
      <c r="N51" s="69"/>
    </row>
    <row r="52" spans="1:14">
      <c r="B52" s="868" t="s">
        <v>944</v>
      </c>
      <c r="C52" s="869"/>
      <c r="D52" s="869"/>
      <c r="E52" s="869"/>
      <c r="F52" s="869"/>
      <c r="G52" s="869"/>
      <c r="H52" s="869"/>
      <c r="I52" s="903"/>
      <c r="J52" s="322" t="s">
        <v>945</v>
      </c>
      <c r="K52" s="91" t="s">
        <v>946</v>
      </c>
      <c r="L52" s="904" t="s">
        <v>955</v>
      </c>
      <c r="M52" s="903"/>
      <c r="N52" s="92" t="s">
        <v>951</v>
      </c>
    </row>
    <row r="53" spans="1:14">
      <c r="A53" s="167" t="s">
        <v>460</v>
      </c>
      <c r="B53" s="49" t="str">
        <f>VLOOKUP(A53,MATERIALES!A5:D373,3,FALSE)</f>
        <v>Fundente</v>
      </c>
      <c r="C53" s="288"/>
      <c r="D53" s="288"/>
      <c r="E53" s="288"/>
      <c r="F53" s="288"/>
      <c r="G53" s="288"/>
      <c r="H53" s="288"/>
      <c r="I53" s="288"/>
      <c r="J53" s="318" t="str">
        <f>VLOOKUP(A53,MATERIALES!A7:D645,2,FALSE)</f>
        <v>kg</v>
      </c>
      <c r="K53" s="289">
        <v>5.0000000000000001E-3</v>
      </c>
      <c r="L53" s="274"/>
      <c r="M53" s="409">
        <f>VLOOKUP(A53,MATERIALES!A5:D396,4,FALSE)</f>
        <v>22815.036082772236</v>
      </c>
      <c r="N53" s="279">
        <f t="shared" ref="N53:N58" si="1">K53*M53</f>
        <v>114.07518041386118</v>
      </c>
    </row>
    <row r="54" spans="1:14">
      <c r="A54" s="167" t="s">
        <v>462</v>
      </c>
      <c r="B54" s="49" t="str">
        <f>VLOOKUP(A54,MATERIALES!A6:D373,3,FALSE)</f>
        <v>Gas propano</v>
      </c>
      <c r="C54" s="432"/>
      <c r="D54" s="432"/>
      <c r="E54" s="432"/>
      <c r="F54" s="432"/>
      <c r="G54" s="432"/>
      <c r="H54" s="432"/>
      <c r="I54" s="432"/>
      <c r="J54" s="319" t="str">
        <f>VLOOKUP(A54,MATERIALES!A8:D646,2,FALSE)</f>
        <v>kg</v>
      </c>
      <c r="K54" s="404">
        <v>5.0000000000000001E-3</v>
      </c>
      <c r="L54" s="428"/>
      <c r="M54" s="409">
        <f>VLOOKUP(A54,MATERIALES!A6:D397,4,FALSE)</f>
        <v>2589.0111691325951</v>
      </c>
      <c r="N54" s="279">
        <f t="shared" si="1"/>
        <v>12.945055845662976</v>
      </c>
    </row>
    <row r="55" spans="1:14">
      <c r="A55" s="167" t="s">
        <v>591</v>
      </c>
      <c r="B55" s="49" t="str">
        <f>VLOOKUP(A55,MATERIALES!A6:D373,3,FALSE)</f>
        <v>Oxigeno industrial</v>
      </c>
      <c r="C55" s="432"/>
      <c r="D55" s="432"/>
      <c r="E55" s="432"/>
      <c r="F55" s="432"/>
      <c r="G55" s="432"/>
      <c r="H55" s="432"/>
      <c r="I55" s="432"/>
      <c r="J55" s="319" t="str">
        <f>VLOOKUP(A55,MATERIALES!A9:D647,2,FALSE)</f>
        <v>kg</v>
      </c>
      <c r="K55" s="404">
        <v>5.0000000000000001E-3</v>
      </c>
      <c r="L55" s="428"/>
      <c r="M55" s="409">
        <f>VLOOKUP(A55,MATERIALES!A6:D398,4,FALSE)</f>
        <v>10177.941314710104</v>
      </c>
      <c r="N55" s="279">
        <f t="shared" si="1"/>
        <v>50.889706573550519</v>
      </c>
    </row>
    <row r="56" spans="1:14">
      <c r="A56" s="167" t="s">
        <v>662</v>
      </c>
      <c r="B56" s="49" t="str">
        <f>VLOOKUP(A56,MATERIALES!A6:D373,3,FALSE)</f>
        <v>Soldadura 7018</v>
      </c>
      <c r="C56" s="432"/>
      <c r="D56" s="432"/>
      <c r="E56" s="432"/>
      <c r="F56" s="432"/>
      <c r="G56" s="432"/>
      <c r="H56" s="432"/>
      <c r="I56" s="432"/>
      <c r="J56" s="319" t="str">
        <f>VLOOKUP(A56,MATERIALES!A10:D648,2,FALSE)</f>
        <v>kg</v>
      </c>
      <c r="K56" s="404">
        <v>0.01</v>
      </c>
      <c r="L56" s="428"/>
      <c r="M56" s="409">
        <f>VLOOKUP(A56,MATERIALES!A6:D399,4,FALSE)</f>
        <v>11785.536752605834</v>
      </c>
      <c r="N56" s="279">
        <f t="shared" si="1"/>
        <v>117.85536752605834</v>
      </c>
    </row>
    <row r="57" spans="1:14">
      <c r="A57" s="167" t="s">
        <v>665</v>
      </c>
      <c r="B57" s="49" t="str">
        <f>VLOOKUP(A57,MATERIALES!A7:D373,3,FALSE)</f>
        <v>Soldadura L-70</v>
      </c>
      <c r="C57" s="432"/>
      <c r="D57" s="432"/>
      <c r="E57" s="432"/>
      <c r="F57" s="432"/>
      <c r="G57" s="432"/>
      <c r="H57" s="432"/>
      <c r="I57" s="432"/>
      <c r="J57" s="319" t="str">
        <f>VLOOKUP(A57,MATERIALES!A11:D649,2,FALSE)</f>
        <v>kg</v>
      </c>
      <c r="K57" s="404">
        <v>0.01</v>
      </c>
      <c r="L57" s="428"/>
      <c r="M57" s="409">
        <f>VLOOKUP(A57,MATERIALES!A7:D400,4,FALSE)</f>
        <v>19990.534369891615</v>
      </c>
      <c r="N57" s="279">
        <f t="shared" si="1"/>
        <v>199.90534369891614</v>
      </c>
    </row>
    <row r="58" spans="1:14">
      <c r="A58" s="167" t="s">
        <v>742</v>
      </c>
      <c r="B58" s="49" t="str">
        <f>VLOOKUP(A58,MATERIALES!A1:D372,3,FALSE)</f>
        <v>Acero A-36 para estructura metálica</v>
      </c>
      <c r="C58" s="432"/>
      <c r="D58" s="432"/>
      <c r="E58" s="432"/>
      <c r="F58" s="432"/>
      <c r="G58" s="432"/>
      <c r="H58" s="432"/>
      <c r="I58" s="432"/>
      <c r="J58" s="319" t="str">
        <f>VLOOKUP(A58,MATERIALES!A1:D650,2,FALSE)</f>
        <v>kg</v>
      </c>
      <c r="K58" s="404">
        <v>1</v>
      </c>
      <c r="L58" s="428"/>
      <c r="M58" s="409">
        <f>VLOOKUP(A58,MATERIALES!A1:D401,4,FALSE)</f>
        <v>4395.4550034724598</v>
      </c>
      <c r="N58" s="279">
        <f t="shared" si="1"/>
        <v>4395.4550034724598</v>
      </c>
    </row>
    <row r="59" spans="1:14">
      <c r="A59" s="167"/>
      <c r="B59" s="49"/>
      <c r="C59" s="432"/>
      <c r="D59" s="432"/>
      <c r="E59" s="432"/>
      <c r="F59" s="432"/>
      <c r="G59" s="432"/>
      <c r="H59" s="432"/>
      <c r="I59" s="432"/>
      <c r="J59" s="318"/>
      <c r="K59" s="404"/>
      <c r="L59" s="428"/>
      <c r="M59" s="409"/>
      <c r="N59" s="279"/>
    </row>
    <row r="60" spans="1:14" ht="15.75" thickBot="1">
      <c r="B60" s="49"/>
      <c r="C60" s="317"/>
      <c r="D60" s="317"/>
      <c r="E60" s="317"/>
      <c r="F60" s="317"/>
      <c r="G60" s="317"/>
      <c r="H60" s="317"/>
      <c r="I60" s="317"/>
      <c r="J60" s="442"/>
      <c r="K60" s="132"/>
      <c r="L60" s="332"/>
      <c r="M60" s="409"/>
      <c r="N60" s="279"/>
    </row>
    <row r="61" spans="1:14" ht="15.75" thickBot="1">
      <c r="B61" s="823" t="s">
        <v>953</v>
      </c>
      <c r="C61" s="824"/>
      <c r="D61" s="824"/>
      <c r="E61" s="824"/>
      <c r="F61" s="824"/>
      <c r="G61" s="824"/>
      <c r="H61" s="824"/>
      <c r="I61" s="824"/>
      <c r="J61" s="824"/>
      <c r="K61" s="824"/>
      <c r="L61" s="824"/>
      <c r="M61" s="825"/>
      <c r="N61" s="401">
        <f>SUM(N53:N60)</f>
        <v>4891.1256575305088</v>
      </c>
    </row>
    <row r="62" spans="1:14">
      <c r="B62" s="39"/>
      <c r="C62" s="40"/>
      <c r="D62" s="40"/>
      <c r="E62" s="40"/>
      <c r="F62" s="40"/>
      <c r="G62" s="40"/>
      <c r="H62" s="40"/>
      <c r="I62" s="40"/>
      <c r="J62" s="40"/>
      <c r="K62" s="40"/>
      <c r="L62" s="40"/>
      <c r="M62" s="40"/>
      <c r="N62" s="41"/>
    </row>
    <row r="63" spans="1:14">
      <c r="B63" s="70" t="s">
        <v>956</v>
      </c>
      <c r="C63" s="71"/>
      <c r="D63" s="71"/>
      <c r="E63" s="71"/>
      <c r="F63" s="71"/>
      <c r="G63" s="71"/>
      <c r="H63" s="71"/>
      <c r="I63" s="71"/>
      <c r="J63" s="71"/>
      <c r="K63" s="71"/>
      <c r="L63" s="71"/>
      <c r="M63" s="71"/>
      <c r="N63" s="72"/>
    </row>
    <row r="64" spans="1:14" ht="15.75" thickBot="1">
      <c r="B64" s="74"/>
      <c r="C64" s="67"/>
      <c r="D64" s="67"/>
      <c r="E64" s="67"/>
      <c r="F64" s="67"/>
      <c r="G64" s="67"/>
      <c r="H64" s="67"/>
      <c r="I64" s="67"/>
      <c r="J64" s="67"/>
      <c r="K64" s="67"/>
      <c r="L64" s="67"/>
      <c r="M64" s="67"/>
      <c r="N64" s="69"/>
    </row>
    <row r="65" spans="1:15" ht="25.5">
      <c r="B65" s="320" t="s">
        <v>957</v>
      </c>
      <c r="C65" s="321"/>
      <c r="D65" s="321"/>
      <c r="E65" s="321"/>
      <c r="F65" s="321"/>
      <c r="G65" s="321"/>
      <c r="H65" s="79" t="s">
        <v>945</v>
      </c>
      <c r="I65" s="80" t="s">
        <v>958</v>
      </c>
      <c r="J65" s="81" t="s">
        <v>959</v>
      </c>
      <c r="K65" s="79" t="s">
        <v>960</v>
      </c>
      <c r="L65" s="909" t="s">
        <v>961</v>
      </c>
      <c r="M65" s="888"/>
      <c r="N65" s="82" t="s">
        <v>951</v>
      </c>
    </row>
    <row r="66" spans="1:15">
      <c r="B66" s="52"/>
      <c r="C66" s="324"/>
      <c r="D66" s="324"/>
      <c r="E66" s="324"/>
      <c r="F66" s="324"/>
      <c r="G66" s="324"/>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318"/>
      <c r="I68" s="286"/>
      <c r="J68" s="293"/>
      <c r="K68" s="286"/>
      <c r="L68" s="910"/>
      <c r="M68" s="911"/>
      <c r="N68" s="294"/>
    </row>
    <row r="69" spans="1:15">
      <c r="B69" s="52"/>
      <c r="C69" s="53"/>
      <c r="D69" s="53"/>
      <c r="E69" s="53"/>
      <c r="F69" s="53"/>
      <c r="G69" s="53"/>
      <c r="H69" s="318"/>
      <c r="I69" s="286"/>
      <c r="J69" s="293"/>
      <c r="K69" s="286"/>
      <c r="L69" s="910"/>
      <c r="M69" s="911"/>
      <c r="N69" s="294"/>
    </row>
    <row r="70" spans="1:15">
      <c r="B70" s="52"/>
      <c r="C70" s="53"/>
      <c r="D70" s="53"/>
      <c r="E70" s="53"/>
      <c r="F70" s="53"/>
      <c r="G70" s="53"/>
      <c r="H70" s="295"/>
      <c r="I70" s="286"/>
      <c r="J70" s="286"/>
      <c r="K70" s="286"/>
      <c r="L70" s="296"/>
      <c r="M70" s="297"/>
      <c r="N70" s="298"/>
    </row>
    <row r="71" spans="1:15" ht="15.75" thickBot="1">
      <c r="B71" s="454"/>
      <c r="C71" s="455"/>
      <c r="D71" s="455"/>
      <c r="E71" s="455"/>
      <c r="F71" s="455"/>
      <c r="G71" s="455"/>
      <c r="H71" s="54"/>
      <c r="I71" s="132"/>
      <c r="J71" s="132"/>
      <c r="K71" s="132"/>
      <c r="L71" s="901"/>
      <c r="M71" s="902"/>
      <c r="N71" s="133"/>
    </row>
    <row r="72" spans="1:15" ht="15.75" thickBot="1">
      <c r="B72" s="912" t="s">
        <v>953</v>
      </c>
      <c r="C72" s="866"/>
      <c r="D72" s="866"/>
      <c r="E72" s="866"/>
      <c r="F72" s="866"/>
      <c r="G72" s="866"/>
      <c r="H72" s="866"/>
      <c r="I72" s="866"/>
      <c r="J72" s="866"/>
      <c r="K72" s="866"/>
      <c r="L72" s="866"/>
      <c r="M72" s="867"/>
      <c r="N72" s="110"/>
    </row>
    <row r="73" spans="1:15">
      <c r="B73" s="39"/>
      <c r="C73" s="40"/>
      <c r="D73" s="40"/>
      <c r="E73" s="40"/>
      <c r="F73" s="40"/>
      <c r="G73" s="40"/>
      <c r="H73" s="40"/>
      <c r="I73" s="40"/>
      <c r="J73" s="40"/>
      <c r="K73" s="40"/>
      <c r="L73" s="40"/>
      <c r="M73" s="40"/>
      <c r="N73" s="41"/>
    </row>
    <row r="74" spans="1:15">
      <c r="B74" s="70" t="s">
        <v>962</v>
      </c>
      <c r="C74" s="71"/>
      <c r="D74" s="71"/>
      <c r="E74" s="71"/>
      <c r="F74" s="71"/>
      <c r="G74" s="71"/>
      <c r="H74" s="71"/>
      <c r="I74" s="71"/>
      <c r="J74" s="71"/>
      <c r="K74" s="71"/>
      <c r="L74" s="71"/>
      <c r="M74" s="71"/>
      <c r="N74" s="72"/>
    </row>
    <row r="75" spans="1:15" ht="15.75" thickBot="1">
      <c r="B75" s="74"/>
      <c r="C75" s="67"/>
      <c r="D75" s="67"/>
      <c r="E75" s="67"/>
      <c r="F75" s="67"/>
      <c r="G75" s="67"/>
      <c r="H75" s="67"/>
      <c r="I75" s="67"/>
      <c r="J75" s="67"/>
      <c r="K75" s="67"/>
      <c r="L75" s="67"/>
      <c r="M75" s="67"/>
      <c r="N75" s="69"/>
    </row>
    <row r="76" spans="1:15" ht="25.5">
      <c r="B76" s="862" t="s">
        <v>963</v>
      </c>
      <c r="C76" s="863"/>
      <c r="D76" s="863"/>
      <c r="E76" s="863"/>
      <c r="F76" s="863"/>
      <c r="G76" s="863"/>
      <c r="H76" s="863"/>
      <c r="I76" s="79" t="s">
        <v>964</v>
      </c>
      <c r="J76" s="81" t="s">
        <v>1410</v>
      </c>
      <c r="K76" s="80" t="s">
        <v>966</v>
      </c>
      <c r="L76" s="864" t="s">
        <v>950</v>
      </c>
      <c r="M76" s="865"/>
      <c r="N76" s="104" t="s">
        <v>951</v>
      </c>
    </row>
    <row r="77" spans="1:15">
      <c r="A77" s="168" t="s">
        <v>2</v>
      </c>
      <c r="B77" s="55" t="str">
        <f>VLOOKUP(A77,'MANO DE OBRA'!A8:D68,3,FALSE)</f>
        <v>Soldador (2)</v>
      </c>
      <c r="C77" s="53"/>
      <c r="D77" s="53"/>
      <c r="E77" s="53"/>
      <c r="F77" s="53"/>
      <c r="G77" s="53"/>
      <c r="H77" s="53"/>
      <c r="I77" s="299">
        <f t="shared" ref="I77:I80" si="2">K77/J77*100</f>
        <v>115336.47958314378</v>
      </c>
      <c r="J77" s="300">
        <v>185</v>
      </c>
      <c r="K77" s="301">
        <f>VLOOKUP(A77,'MANO DE OBRA'!A8:D99,4,FALSE)</f>
        <v>213372.48722881597</v>
      </c>
      <c r="L77" s="56"/>
      <c r="M77" s="441">
        <v>320</v>
      </c>
      <c r="N77" s="402">
        <f t="shared" ref="N77:N80" si="3">K77/M77</f>
        <v>666.78902259004985</v>
      </c>
      <c r="O77" s="112"/>
    </row>
    <row r="78" spans="1:15">
      <c r="A78" s="168" t="s">
        <v>4</v>
      </c>
      <c r="B78" s="55" t="str">
        <f>VLOOKUP(A78,'MANO DE OBRA'!A8:D69,3,FALSE)</f>
        <v>Inspector de fabricación y montaje</v>
      </c>
      <c r="C78" s="53"/>
      <c r="D78" s="53"/>
      <c r="E78" s="53"/>
      <c r="F78" s="53"/>
      <c r="G78" s="53"/>
      <c r="H78" s="53"/>
      <c r="I78" s="299">
        <f t="shared" si="2"/>
        <v>87942.625377371514</v>
      </c>
      <c r="J78" s="300">
        <v>185</v>
      </c>
      <c r="K78" s="301">
        <f>VLOOKUP(A78,'MANO DE OBRA'!A8:D100,4,FALSE)</f>
        <v>162693.85694813728</v>
      </c>
      <c r="L78" s="56"/>
      <c r="M78" s="441">
        <v>320</v>
      </c>
      <c r="N78" s="402">
        <f t="shared" si="3"/>
        <v>508.41830296292903</v>
      </c>
    </row>
    <row r="79" spans="1:15">
      <c r="A79" t="s">
        <v>9</v>
      </c>
      <c r="B79" s="55" t="str">
        <f>VLOOKUP(A79,'MANO DE OBRA'!A9:D70,3,FALSE)</f>
        <v>Obrero (3)</v>
      </c>
      <c r="C79" s="53"/>
      <c r="D79" s="53"/>
      <c r="E79" s="53"/>
      <c r="F79" s="53"/>
      <c r="G79" s="53"/>
      <c r="H79" s="53"/>
      <c r="I79" s="299">
        <f t="shared" si="2"/>
        <v>87780</v>
      </c>
      <c r="J79" s="300">
        <v>185</v>
      </c>
      <c r="K79" s="301">
        <f>VLOOKUP(A79,'MANO DE OBRA'!A9:D101,4,FALSE)</f>
        <v>162393</v>
      </c>
      <c r="L79" s="56"/>
      <c r="M79" s="441">
        <v>320</v>
      </c>
      <c r="N79" s="402">
        <f t="shared" si="3"/>
        <v>507.47812499999998</v>
      </c>
    </row>
    <row r="80" spans="1:15">
      <c r="A80" t="s">
        <v>30</v>
      </c>
      <c r="B80" s="55" t="str">
        <f>VLOOKUP(A80,'MANO DE OBRA'!A10:D71,3,FALSE)</f>
        <v>Oficial</v>
      </c>
      <c r="C80" s="53"/>
      <c r="D80" s="53"/>
      <c r="E80" s="53"/>
      <c r="F80" s="53"/>
      <c r="G80" s="53"/>
      <c r="H80" s="53"/>
      <c r="I80" s="299">
        <f t="shared" si="2"/>
        <v>57668.23979157189</v>
      </c>
      <c r="J80" s="300">
        <v>185</v>
      </c>
      <c r="K80" s="301">
        <f>VLOOKUP(A80,'MANO DE OBRA'!A10:D102,4,FALSE)</f>
        <v>106686.24361440798</v>
      </c>
      <c r="L80" s="325"/>
      <c r="M80" s="441">
        <v>320</v>
      </c>
      <c r="N80" s="402">
        <f t="shared" si="3"/>
        <v>333.39451129502493</v>
      </c>
    </row>
    <row r="81" spans="1:14">
      <c r="B81" s="55"/>
      <c r="C81" s="53"/>
      <c r="D81" s="53"/>
      <c r="E81" s="53"/>
      <c r="F81" s="53"/>
      <c r="G81" s="53"/>
      <c r="H81" s="53"/>
      <c r="I81" s="299"/>
      <c r="J81" s="300"/>
      <c r="K81" s="301"/>
      <c r="L81" s="325"/>
      <c r="M81" s="441"/>
      <c r="N81" s="402"/>
    </row>
    <row r="82" spans="1:14" ht="15.75" thickBot="1">
      <c r="B82" s="899"/>
      <c r="C82" s="900" t="e">
        <f>VLOOKUP(B82,'MANO DE OBRA'!B12:E73,3,FALSE)</f>
        <v>#N/A</v>
      </c>
      <c r="D82" s="900" t="e">
        <f>VLOOKUP(C82,'MANO DE OBRA'!C12:F73,3,FALSE)</f>
        <v>#N/A</v>
      </c>
      <c r="E82" s="900" t="e">
        <f>VLOOKUP(D82,'MANO DE OBRA'!D12:G73,3,FALSE)</f>
        <v>#N/A</v>
      </c>
      <c r="F82" s="900" t="e">
        <f>VLOOKUP(E82,'MANO DE OBRA'!E12:H73,3,FALSE)</f>
        <v>#N/A</v>
      </c>
      <c r="G82" s="900" t="e">
        <f>VLOOKUP(F82,'MANO DE OBRA'!F12:I73,3,FALSE)</f>
        <v>#N/A</v>
      </c>
      <c r="H82" s="900" t="e">
        <f>VLOOKUP(G82,'MANO DE OBRA'!G12:J73,3,FALSE)</f>
        <v>#N/A</v>
      </c>
      <c r="I82" s="477"/>
      <c r="J82" s="478"/>
      <c r="K82" s="481"/>
      <c r="L82" s="482"/>
      <c r="M82" s="483"/>
      <c r="N82" s="447"/>
    </row>
    <row r="83" spans="1:14" ht="15.75" thickBot="1">
      <c r="B83" s="912" t="s">
        <v>953</v>
      </c>
      <c r="C83" s="866"/>
      <c r="D83" s="866"/>
      <c r="E83" s="866"/>
      <c r="F83" s="866"/>
      <c r="G83" s="866"/>
      <c r="H83" s="866"/>
      <c r="I83" s="866"/>
      <c r="J83" s="866"/>
      <c r="K83" s="866"/>
      <c r="L83" s="866"/>
      <c r="M83" s="867"/>
      <c r="N83" s="467">
        <f>SUM(N77:N82)</f>
        <v>2016.0799618480041</v>
      </c>
    </row>
    <row r="84" spans="1:14" ht="15.75" thickBot="1">
      <c r="B84" s="39"/>
      <c r="C84" s="40"/>
      <c r="D84" s="40"/>
      <c r="E84" s="40"/>
      <c r="F84" s="40"/>
      <c r="G84" s="40"/>
      <c r="H84" s="40"/>
      <c r="I84" s="40"/>
      <c r="J84" s="40"/>
      <c r="K84" s="40"/>
      <c r="L84" s="40"/>
      <c r="M84" s="40"/>
      <c r="N84" s="41"/>
    </row>
    <row r="85" spans="1:14" ht="15.75" thickBot="1">
      <c r="B85" s="823" t="s">
        <v>967</v>
      </c>
      <c r="C85" s="824"/>
      <c r="D85" s="824"/>
      <c r="E85" s="824"/>
      <c r="F85" s="824"/>
      <c r="G85" s="824"/>
      <c r="H85" s="824"/>
      <c r="I85" s="824"/>
      <c r="J85" s="824"/>
      <c r="K85" s="824"/>
      <c r="L85" s="824"/>
      <c r="M85" s="825"/>
      <c r="N85" s="105">
        <f>N48+N61+N72+N83</f>
        <v>8908.5563288421654</v>
      </c>
    </row>
    <row r="86" spans="1:14">
      <c r="B86" s="39"/>
      <c r="C86" s="40"/>
      <c r="D86" s="40"/>
      <c r="E86" s="40"/>
      <c r="F86" s="40"/>
      <c r="G86" s="40"/>
      <c r="H86" s="40"/>
      <c r="I86" s="40"/>
      <c r="J86" s="40"/>
      <c r="K86" s="40"/>
      <c r="L86" s="40"/>
      <c r="M86" s="40"/>
      <c r="N86" s="41"/>
    </row>
    <row r="87" spans="1:14">
      <c r="B87" s="70" t="s">
        <v>968</v>
      </c>
      <c r="C87" s="71"/>
      <c r="D87" s="71"/>
      <c r="E87" s="71"/>
      <c r="F87" s="71"/>
      <c r="G87" s="71"/>
      <c r="H87" s="71"/>
      <c r="I87" s="71"/>
      <c r="J87" s="71"/>
      <c r="K87" s="71"/>
      <c r="L87" s="71"/>
      <c r="M87" s="71"/>
      <c r="N87" s="72"/>
    </row>
    <row r="88" spans="1:14" ht="15.75" thickBot="1">
      <c r="B88" s="74"/>
      <c r="C88" s="67"/>
      <c r="D88" s="67"/>
      <c r="E88" s="67"/>
      <c r="F88" s="67"/>
      <c r="G88" s="67"/>
      <c r="H88" s="67"/>
      <c r="I88" s="67"/>
      <c r="J88" s="67"/>
      <c r="K88" s="67"/>
      <c r="L88" s="67"/>
      <c r="M88" s="67"/>
      <c r="N88" s="69"/>
    </row>
    <row r="89" spans="1:14">
      <c r="B89" s="868" t="s">
        <v>969</v>
      </c>
      <c r="C89" s="869"/>
      <c r="D89" s="869"/>
      <c r="E89" s="869"/>
      <c r="F89" s="869"/>
      <c r="G89" s="869"/>
      <c r="H89" s="869"/>
      <c r="I89" s="321"/>
      <c r="J89" s="341"/>
      <c r="K89" s="309" t="s">
        <v>970</v>
      </c>
      <c r="L89" s="870" t="s">
        <v>971</v>
      </c>
      <c r="M89" s="871"/>
      <c r="N89" s="310"/>
    </row>
    <row r="90" spans="1:14">
      <c r="B90" s="856" t="s">
        <v>972</v>
      </c>
      <c r="C90" s="857"/>
      <c r="D90" s="857"/>
      <c r="E90" s="857"/>
      <c r="F90" s="857"/>
      <c r="G90" s="857"/>
      <c r="H90" s="857"/>
      <c r="I90" s="93"/>
      <c r="J90" s="94"/>
      <c r="K90" s="311">
        <v>0.2</v>
      </c>
      <c r="L90" s="858">
        <f>N85*K90</f>
        <v>1781.7112657684331</v>
      </c>
      <c r="M90" s="859"/>
      <c r="N90" s="57"/>
    </row>
    <row r="91" spans="1:14">
      <c r="B91" s="95" t="s">
        <v>973</v>
      </c>
      <c r="C91" s="96"/>
      <c r="D91" s="96"/>
      <c r="E91" s="96"/>
      <c r="F91" s="96"/>
      <c r="G91" s="96"/>
      <c r="H91" s="96"/>
      <c r="I91" s="93"/>
      <c r="J91" s="94"/>
      <c r="K91" s="311">
        <v>0.05</v>
      </c>
      <c r="L91" s="858">
        <f>N85*K91</f>
        <v>445.42781644210828</v>
      </c>
      <c r="M91" s="859"/>
      <c r="N91" s="57"/>
    </row>
    <row r="92" spans="1:14" ht="15.75" thickBot="1">
      <c r="B92" s="97" t="s">
        <v>974</v>
      </c>
      <c r="C92" s="98"/>
      <c r="D92" s="98"/>
      <c r="E92" s="98"/>
      <c r="F92" s="98"/>
      <c r="G92" s="98"/>
      <c r="H92" s="98"/>
      <c r="I92" s="99"/>
      <c r="J92" s="100"/>
      <c r="K92" s="312">
        <v>0.05</v>
      </c>
      <c r="L92" s="860">
        <f>N85*K92</f>
        <v>445.42781644210828</v>
      </c>
      <c r="M92" s="861"/>
      <c r="N92" s="57"/>
    </row>
    <row r="93" spans="1:14" ht="15.75" thickBot="1">
      <c r="B93" s="823" t="s">
        <v>953</v>
      </c>
      <c r="C93" s="824"/>
      <c r="D93" s="824"/>
      <c r="E93" s="824"/>
      <c r="F93" s="824"/>
      <c r="G93" s="824"/>
      <c r="H93" s="824"/>
      <c r="I93" s="824"/>
      <c r="J93" s="824"/>
      <c r="K93" s="824"/>
      <c r="L93" s="824"/>
      <c r="M93" s="825"/>
      <c r="N93" s="58">
        <f>L90+L91+L92</f>
        <v>2672.5668986526498</v>
      </c>
    </row>
    <row r="94" spans="1:14" ht="15.75" thickBot="1">
      <c r="B94" s="39"/>
      <c r="C94" s="40"/>
      <c r="D94" s="40"/>
      <c r="E94" s="40"/>
      <c r="F94" s="40"/>
      <c r="G94" s="40"/>
      <c r="H94" s="40"/>
      <c r="I94" s="40"/>
      <c r="J94" s="40"/>
      <c r="K94" s="40"/>
      <c r="L94" s="40"/>
      <c r="M94" s="40"/>
      <c r="N94" s="41"/>
    </row>
    <row r="95" spans="1:14" ht="15.75" thickBot="1">
      <c r="A95" t="s">
        <v>2016</v>
      </c>
      <c r="B95" s="823" t="s">
        <v>975</v>
      </c>
      <c r="C95" s="824"/>
      <c r="D95" s="824"/>
      <c r="E95" s="824"/>
      <c r="F95" s="824"/>
      <c r="G95" s="824"/>
      <c r="H95" s="824"/>
      <c r="I95" s="824"/>
      <c r="J95" s="824"/>
      <c r="K95" s="824"/>
      <c r="L95" s="824"/>
      <c r="M95" s="825"/>
      <c r="N95" s="195">
        <f>N85+N93</f>
        <v>11581.123227494816</v>
      </c>
    </row>
    <row r="96" spans="1:14">
      <c r="B96" s="246"/>
      <c r="C96" s="247"/>
      <c r="D96" s="247"/>
      <c r="E96" s="247"/>
      <c r="F96" s="247"/>
      <c r="G96" s="247"/>
      <c r="H96" s="247"/>
      <c r="I96" s="247"/>
      <c r="J96" s="247"/>
      <c r="K96" s="247"/>
      <c r="L96" s="247"/>
      <c r="M96" s="247"/>
      <c r="N96" s="248"/>
    </row>
    <row r="97" spans="2:14">
      <c r="B97" s="249"/>
      <c r="C97" s="250"/>
      <c r="D97" s="250"/>
      <c r="E97" s="250"/>
      <c r="F97" s="250"/>
      <c r="G97" s="250"/>
      <c r="H97" s="250"/>
      <c r="I97" s="250"/>
      <c r="J97" s="250"/>
      <c r="K97" s="250"/>
      <c r="L97" s="250"/>
      <c r="M97" s="250"/>
      <c r="N97" s="251"/>
    </row>
    <row r="98" spans="2:14">
      <c r="B98" s="249"/>
      <c r="C98" s="250"/>
      <c r="D98" s="250"/>
      <c r="E98" s="250"/>
      <c r="F98" s="250"/>
      <c r="G98" s="250"/>
      <c r="H98" s="250"/>
      <c r="I98" s="250"/>
      <c r="J98" s="250"/>
      <c r="K98" s="250"/>
      <c r="L98" s="250"/>
      <c r="M98" s="250"/>
      <c r="N98" s="251"/>
    </row>
    <row r="99" spans="2:14">
      <c r="B99" s="249"/>
      <c r="C99" s="250"/>
      <c r="D99" s="250"/>
      <c r="E99" s="250"/>
      <c r="F99" s="250"/>
      <c r="G99" s="250"/>
      <c r="H99" s="250"/>
      <c r="I99" s="250"/>
      <c r="J99" s="250"/>
      <c r="K99" s="250"/>
      <c r="L99" s="250"/>
      <c r="M99" s="250"/>
      <c r="N99" s="251"/>
    </row>
    <row r="100" spans="2:14">
      <c r="B100" s="249"/>
      <c r="C100" s="250"/>
      <c r="D100" s="250"/>
      <c r="E100" s="424" t="s">
        <v>976</v>
      </c>
      <c r="F100" s="424"/>
      <c r="G100" s="424"/>
      <c r="H100" s="424"/>
      <c r="I100" s="424"/>
      <c r="J100" s="424"/>
      <c r="K100" s="250"/>
      <c r="L100" s="250"/>
      <c r="M100" s="250"/>
      <c r="N100" s="251"/>
    </row>
    <row r="101" spans="2:14">
      <c r="B101" s="249"/>
      <c r="C101" s="250"/>
      <c r="D101" s="250"/>
      <c r="E101" s="250" t="s">
        <v>977</v>
      </c>
      <c r="F101" s="250"/>
      <c r="G101" s="250"/>
      <c r="H101" s="250"/>
      <c r="I101" s="250"/>
      <c r="J101" s="250"/>
      <c r="K101" s="250"/>
      <c r="L101" s="250"/>
      <c r="M101" s="250"/>
      <c r="N101" s="251"/>
    </row>
    <row r="102" spans="2:14">
      <c r="B102" s="249"/>
      <c r="C102" s="250"/>
      <c r="D102" s="250"/>
      <c r="E102" s="250" t="s">
        <v>978</v>
      </c>
      <c r="F102" s="250"/>
      <c r="G102" s="250"/>
      <c r="H102" s="250"/>
      <c r="I102" s="250"/>
      <c r="J102" s="250"/>
      <c r="K102" s="250"/>
      <c r="L102" s="250"/>
      <c r="M102" s="250"/>
      <c r="N102" s="251"/>
    </row>
    <row r="103" spans="2:14">
      <c r="B103" s="249"/>
      <c r="C103" s="250"/>
      <c r="D103" s="250"/>
      <c r="E103" s="250" t="s">
        <v>979</v>
      </c>
      <c r="F103" s="250"/>
      <c r="G103" s="250"/>
      <c r="H103" s="250"/>
      <c r="I103" s="250"/>
      <c r="J103" s="250"/>
      <c r="K103" s="250"/>
      <c r="L103" s="250"/>
      <c r="M103" s="250"/>
      <c r="N103" s="251"/>
    </row>
    <row r="104" spans="2:14" ht="15.75" thickBot="1">
      <c r="B104" s="249"/>
      <c r="C104" s="250"/>
      <c r="D104" s="250"/>
      <c r="E104" s="250"/>
      <c r="F104" s="250" t="s">
        <v>980</v>
      </c>
      <c r="G104" s="250"/>
      <c r="H104" s="250"/>
      <c r="I104" s="250"/>
      <c r="J104" s="250"/>
      <c r="K104" s="250"/>
      <c r="L104" s="250"/>
      <c r="M104" s="250"/>
      <c r="N104" s="251"/>
    </row>
    <row r="105" spans="2:14">
      <c r="B105" s="234" t="s">
        <v>2216</v>
      </c>
      <c r="C105" s="235"/>
      <c r="D105" s="235"/>
      <c r="E105" s="235"/>
      <c r="F105" s="235"/>
      <c r="G105" s="235"/>
      <c r="H105" s="235"/>
      <c r="I105" s="235"/>
      <c r="J105" s="235"/>
      <c r="K105" s="235"/>
      <c r="L105" s="235"/>
      <c r="M105" s="235"/>
      <c r="N105" s="236"/>
    </row>
    <row r="106" spans="2:14">
      <c r="B106" s="252"/>
      <c r="C106" s="253"/>
      <c r="D106" s="253"/>
      <c r="E106" s="253"/>
      <c r="F106" s="253"/>
      <c r="G106" s="253"/>
      <c r="H106" s="253"/>
      <c r="I106" s="253"/>
      <c r="J106" s="253"/>
      <c r="K106" s="253"/>
      <c r="L106" s="253"/>
      <c r="M106" s="253"/>
      <c r="N106" s="254"/>
    </row>
    <row r="107" spans="2:14">
      <c r="B107" s="252"/>
      <c r="C107" s="253"/>
      <c r="D107" s="253"/>
      <c r="E107" s="253"/>
      <c r="F107" s="253"/>
      <c r="G107" s="253"/>
      <c r="H107" s="253"/>
      <c r="I107" s="253"/>
      <c r="J107" s="253"/>
      <c r="K107" s="253"/>
      <c r="L107" s="253"/>
      <c r="M107" s="253"/>
      <c r="N107" s="254"/>
    </row>
    <row r="108" spans="2:14">
      <c r="B108" s="252"/>
      <c r="C108" s="253"/>
      <c r="D108" s="253"/>
      <c r="E108" s="253"/>
      <c r="F108" s="253"/>
      <c r="G108" s="253"/>
      <c r="H108" s="253"/>
      <c r="I108" s="253"/>
      <c r="J108" s="253"/>
      <c r="K108" s="253"/>
      <c r="L108" s="253"/>
      <c r="M108" s="253"/>
      <c r="N108" s="254"/>
    </row>
    <row r="109" spans="2:14" ht="15.75" thickBot="1">
      <c r="B109" s="255"/>
      <c r="C109" s="256"/>
      <c r="D109" s="256"/>
      <c r="E109" s="256"/>
      <c r="F109" s="256"/>
      <c r="G109" s="256"/>
      <c r="H109" s="256"/>
      <c r="I109" s="256"/>
      <c r="J109" s="256"/>
      <c r="K109" s="256"/>
      <c r="L109" s="256"/>
      <c r="M109" s="256"/>
      <c r="N109" s="257"/>
    </row>
    <row r="110" spans="2:14">
      <c r="B110" s="258"/>
      <c r="C110" s="259"/>
      <c r="D110" s="259"/>
      <c r="E110" s="259"/>
      <c r="F110" s="259"/>
      <c r="G110" s="259"/>
      <c r="H110" s="259"/>
      <c r="I110" s="259"/>
      <c r="J110" s="259"/>
      <c r="K110" s="259"/>
      <c r="L110" s="259"/>
      <c r="M110" s="259"/>
      <c r="N110" s="260"/>
    </row>
    <row r="111" spans="2:14">
      <c r="B111" s="261" t="s">
        <v>2217</v>
      </c>
      <c r="C111" s="262"/>
      <c r="D111" s="262"/>
      <c r="E111" s="262"/>
      <c r="F111" s="262"/>
      <c r="G111" s="262"/>
      <c r="H111" s="262"/>
      <c r="I111" s="262"/>
      <c r="J111" s="262"/>
      <c r="K111" s="262"/>
      <c r="L111" s="262"/>
      <c r="M111" s="262"/>
      <c r="N111" s="263"/>
    </row>
    <row r="112" spans="2:14" ht="15" customHeight="1">
      <c r="B112" s="967" t="s">
        <v>2218</v>
      </c>
      <c r="C112" s="968"/>
      <c r="D112" s="968"/>
      <c r="E112" s="968"/>
      <c r="F112" s="968"/>
      <c r="G112" s="968"/>
      <c r="H112" s="968"/>
      <c r="I112" s="968"/>
      <c r="J112" s="968"/>
      <c r="K112" s="968"/>
      <c r="L112" s="968"/>
      <c r="M112" s="968"/>
      <c r="N112" s="969"/>
    </row>
    <row r="113" spans="2:14" ht="15" customHeight="1">
      <c r="B113" s="967"/>
      <c r="C113" s="968"/>
      <c r="D113" s="968"/>
      <c r="E113" s="968"/>
      <c r="F113" s="968"/>
      <c r="G113" s="968"/>
      <c r="H113" s="968"/>
      <c r="I113" s="968"/>
      <c r="J113" s="968"/>
      <c r="K113" s="968"/>
      <c r="L113" s="968"/>
      <c r="M113" s="968"/>
      <c r="N113" s="969"/>
    </row>
    <row r="114" spans="2:14" ht="30" customHeight="1">
      <c r="B114" s="970" t="s">
        <v>2219</v>
      </c>
      <c r="C114" s="971"/>
      <c r="D114" s="971"/>
      <c r="E114" s="971"/>
      <c r="F114" s="971"/>
      <c r="G114" s="971"/>
      <c r="H114" s="971"/>
      <c r="I114" s="971"/>
      <c r="J114" s="971"/>
      <c r="K114" s="971"/>
      <c r="L114" s="971"/>
      <c r="M114" s="971"/>
      <c r="N114" s="972"/>
    </row>
    <row r="115" spans="2:14">
      <c r="B115" s="970"/>
      <c r="C115" s="971"/>
      <c r="D115" s="971"/>
      <c r="E115" s="971"/>
      <c r="F115" s="971"/>
      <c r="G115" s="971"/>
      <c r="H115" s="971"/>
      <c r="I115" s="971"/>
      <c r="J115" s="971"/>
      <c r="K115" s="971"/>
      <c r="L115" s="971"/>
      <c r="M115" s="971"/>
      <c r="N115" s="972"/>
    </row>
    <row r="116" spans="2:14">
      <c r="B116" s="346"/>
      <c r="C116" s="347"/>
      <c r="D116" s="347"/>
      <c r="E116" s="347"/>
      <c r="F116" s="347"/>
      <c r="G116" s="347"/>
      <c r="H116" s="347"/>
      <c r="I116" s="347"/>
      <c r="J116" s="347"/>
      <c r="K116" s="347"/>
      <c r="L116" s="347"/>
      <c r="M116" s="347"/>
      <c r="N116" s="348"/>
    </row>
    <row r="117" spans="2:14">
      <c r="B117" s="346"/>
      <c r="C117" s="347"/>
      <c r="D117" s="347"/>
      <c r="E117" s="347"/>
      <c r="F117" s="347"/>
      <c r="G117" s="347"/>
      <c r="H117" s="347"/>
      <c r="I117" s="347"/>
      <c r="J117" s="347"/>
      <c r="K117" s="347"/>
      <c r="L117" s="347"/>
      <c r="M117" s="347"/>
      <c r="N117" s="348"/>
    </row>
    <row r="118" spans="2:14">
      <c r="B118" s="346"/>
      <c r="C118" s="347"/>
      <c r="D118" s="347"/>
      <c r="E118" s="347"/>
      <c r="F118" s="347"/>
      <c r="G118" s="347"/>
      <c r="H118" s="347"/>
      <c r="I118" s="347"/>
      <c r="J118" s="347"/>
      <c r="K118" s="347"/>
      <c r="L118" s="347"/>
      <c r="M118" s="347"/>
      <c r="N118" s="348"/>
    </row>
    <row r="119" spans="2:14">
      <c r="B119" s="261"/>
      <c r="C119" s="262"/>
      <c r="D119" s="262"/>
      <c r="E119" s="262"/>
      <c r="F119" s="262"/>
      <c r="G119" s="262"/>
      <c r="H119" s="262"/>
      <c r="I119" s="262"/>
      <c r="J119" s="262"/>
      <c r="K119" s="262"/>
      <c r="L119" s="262"/>
      <c r="M119" s="262"/>
      <c r="N119" s="263"/>
    </row>
    <row r="120" spans="2:14">
      <c r="B120" s="249"/>
      <c r="C120" s="250"/>
      <c r="D120" s="250"/>
      <c r="E120" s="250" t="s">
        <v>976</v>
      </c>
      <c r="F120" s="424"/>
      <c r="G120" s="424"/>
      <c r="H120" s="250"/>
      <c r="I120" s="250"/>
      <c r="J120" s="250"/>
      <c r="K120" s="250"/>
      <c r="L120" s="250"/>
      <c r="M120" s="250"/>
      <c r="N120" s="251"/>
    </row>
    <row r="121" spans="2:14">
      <c r="B121" s="249"/>
      <c r="C121" s="250"/>
      <c r="D121" s="250"/>
      <c r="E121" s="425" t="s">
        <v>977</v>
      </c>
      <c r="F121" s="250"/>
      <c r="G121" s="250"/>
      <c r="H121" s="425"/>
      <c r="I121" s="425"/>
      <c r="J121" s="425"/>
      <c r="K121" s="250"/>
      <c r="L121" s="250"/>
      <c r="M121" s="250"/>
      <c r="N121" s="251"/>
    </row>
    <row r="122" spans="2:14">
      <c r="B122" s="249"/>
      <c r="C122" s="250"/>
      <c r="D122" s="250"/>
      <c r="E122" s="264" t="s">
        <v>981</v>
      </c>
      <c r="F122" s="250"/>
      <c r="G122" s="250"/>
      <c r="H122" s="264"/>
      <c r="I122" s="264"/>
      <c r="J122" s="264"/>
      <c r="K122" s="250"/>
      <c r="L122" s="250"/>
      <c r="M122" s="250"/>
      <c r="N122" s="251"/>
    </row>
    <row r="123" spans="2:14">
      <c r="B123" s="265"/>
      <c r="C123" s="262"/>
      <c r="D123" s="262"/>
      <c r="E123" s="250" t="s">
        <v>979</v>
      </c>
      <c r="F123" s="250"/>
      <c r="G123" s="250"/>
      <c r="H123" s="250"/>
      <c r="I123" s="250"/>
      <c r="J123" s="250"/>
      <c r="K123" s="262"/>
      <c r="L123" s="262"/>
      <c r="M123" s="262"/>
      <c r="N123" s="263"/>
    </row>
    <row r="124" spans="2:14">
      <c r="B124" s="265"/>
      <c r="C124" s="262"/>
      <c r="D124" s="262"/>
      <c r="E124" s="262"/>
      <c r="F124" s="250"/>
      <c r="G124" s="250"/>
      <c r="H124" s="250"/>
      <c r="I124" s="250"/>
      <c r="J124" s="250"/>
      <c r="K124" s="262"/>
      <c r="L124" s="262"/>
      <c r="M124" s="262"/>
      <c r="N124" s="263"/>
    </row>
    <row r="125" spans="2:14">
      <c r="B125" s="265" t="s">
        <v>2220</v>
      </c>
      <c r="C125" s="264"/>
      <c r="D125" s="264"/>
      <c r="E125" s="250"/>
      <c r="F125" s="250"/>
      <c r="G125" s="250"/>
      <c r="H125" s="250"/>
      <c r="I125" s="250"/>
      <c r="J125" s="973"/>
      <c r="K125" s="973"/>
      <c r="L125" s="973"/>
      <c r="M125" s="973"/>
      <c r="N125" s="974"/>
    </row>
    <row r="126" spans="2:14" ht="15.75" thickBot="1">
      <c r="B126" s="426" t="s">
        <v>2221</v>
      </c>
      <c r="C126" s="427"/>
      <c r="D126" s="427"/>
      <c r="E126" s="266"/>
      <c r="F126" s="266"/>
      <c r="G126" s="266"/>
      <c r="H126" s="266"/>
      <c r="I126" s="266"/>
      <c r="J126" s="975"/>
      <c r="K126" s="975"/>
      <c r="L126" s="975"/>
      <c r="M126" s="975"/>
      <c r="N126" s="976"/>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1125</v>
      </c>
      <c r="C31" s="87" t="s">
        <v>2128</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5014.7186028027045</v>
      </c>
      <c r="L36" s="277"/>
      <c r="M36" s="343">
        <v>40</v>
      </c>
      <c r="N36" s="279">
        <f t="shared" ref="N36:N41" si="0">K36/M36</f>
        <v>125.36796507006761</v>
      </c>
    </row>
    <row r="37" spans="1:14">
      <c r="A37" s="119" t="s">
        <v>334</v>
      </c>
      <c r="B37" s="872" t="str">
        <f>VLOOKUP(A37,EQUIPOS!A7:D154,3,FALSE)</f>
        <v>Taladro industrial</v>
      </c>
      <c r="C37" s="873"/>
      <c r="D37" s="873"/>
      <c r="E37" s="873"/>
      <c r="F37" s="873"/>
      <c r="G37" s="873"/>
      <c r="H37" s="874"/>
      <c r="I37" s="428"/>
      <c r="J37" s="429"/>
      <c r="K37" s="276">
        <f>VLOOKUP(A37,EQUIPOS!A7:D164,4,FALSE)</f>
        <v>4658.9404656736724</v>
      </c>
      <c r="L37" s="342"/>
      <c r="M37" s="343">
        <v>40</v>
      </c>
      <c r="N37" s="279">
        <f t="shared" si="0"/>
        <v>116.47351164184181</v>
      </c>
    </row>
    <row r="38" spans="1:14">
      <c r="A38" s="119" t="s">
        <v>195</v>
      </c>
      <c r="B38" s="872" t="str">
        <f>VLOOKUP(A38,EQUIPOS!A8:D154,3,FALSE)</f>
        <v xml:space="preserve">Equipo de oxicorte, Capacidad de corte: hasta 6´´ (152mm) </v>
      </c>
      <c r="C38" s="873"/>
      <c r="D38" s="873"/>
      <c r="E38" s="873"/>
      <c r="F38" s="873"/>
      <c r="G38" s="873"/>
      <c r="H38" s="874"/>
      <c r="I38" s="428"/>
      <c r="J38" s="429"/>
      <c r="K38" s="276">
        <f>VLOOKUP(A38,EQUIPOS!A8:D165,4,FALSE)</f>
        <v>9309.7152244038971</v>
      </c>
      <c r="L38" s="342"/>
      <c r="M38" s="343">
        <v>40</v>
      </c>
      <c r="N38" s="279">
        <f t="shared" si="0"/>
        <v>232.74288061009742</v>
      </c>
    </row>
    <row r="39" spans="1:14">
      <c r="A39" s="119" t="s">
        <v>204</v>
      </c>
      <c r="B39" s="872" t="str">
        <f>VLOOKUP(A39,EQUIPOS!A9:D154,3,FALSE)</f>
        <v xml:space="preserve">Equipo de soldadura 250 AMP
</v>
      </c>
      <c r="C39" s="873"/>
      <c r="D39" s="873"/>
      <c r="E39" s="873"/>
      <c r="F39" s="873"/>
      <c r="G39" s="873"/>
      <c r="H39" s="874"/>
      <c r="I39" s="428"/>
      <c r="J39" s="429"/>
      <c r="K39" s="276">
        <f>VLOOKUP(A39,EQUIPOS!A9:D166,4,FALSE)</f>
        <v>13184.715767914764</v>
      </c>
      <c r="L39" s="342"/>
      <c r="M39" s="343">
        <v>40</v>
      </c>
      <c r="N39" s="279">
        <f t="shared" si="0"/>
        <v>329.61789419786908</v>
      </c>
    </row>
    <row r="40" spans="1:14">
      <c r="A40" s="119" t="s">
        <v>208</v>
      </c>
      <c r="B40" s="872" t="str">
        <f>VLOOKUP(A40,EQUIPOS!A10:D154,3,FALSE)</f>
        <v>Equipo de soldadura 400</v>
      </c>
      <c r="C40" s="873"/>
      <c r="D40" s="873"/>
      <c r="E40" s="873"/>
      <c r="F40" s="873"/>
      <c r="G40" s="873"/>
      <c r="H40" s="874"/>
      <c r="I40" s="428"/>
      <c r="J40" s="429"/>
      <c r="K40" s="276">
        <f>VLOOKUP(A40,EQUIPOS!A10:D167,4,FALSE)</f>
        <v>16634.921763256945</v>
      </c>
      <c r="L40" s="342"/>
      <c r="M40" s="343">
        <v>40</v>
      </c>
      <c r="N40" s="279">
        <f t="shared" si="0"/>
        <v>415.87304408142364</v>
      </c>
    </row>
    <row r="41" spans="1:14">
      <c r="A41" s="119" t="s">
        <v>210</v>
      </c>
      <c r="B41" s="872" t="str">
        <f>VLOOKUP(A41,EQUIPOS!A11:D155,3,FALSE)</f>
        <v>Equipo de soldadura 600</v>
      </c>
      <c r="C41" s="873"/>
      <c r="D41" s="873"/>
      <c r="E41" s="873"/>
      <c r="F41" s="873"/>
      <c r="G41" s="873"/>
      <c r="H41" s="874"/>
      <c r="I41" s="428"/>
      <c r="J41" s="429"/>
      <c r="K41" s="276">
        <f>VLOOKUP(A41,EQUIPOS!A11:D168,4,FALSE)</f>
        <v>21636.710016759593</v>
      </c>
      <c r="L41" s="342"/>
      <c r="M41" s="343">
        <v>40</v>
      </c>
      <c r="N41" s="279">
        <f t="shared" si="0"/>
        <v>540.91775041898984</v>
      </c>
    </row>
    <row r="42" spans="1:14">
      <c r="B42" s="872"/>
      <c r="C42" s="873"/>
      <c r="D42" s="873"/>
      <c r="E42" s="873"/>
      <c r="F42" s="873"/>
      <c r="G42" s="873"/>
      <c r="H42" s="874"/>
      <c r="I42" s="42"/>
      <c r="J42" s="43"/>
      <c r="K42" s="276"/>
      <c r="L42" s="283"/>
      <c r="M42" s="343"/>
      <c r="N42" s="279"/>
    </row>
    <row r="43" spans="1:14">
      <c r="B43" s="327"/>
      <c r="C43" s="328"/>
      <c r="D43" s="328"/>
      <c r="E43" s="328"/>
      <c r="F43" s="330"/>
      <c r="G43" s="330"/>
      <c r="H43" s="131"/>
      <c r="I43" s="42"/>
      <c r="J43" s="43"/>
      <c r="K43" s="276"/>
      <c r="L43" s="283"/>
      <c r="M43" s="284"/>
      <c r="N43" s="280"/>
    </row>
    <row r="44" spans="1:14">
      <c r="B44" s="880" t="s">
        <v>952</v>
      </c>
      <c r="C44" s="881"/>
      <c r="D44" s="881"/>
      <c r="E44" s="44"/>
      <c r="F44" s="45"/>
      <c r="G44" s="45"/>
      <c r="H44" s="46"/>
      <c r="I44" s="42"/>
      <c r="J44" s="43"/>
      <c r="K44" s="286"/>
      <c r="L44" s="283"/>
      <c r="M44" s="408">
        <v>0.05</v>
      </c>
      <c r="N44" s="351">
        <f>N81*M44</f>
        <v>100.80399809240021</v>
      </c>
    </row>
    <row r="45" spans="1:14" ht="15.75" thickBot="1">
      <c r="B45" s="872"/>
      <c r="C45" s="873"/>
      <c r="D45" s="873"/>
      <c r="E45" s="873"/>
      <c r="F45" s="873"/>
      <c r="G45" s="873"/>
      <c r="H45" s="874"/>
      <c r="I45" s="882"/>
      <c r="J45" s="883"/>
      <c r="K45" s="47"/>
      <c r="L45" s="884"/>
      <c r="M45" s="885"/>
      <c r="N45" s="111"/>
    </row>
    <row r="46" spans="1:14" ht="15.75" thickBot="1">
      <c r="B46" s="823" t="s">
        <v>953</v>
      </c>
      <c r="C46" s="824"/>
      <c r="D46" s="824"/>
      <c r="E46" s="824"/>
      <c r="F46" s="824"/>
      <c r="G46" s="824"/>
      <c r="H46" s="824"/>
      <c r="I46" s="824"/>
      <c r="J46" s="824"/>
      <c r="K46" s="824"/>
      <c r="L46" s="824"/>
      <c r="M46" s="825"/>
      <c r="N46" s="401">
        <f>SUM(N36:N44)</f>
        <v>1861.7970441126897</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8" t="s">
        <v>944</v>
      </c>
      <c r="C50" s="869"/>
      <c r="D50" s="869"/>
      <c r="E50" s="869"/>
      <c r="F50" s="869"/>
      <c r="G50" s="869"/>
      <c r="H50" s="869"/>
      <c r="I50" s="903"/>
      <c r="J50" s="322" t="s">
        <v>945</v>
      </c>
      <c r="K50" s="91" t="s">
        <v>946</v>
      </c>
      <c r="L50" s="904" t="s">
        <v>955</v>
      </c>
      <c r="M50" s="903"/>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22815.036082772236</v>
      </c>
      <c r="N51" s="279">
        <f t="shared" ref="N51:N56" si="1">K51*M51</f>
        <v>114.07518041386118</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2589.0111691325951</v>
      </c>
      <c r="N52" s="279">
        <f t="shared" si="1"/>
        <v>12.945055845662976</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10177.941314710104</v>
      </c>
      <c r="N53" s="279">
        <f t="shared" si="1"/>
        <v>50.889706573550519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11785.536752605834</v>
      </c>
      <c r="N54" s="279">
        <f t="shared" si="1"/>
        <v>117.85536752605834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19990.534369891615</v>
      </c>
      <c r="N55" s="279">
        <f t="shared" si="1"/>
        <v>199.90534369891614</v>
      </c>
    </row>
    <row r="56" spans="1:14">
      <c r="A56" s="169" t="s">
        <v>742</v>
      </c>
      <c r="B56" s="49" t="str">
        <f>VLOOKUP(A56,MATERIALES!A1:D373,3,FALSE)</f>
        <v>Acero A-36 para estructura metálica</v>
      </c>
      <c r="C56" s="432"/>
      <c r="D56" s="432"/>
      <c r="E56" s="432"/>
      <c r="F56" s="432"/>
      <c r="G56" s="432"/>
      <c r="H56" s="432"/>
      <c r="I56" s="432"/>
      <c r="J56" s="319" t="str">
        <f>VLOOKUP(A56,MATERIALES!A1:D648,2,FALSE)</f>
        <v>kg</v>
      </c>
      <c r="K56" s="404">
        <v>1</v>
      </c>
      <c r="L56" s="428"/>
      <c r="M56" s="409">
        <f>VLOOKUP(A56,MATERIALES!A1:D401,4,FALSE)</f>
        <v>4395.4550034724598</v>
      </c>
      <c r="N56" s="279">
        <f t="shared" si="1"/>
        <v>4395.4550034724598</v>
      </c>
    </row>
    <row r="57" spans="1:14">
      <c r="A57" s="169"/>
      <c r="B57" s="49"/>
      <c r="C57" s="432"/>
      <c r="D57" s="432"/>
      <c r="E57" s="432"/>
      <c r="F57" s="432"/>
      <c r="G57" s="432"/>
      <c r="H57" s="432"/>
      <c r="I57" s="432"/>
      <c r="J57" s="318"/>
      <c r="K57" s="404"/>
      <c r="L57" s="428"/>
      <c r="M57" s="409"/>
      <c r="N57" s="279"/>
    </row>
    <row r="58" spans="1:14" ht="15.75" thickBot="1">
      <c r="B58" s="49"/>
      <c r="C58" s="317"/>
      <c r="D58" s="317"/>
      <c r="E58" s="317"/>
      <c r="F58" s="317"/>
      <c r="G58" s="317"/>
      <c r="H58" s="317"/>
      <c r="I58" s="317"/>
      <c r="J58" s="442"/>
      <c r="K58" s="132"/>
      <c r="L58" s="332"/>
      <c r="M58" s="409"/>
      <c r="N58" s="279"/>
    </row>
    <row r="59" spans="1:14" ht="15.75" thickBot="1">
      <c r="B59" s="823" t="s">
        <v>953</v>
      </c>
      <c r="C59" s="824"/>
      <c r="D59" s="824"/>
      <c r="E59" s="824"/>
      <c r="F59" s="824"/>
      <c r="G59" s="824"/>
      <c r="H59" s="824"/>
      <c r="I59" s="824"/>
      <c r="J59" s="824"/>
      <c r="K59" s="824"/>
      <c r="L59" s="824"/>
      <c r="M59" s="825"/>
      <c r="N59" s="401">
        <f>SUM(N51:N58)</f>
        <v>4891.1256575305088</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B64" s="52"/>
      <c r="C64" s="324"/>
      <c r="D64" s="324"/>
      <c r="E64" s="324"/>
      <c r="F64" s="324"/>
      <c r="G64" s="324"/>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38"/>
      <c r="N79" s="402"/>
    </row>
    <row r="80" spans="1:15" ht="15.75" thickBot="1">
      <c r="B80" s="899"/>
      <c r="C80" s="900"/>
      <c r="D80" s="900"/>
      <c r="E80" s="900"/>
      <c r="F80" s="900"/>
      <c r="G80" s="900"/>
      <c r="H80" s="900"/>
      <c r="I80" s="477"/>
      <c r="J80" s="478"/>
      <c r="K80" s="479"/>
      <c r="L80" s="482"/>
      <c r="M80" s="483"/>
      <c r="N80" s="447"/>
    </row>
    <row r="81" spans="1:14" ht="15.75" thickBot="1">
      <c r="B81" s="912" t="s">
        <v>953</v>
      </c>
      <c r="C81" s="866"/>
      <c r="D81" s="866"/>
      <c r="E81" s="866"/>
      <c r="F81" s="866"/>
      <c r="G81" s="866"/>
      <c r="H81" s="866"/>
      <c r="I81" s="866"/>
      <c r="J81" s="866"/>
      <c r="K81" s="866"/>
      <c r="L81" s="866"/>
      <c r="M81" s="867"/>
      <c r="N81" s="308">
        <f>SUM(N75:N80)</f>
        <v>2016.0799618480041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8769.0026634912028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1753.8005326982407</v>
      </c>
      <c r="M88" s="859"/>
      <c r="N88" s="57"/>
    </row>
    <row r="89" spans="1:14">
      <c r="B89" s="95" t="s">
        <v>973</v>
      </c>
      <c r="C89" s="96"/>
      <c r="D89" s="96"/>
      <c r="E89" s="96"/>
      <c r="F89" s="96"/>
      <c r="G89" s="96"/>
      <c r="H89" s="96"/>
      <c r="I89" s="93"/>
      <c r="J89" s="94"/>
      <c r="K89" s="311">
        <v>0.05</v>
      </c>
      <c r="L89" s="858">
        <f>N83*K89</f>
        <v>438.45013317456016</v>
      </c>
      <c r="M89" s="859"/>
      <c r="N89" s="57"/>
    </row>
    <row r="90" spans="1:14" ht="15.75" thickBot="1">
      <c r="B90" s="97" t="s">
        <v>974</v>
      </c>
      <c r="C90" s="98"/>
      <c r="D90" s="98"/>
      <c r="E90" s="98"/>
      <c r="F90" s="98"/>
      <c r="G90" s="98"/>
      <c r="H90" s="98"/>
      <c r="I90" s="99"/>
      <c r="J90" s="100"/>
      <c r="K90" s="312">
        <v>0.05</v>
      </c>
      <c r="L90" s="860">
        <f>N83*K90</f>
        <v>438.45013317456016</v>
      </c>
      <c r="M90" s="861"/>
      <c r="N90" s="57"/>
    </row>
    <row r="91" spans="1:14" ht="15.75" thickBot="1">
      <c r="B91" s="823" t="s">
        <v>953</v>
      </c>
      <c r="C91" s="824"/>
      <c r="D91" s="824"/>
      <c r="E91" s="824"/>
      <c r="F91" s="824"/>
      <c r="G91" s="824"/>
      <c r="H91" s="824"/>
      <c r="I91" s="824"/>
      <c r="J91" s="824"/>
      <c r="K91" s="824"/>
      <c r="L91" s="824"/>
      <c r="M91" s="825"/>
      <c r="N91" s="58">
        <f>L88+L89+L90</f>
        <v>2630.7007990473608</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11399.703462538564</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1126</v>
      </c>
      <c r="C31" s="87" t="s">
        <v>2129</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c r="B48" s="49"/>
      <c r="C48" s="288"/>
      <c r="D48" s="288"/>
      <c r="E48" s="288"/>
      <c r="F48" s="288"/>
      <c r="G48" s="288"/>
      <c r="H48" s="288"/>
      <c r="I48" s="275"/>
      <c r="J48" s="231"/>
      <c r="K48" s="289"/>
      <c r="L48" s="274"/>
      <c r="M48" s="409"/>
      <c r="N48" s="279"/>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A52" s="169"/>
      <c r="B52" s="49"/>
      <c r="C52" s="432"/>
      <c r="D52" s="432"/>
      <c r="E52" s="432"/>
      <c r="F52" s="432"/>
      <c r="G52" s="432"/>
      <c r="H52" s="432"/>
      <c r="I52" s="432"/>
      <c r="J52" s="318"/>
      <c r="K52" s="404"/>
      <c r="L52" s="428"/>
      <c r="M52" s="409"/>
      <c r="N52" s="279"/>
    </row>
    <row r="53" spans="1:14">
      <c r="A53" s="169"/>
      <c r="B53" s="49"/>
      <c r="C53" s="432"/>
      <c r="D53" s="432"/>
      <c r="E53" s="432"/>
      <c r="F53" s="432"/>
      <c r="G53" s="432"/>
      <c r="H53" s="432"/>
      <c r="I53" s="432"/>
      <c r="J53" s="318"/>
      <c r="K53" s="404"/>
      <c r="L53" s="428"/>
      <c r="M53" s="409"/>
      <c r="N53" s="279"/>
    </row>
    <row r="54" spans="1:14">
      <c r="A54" s="169"/>
      <c r="B54" s="49"/>
      <c r="C54" s="432"/>
      <c r="D54" s="432"/>
      <c r="E54" s="432"/>
      <c r="F54" s="432"/>
      <c r="G54" s="432"/>
      <c r="H54" s="432"/>
      <c r="I54" s="432"/>
      <c r="J54" s="318"/>
      <c r="K54" s="404"/>
      <c r="L54" s="428"/>
      <c r="M54" s="409"/>
      <c r="N54" s="279"/>
    </row>
    <row r="55" spans="1:14" ht="15.75" thickBot="1">
      <c r="B55" s="49"/>
      <c r="C55" s="317"/>
      <c r="D55" s="317"/>
      <c r="E55" s="317"/>
      <c r="F55" s="317"/>
      <c r="G55" s="317"/>
      <c r="H55" s="317"/>
      <c r="I55" s="317"/>
      <c r="J55" s="442"/>
      <c r="K55" s="132"/>
      <c r="L55" s="332"/>
      <c r="M55" s="409"/>
      <c r="N55" s="279"/>
    </row>
    <row r="56" spans="1:14" ht="15.75" thickBot="1">
      <c r="B56" s="823" t="s">
        <v>953</v>
      </c>
      <c r="C56" s="824"/>
      <c r="D56" s="824"/>
      <c r="E56" s="824"/>
      <c r="F56" s="824"/>
      <c r="G56" s="824"/>
      <c r="H56" s="824"/>
      <c r="I56" s="824"/>
      <c r="J56" s="824"/>
      <c r="K56" s="824"/>
      <c r="L56" s="824"/>
      <c r="M56" s="825"/>
      <c r="N56" s="401"/>
    </row>
    <row r="57" spans="1:14">
      <c r="B57" s="39"/>
      <c r="C57" s="40"/>
      <c r="D57" s="40"/>
      <c r="E57" s="40"/>
      <c r="F57" s="40"/>
      <c r="G57" s="40"/>
      <c r="H57" s="40"/>
      <c r="I57" s="40"/>
      <c r="J57" s="40"/>
      <c r="K57" s="40"/>
      <c r="L57" s="40"/>
      <c r="M57" s="40"/>
      <c r="N57" s="41"/>
    </row>
    <row r="58" spans="1:14">
      <c r="B58" s="70" t="s">
        <v>956</v>
      </c>
      <c r="C58" s="71"/>
      <c r="D58" s="71"/>
      <c r="E58" s="71"/>
      <c r="F58" s="71"/>
      <c r="G58" s="71"/>
      <c r="H58" s="71"/>
      <c r="I58" s="71"/>
      <c r="J58" s="71"/>
      <c r="K58" s="71"/>
      <c r="L58" s="71"/>
      <c r="M58" s="71"/>
      <c r="N58" s="72"/>
    </row>
    <row r="59" spans="1:14" ht="15.75" thickBot="1">
      <c r="B59" s="74"/>
      <c r="C59" s="67"/>
      <c r="D59" s="67"/>
      <c r="E59" s="67"/>
      <c r="F59" s="67"/>
      <c r="G59" s="67"/>
      <c r="H59" s="67"/>
      <c r="I59" s="67"/>
      <c r="J59" s="67"/>
      <c r="K59" s="67"/>
      <c r="L59" s="67"/>
      <c r="M59" s="67"/>
      <c r="N59" s="69"/>
    </row>
    <row r="60" spans="1:14" ht="25.5">
      <c r="B60" s="320" t="s">
        <v>957</v>
      </c>
      <c r="C60" s="321"/>
      <c r="D60" s="321"/>
      <c r="E60" s="321"/>
      <c r="F60" s="321"/>
      <c r="G60" s="321"/>
      <c r="H60" s="79" t="s">
        <v>945</v>
      </c>
      <c r="I60" s="80" t="s">
        <v>958</v>
      </c>
      <c r="J60" s="81" t="s">
        <v>959</v>
      </c>
      <c r="K60" s="79" t="s">
        <v>960</v>
      </c>
      <c r="L60" s="909" t="s">
        <v>961</v>
      </c>
      <c r="M60" s="888"/>
      <c r="N60" s="82" t="s">
        <v>951</v>
      </c>
    </row>
    <row r="61" spans="1:14">
      <c r="A61" t="s">
        <v>1325</v>
      </c>
      <c r="B61" s="52" t="str">
        <f>VLOOKUP(A61,TRANSPORTE!A3:D117,3,FALSE)</f>
        <v xml:space="preserve">Transporte de estructuras metálicas </v>
      </c>
      <c r="C61" s="324"/>
      <c r="D61" s="324"/>
      <c r="E61" s="324"/>
      <c r="F61" s="324"/>
      <c r="G61" s="324"/>
      <c r="H61" s="318" t="s">
        <v>2044</v>
      </c>
      <c r="I61" s="286">
        <v>1</v>
      </c>
      <c r="J61" s="293">
        <v>1</v>
      </c>
      <c r="K61" s="286">
        <f>I61*J61</f>
        <v>1</v>
      </c>
      <c r="L61" s="910">
        <f>VLOOKUP(A61,TRANSPORTE!A3:D117,4,FALSE)</f>
        <v>0.30725115146230431</v>
      </c>
      <c r="M61" s="911"/>
      <c r="N61" s="294">
        <f>K61*L61</f>
        <v>0.30725115146230431</v>
      </c>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318"/>
      <c r="I64" s="286"/>
      <c r="J64" s="293"/>
      <c r="K64" s="286"/>
      <c r="L64" s="910"/>
      <c r="M64" s="911"/>
      <c r="N64" s="294"/>
    </row>
    <row r="65" spans="1:15">
      <c r="B65" s="52"/>
      <c r="C65" s="53"/>
      <c r="D65" s="53"/>
      <c r="E65" s="53"/>
      <c r="F65" s="53"/>
      <c r="G65" s="53"/>
      <c r="H65" s="295"/>
      <c r="I65" s="286"/>
      <c r="J65" s="286"/>
      <c r="K65" s="286"/>
      <c r="L65" s="296"/>
      <c r="M65" s="297"/>
      <c r="N65" s="298"/>
    </row>
    <row r="66" spans="1:15" ht="15.75" thickBot="1">
      <c r="B66" s="454"/>
      <c r="C66" s="455"/>
      <c r="D66" s="455"/>
      <c r="E66" s="455"/>
      <c r="F66" s="455"/>
      <c r="G66" s="455"/>
      <c r="H66" s="54"/>
      <c r="I66" s="132"/>
      <c r="J66" s="132"/>
      <c r="K66" s="132"/>
      <c r="L66" s="901"/>
      <c r="M66" s="902"/>
      <c r="N66" s="133"/>
    </row>
    <row r="67" spans="1:15" ht="15.75" thickBot="1">
      <c r="B67" s="912" t="s">
        <v>953</v>
      </c>
      <c r="C67" s="866"/>
      <c r="D67" s="866"/>
      <c r="E67" s="866"/>
      <c r="F67" s="866"/>
      <c r="G67" s="866"/>
      <c r="H67" s="866"/>
      <c r="I67" s="866"/>
      <c r="J67" s="866"/>
      <c r="K67" s="866"/>
      <c r="L67" s="866"/>
      <c r="M67" s="867"/>
      <c r="N67" s="110">
        <f>N61+N62+N63+N64+N65</f>
        <v>0.30725115146230431</v>
      </c>
    </row>
    <row r="68" spans="1:15">
      <c r="B68" s="39"/>
      <c r="C68" s="40"/>
      <c r="D68" s="40"/>
      <c r="E68" s="40"/>
      <c r="F68" s="40"/>
      <c r="G68" s="40"/>
      <c r="H68" s="40"/>
      <c r="I68" s="40"/>
      <c r="J68" s="40"/>
      <c r="K68" s="40"/>
      <c r="L68" s="40"/>
      <c r="M68" s="40"/>
      <c r="N68" s="41"/>
    </row>
    <row r="69" spans="1:15">
      <c r="B69" s="70" t="s">
        <v>962</v>
      </c>
      <c r="C69" s="71"/>
      <c r="D69" s="71"/>
      <c r="E69" s="71"/>
      <c r="F69" s="71"/>
      <c r="G69" s="71"/>
      <c r="H69" s="71"/>
      <c r="I69" s="71"/>
      <c r="J69" s="71"/>
      <c r="K69" s="71"/>
      <c r="L69" s="71"/>
      <c r="M69" s="71"/>
      <c r="N69" s="72"/>
    </row>
    <row r="70" spans="1:15" ht="15.75" thickBot="1">
      <c r="B70" s="74"/>
      <c r="C70" s="67"/>
      <c r="D70" s="67"/>
      <c r="E70" s="67"/>
      <c r="F70" s="67"/>
      <c r="G70" s="67"/>
      <c r="H70" s="67"/>
      <c r="I70" s="67"/>
      <c r="J70" s="67"/>
      <c r="K70" s="67"/>
      <c r="L70" s="67"/>
      <c r="M70" s="67"/>
      <c r="N70" s="69"/>
    </row>
    <row r="71" spans="1:15" ht="25.5">
      <c r="B71" s="862" t="s">
        <v>963</v>
      </c>
      <c r="C71" s="863"/>
      <c r="D71" s="863"/>
      <c r="E71" s="863"/>
      <c r="F71" s="863"/>
      <c r="G71" s="863"/>
      <c r="H71" s="863"/>
      <c r="I71" s="79" t="s">
        <v>964</v>
      </c>
      <c r="J71" s="81" t="s">
        <v>1410</v>
      </c>
      <c r="K71" s="80" t="s">
        <v>966</v>
      </c>
      <c r="L71" s="864" t="s">
        <v>950</v>
      </c>
      <c r="M71" s="865"/>
      <c r="N71" s="104" t="s">
        <v>951</v>
      </c>
    </row>
    <row r="72" spans="1:15">
      <c r="A72" s="170"/>
      <c r="B72" s="55"/>
      <c r="C72" s="53"/>
      <c r="D72" s="53"/>
      <c r="E72" s="53"/>
      <c r="F72" s="53"/>
      <c r="G72" s="53"/>
      <c r="H72" s="53"/>
      <c r="I72" s="299"/>
      <c r="J72" s="300"/>
      <c r="K72" s="301"/>
      <c r="L72" s="56"/>
      <c r="M72" s="441"/>
      <c r="N72" s="402"/>
      <c r="O72" s="112"/>
    </row>
    <row r="73" spans="1:15">
      <c r="A73" s="170"/>
      <c r="B73" s="55"/>
      <c r="C73" s="53"/>
      <c r="D73" s="53"/>
      <c r="E73" s="53"/>
      <c r="F73" s="53"/>
      <c r="G73" s="53"/>
      <c r="H73" s="53"/>
      <c r="I73" s="299"/>
      <c r="J73" s="300"/>
      <c r="K73" s="301"/>
      <c r="L73" s="56"/>
      <c r="M73" s="441"/>
      <c r="N73" s="402"/>
    </row>
    <row r="74" spans="1:15">
      <c r="B74" s="55"/>
      <c r="C74" s="53"/>
      <c r="D74" s="53"/>
      <c r="E74" s="53"/>
      <c r="F74" s="53"/>
      <c r="G74" s="53"/>
      <c r="H74" s="53"/>
      <c r="I74" s="299"/>
      <c r="J74" s="300"/>
      <c r="K74" s="301"/>
      <c r="L74" s="56"/>
      <c r="M74" s="439"/>
      <c r="N74" s="402"/>
    </row>
    <row r="75" spans="1:15">
      <c r="B75" s="55"/>
      <c r="C75" s="53"/>
      <c r="D75" s="53"/>
      <c r="E75" s="53"/>
      <c r="F75" s="53"/>
      <c r="G75" s="53"/>
      <c r="H75" s="53"/>
      <c r="I75" s="286"/>
      <c r="J75" s="304"/>
      <c r="K75" s="305"/>
      <c r="L75" s="325"/>
      <c r="M75" s="307"/>
      <c r="N75" s="303"/>
    </row>
    <row r="76" spans="1:15">
      <c r="B76" s="55"/>
      <c r="C76" s="53"/>
      <c r="D76" s="53"/>
      <c r="E76" s="53"/>
      <c r="F76" s="53"/>
      <c r="G76" s="53"/>
      <c r="H76" s="53"/>
      <c r="I76" s="286"/>
      <c r="J76" s="304"/>
      <c r="K76" s="305"/>
      <c r="L76" s="325"/>
      <c r="M76" s="307"/>
      <c r="N76" s="303"/>
    </row>
    <row r="77" spans="1:15" ht="15.75" thickBot="1">
      <c r="B77" s="899"/>
      <c r="C77" s="900"/>
      <c r="D77" s="900"/>
      <c r="E77" s="900"/>
      <c r="F77" s="900"/>
      <c r="G77" s="900"/>
      <c r="H77" s="900"/>
      <c r="I77" s="132"/>
      <c r="J77" s="132"/>
      <c r="K77" s="132"/>
      <c r="L77" s="913"/>
      <c r="M77" s="913"/>
      <c r="N77" s="133"/>
    </row>
    <row r="78" spans="1:15" ht="15.75" thickBot="1">
      <c r="B78" s="912" t="s">
        <v>953</v>
      </c>
      <c r="C78" s="866"/>
      <c r="D78" s="866"/>
      <c r="E78" s="866"/>
      <c r="F78" s="866"/>
      <c r="G78" s="866"/>
      <c r="H78" s="866"/>
      <c r="I78" s="866"/>
      <c r="J78" s="866"/>
      <c r="K78" s="866"/>
      <c r="L78" s="866"/>
      <c r="M78" s="867"/>
      <c r="N78" s="467"/>
    </row>
    <row r="79" spans="1:15" ht="15.75" thickBot="1">
      <c r="B79" s="39"/>
      <c r="C79" s="40"/>
      <c r="D79" s="40"/>
      <c r="E79" s="40"/>
      <c r="F79" s="40"/>
      <c r="G79" s="40"/>
      <c r="H79" s="40"/>
      <c r="I79" s="40"/>
      <c r="J79" s="40"/>
      <c r="K79" s="40"/>
      <c r="L79" s="40"/>
      <c r="M79" s="40"/>
      <c r="N79" s="41"/>
    </row>
    <row r="80" spans="1:15" ht="15.75" thickBot="1">
      <c r="B80" s="823" t="s">
        <v>967</v>
      </c>
      <c r="C80" s="824"/>
      <c r="D80" s="824"/>
      <c r="E80" s="824"/>
      <c r="F80" s="824"/>
      <c r="G80" s="824"/>
      <c r="H80" s="824"/>
      <c r="I80" s="824"/>
      <c r="J80" s="824"/>
      <c r="K80" s="824"/>
      <c r="L80" s="824"/>
      <c r="M80" s="825"/>
      <c r="N80" s="105">
        <f>N43+N56+N67+N78</f>
        <v>0.30725115146230431</v>
      </c>
    </row>
    <row r="81" spans="1:14">
      <c r="B81" s="39"/>
      <c r="C81" s="40"/>
      <c r="D81" s="40"/>
      <c r="E81" s="40"/>
      <c r="F81" s="40"/>
      <c r="G81" s="40"/>
      <c r="H81" s="40"/>
      <c r="I81" s="40"/>
      <c r="J81" s="40"/>
      <c r="K81" s="40"/>
      <c r="L81" s="40"/>
      <c r="M81" s="40"/>
      <c r="N81" s="41"/>
    </row>
    <row r="82" spans="1:14">
      <c r="B82" s="70" t="s">
        <v>968</v>
      </c>
      <c r="C82" s="71"/>
      <c r="D82" s="71"/>
      <c r="E82" s="71"/>
      <c r="F82" s="71"/>
      <c r="G82" s="71"/>
      <c r="H82" s="71"/>
      <c r="I82" s="71"/>
      <c r="J82" s="71"/>
      <c r="K82" s="71"/>
      <c r="L82" s="71"/>
      <c r="M82" s="71"/>
      <c r="N82" s="72"/>
    </row>
    <row r="83" spans="1:14" ht="15.75" thickBot="1">
      <c r="B83" s="74"/>
      <c r="C83" s="67"/>
      <c r="D83" s="67"/>
      <c r="E83" s="67"/>
      <c r="F83" s="67"/>
      <c r="G83" s="67"/>
      <c r="H83" s="67"/>
      <c r="I83" s="67"/>
      <c r="J83" s="67"/>
      <c r="K83" s="67"/>
      <c r="L83" s="67"/>
      <c r="M83" s="67"/>
      <c r="N83" s="69"/>
    </row>
    <row r="84" spans="1:14">
      <c r="B84" s="868" t="s">
        <v>969</v>
      </c>
      <c r="C84" s="869"/>
      <c r="D84" s="869"/>
      <c r="E84" s="869"/>
      <c r="F84" s="869"/>
      <c r="G84" s="869"/>
      <c r="H84" s="869"/>
      <c r="I84" s="321"/>
      <c r="J84" s="341"/>
      <c r="K84" s="309" t="s">
        <v>970</v>
      </c>
      <c r="L84" s="870" t="s">
        <v>971</v>
      </c>
      <c r="M84" s="871"/>
      <c r="N84" s="310"/>
    </row>
    <row r="85" spans="1:14">
      <c r="B85" s="856" t="s">
        <v>972</v>
      </c>
      <c r="C85" s="857"/>
      <c r="D85" s="857"/>
      <c r="E85" s="857"/>
      <c r="F85" s="857"/>
      <c r="G85" s="857"/>
      <c r="H85" s="857"/>
      <c r="I85" s="93"/>
      <c r="J85" s="94"/>
      <c r="K85" s="311">
        <v>0.2</v>
      </c>
      <c r="L85" s="858">
        <f>N80*K85</f>
        <v>6.1450230292460863E-2</v>
      </c>
      <c r="M85" s="859"/>
      <c r="N85" s="57"/>
    </row>
    <row r="86" spans="1:14">
      <c r="B86" s="95" t="s">
        <v>973</v>
      </c>
      <c r="C86" s="96"/>
      <c r="D86" s="96"/>
      <c r="E86" s="96"/>
      <c r="F86" s="96"/>
      <c r="G86" s="96"/>
      <c r="H86" s="96"/>
      <c r="I86" s="93"/>
      <c r="J86" s="94"/>
      <c r="K86" s="311">
        <v>0.05</v>
      </c>
      <c r="L86" s="858">
        <f>N80*K86</f>
        <v>1.5362557573115216E-2</v>
      </c>
      <c r="M86" s="859"/>
      <c r="N86" s="57"/>
    </row>
    <row r="87" spans="1:14" ht="15.75" thickBot="1">
      <c r="B87" s="97" t="s">
        <v>974</v>
      </c>
      <c r="C87" s="98"/>
      <c r="D87" s="98"/>
      <c r="E87" s="98"/>
      <c r="F87" s="98"/>
      <c r="G87" s="98"/>
      <c r="H87" s="98"/>
      <c r="I87" s="99"/>
      <c r="J87" s="100"/>
      <c r="K87" s="312">
        <v>0.05</v>
      </c>
      <c r="L87" s="860">
        <f>N80*K87</f>
        <v>1.5362557573115216E-2</v>
      </c>
      <c r="M87" s="861"/>
      <c r="N87" s="57"/>
    </row>
    <row r="88" spans="1:14" ht="15.75" thickBot="1">
      <c r="B88" s="823" t="s">
        <v>953</v>
      </c>
      <c r="C88" s="824"/>
      <c r="D88" s="824"/>
      <c r="E88" s="824"/>
      <c r="F88" s="824"/>
      <c r="G88" s="824"/>
      <c r="H88" s="824"/>
      <c r="I88" s="824"/>
      <c r="J88" s="824"/>
      <c r="K88" s="824"/>
      <c r="L88" s="824"/>
      <c r="M88" s="825"/>
      <c r="N88" s="58">
        <f>L85+L86+L87</f>
        <v>9.2175345438691297E-2</v>
      </c>
    </row>
    <row r="89" spans="1:14" ht="15.75" thickBot="1">
      <c r="B89" s="39"/>
      <c r="C89" s="40"/>
      <c r="D89" s="40"/>
      <c r="E89" s="40"/>
      <c r="F89" s="40"/>
      <c r="G89" s="40"/>
      <c r="H89" s="40"/>
      <c r="I89" s="40"/>
      <c r="J89" s="40"/>
      <c r="K89" s="40"/>
      <c r="L89" s="40"/>
      <c r="M89" s="40"/>
      <c r="N89" s="41"/>
    </row>
    <row r="90" spans="1:14" ht="15.75" thickBot="1">
      <c r="A90" t="s">
        <v>2016</v>
      </c>
      <c r="B90" s="823" t="s">
        <v>975</v>
      </c>
      <c r="C90" s="824"/>
      <c r="D90" s="824"/>
      <c r="E90" s="824"/>
      <c r="F90" s="824"/>
      <c r="G90" s="824"/>
      <c r="H90" s="824"/>
      <c r="I90" s="824"/>
      <c r="J90" s="824"/>
      <c r="K90" s="824"/>
      <c r="L90" s="824"/>
      <c r="M90" s="825"/>
      <c r="N90" s="58">
        <f>N80+N88</f>
        <v>0.39942649690099563</v>
      </c>
    </row>
    <row r="91" spans="1:14">
      <c r="B91" s="246"/>
      <c r="C91" s="247"/>
      <c r="D91" s="247"/>
      <c r="E91" s="247"/>
      <c r="F91" s="247"/>
      <c r="G91" s="247"/>
      <c r="H91" s="247"/>
      <c r="I91" s="247"/>
      <c r="J91" s="247"/>
      <c r="K91" s="247"/>
      <c r="L91" s="247"/>
      <c r="M91" s="247"/>
      <c r="N91" s="248"/>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250"/>
      <c r="F94" s="250"/>
      <c r="G94" s="250"/>
      <c r="H94" s="250"/>
      <c r="I94" s="250"/>
      <c r="J94" s="250"/>
      <c r="K94" s="250"/>
      <c r="L94" s="250"/>
      <c r="M94" s="250"/>
      <c r="N94" s="251"/>
    </row>
    <row r="95" spans="1:14">
      <c r="B95" s="249"/>
      <c r="C95" s="250"/>
      <c r="D95" s="250"/>
      <c r="E95" s="424" t="s">
        <v>976</v>
      </c>
      <c r="F95" s="424"/>
      <c r="G95" s="424"/>
      <c r="H95" s="424"/>
      <c r="I95" s="424"/>
      <c r="J95" s="424"/>
      <c r="K95" s="250"/>
      <c r="L95" s="250"/>
      <c r="M95" s="250"/>
      <c r="N95" s="251"/>
    </row>
    <row r="96" spans="1:14">
      <c r="B96" s="249"/>
      <c r="C96" s="250"/>
      <c r="D96" s="250"/>
      <c r="E96" s="250" t="s">
        <v>977</v>
      </c>
      <c r="F96" s="250"/>
      <c r="G96" s="250"/>
      <c r="H96" s="250"/>
      <c r="I96" s="250"/>
      <c r="J96" s="250"/>
      <c r="K96" s="250"/>
      <c r="L96" s="250"/>
      <c r="M96" s="250"/>
      <c r="N96" s="251"/>
    </row>
    <row r="97" spans="2:14">
      <c r="B97" s="249"/>
      <c r="C97" s="250"/>
      <c r="D97" s="250"/>
      <c r="E97" s="250" t="s">
        <v>978</v>
      </c>
      <c r="F97" s="250"/>
      <c r="G97" s="250"/>
      <c r="H97" s="250"/>
      <c r="I97" s="250"/>
      <c r="J97" s="250"/>
      <c r="K97" s="250"/>
      <c r="L97" s="250"/>
      <c r="M97" s="250"/>
      <c r="N97" s="251"/>
    </row>
    <row r="98" spans="2:14">
      <c r="B98" s="249"/>
      <c r="C98" s="250"/>
      <c r="D98" s="250"/>
      <c r="E98" s="250" t="s">
        <v>979</v>
      </c>
      <c r="F98" s="250"/>
      <c r="G98" s="250"/>
      <c r="H98" s="250"/>
      <c r="I98" s="250"/>
      <c r="J98" s="250"/>
      <c r="K98" s="250"/>
      <c r="L98" s="250"/>
      <c r="M98" s="250"/>
      <c r="N98" s="251"/>
    </row>
    <row r="99" spans="2:14" ht="15.75" thickBot="1">
      <c r="B99" s="249"/>
      <c r="C99" s="250"/>
      <c r="D99" s="250"/>
      <c r="E99" s="250"/>
      <c r="F99" s="250" t="s">
        <v>980</v>
      </c>
      <c r="G99" s="250"/>
      <c r="H99" s="250"/>
      <c r="I99" s="250"/>
      <c r="J99" s="250"/>
      <c r="K99" s="250"/>
      <c r="L99" s="250"/>
      <c r="M99" s="250"/>
      <c r="N99" s="251"/>
    </row>
    <row r="100" spans="2:14">
      <c r="B100" s="234" t="s">
        <v>2216</v>
      </c>
      <c r="C100" s="235"/>
      <c r="D100" s="235"/>
      <c r="E100" s="235"/>
      <c r="F100" s="235"/>
      <c r="G100" s="235"/>
      <c r="H100" s="235"/>
      <c r="I100" s="235"/>
      <c r="J100" s="235"/>
      <c r="K100" s="235"/>
      <c r="L100" s="235"/>
      <c r="M100" s="235"/>
      <c r="N100" s="236"/>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c r="B103" s="252"/>
      <c r="C103" s="253"/>
      <c r="D103" s="253"/>
      <c r="E103" s="253"/>
      <c r="F103" s="253"/>
      <c r="G103" s="253"/>
      <c r="H103" s="253"/>
      <c r="I103" s="253"/>
      <c r="J103" s="253"/>
      <c r="K103" s="253"/>
      <c r="L103" s="253"/>
      <c r="M103" s="253"/>
      <c r="N103" s="254"/>
    </row>
    <row r="104" spans="2:14" ht="15.75" thickBot="1">
      <c r="B104" s="255"/>
      <c r="C104" s="256"/>
      <c r="D104" s="256"/>
      <c r="E104" s="256"/>
      <c r="F104" s="256"/>
      <c r="G104" s="256"/>
      <c r="H104" s="256"/>
      <c r="I104" s="256"/>
      <c r="J104" s="256"/>
      <c r="K104" s="256"/>
      <c r="L104" s="256"/>
      <c r="M104" s="256"/>
      <c r="N104" s="257"/>
    </row>
    <row r="105" spans="2:14">
      <c r="B105" s="258"/>
      <c r="C105" s="259"/>
      <c r="D105" s="259"/>
      <c r="E105" s="259"/>
      <c r="F105" s="259"/>
      <c r="G105" s="259"/>
      <c r="H105" s="259"/>
      <c r="I105" s="259"/>
      <c r="J105" s="259"/>
      <c r="K105" s="259"/>
      <c r="L105" s="259"/>
      <c r="M105" s="259"/>
      <c r="N105" s="260"/>
    </row>
    <row r="106" spans="2:14">
      <c r="B106" s="261" t="s">
        <v>2217</v>
      </c>
      <c r="C106" s="262"/>
      <c r="D106" s="262"/>
      <c r="E106" s="262"/>
      <c r="F106" s="262"/>
      <c r="G106" s="262"/>
      <c r="H106" s="262"/>
      <c r="I106" s="262"/>
      <c r="J106" s="262"/>
      <c r="K106" s="262"/>
      <c r="L106" s="262"/>
      <c r="M106" s="262"/>
      <c r="N106" s="263"/>
    </row>
    <row r="107" spans="2:14" ht="15" customHeight="1">
      <c r="B107" s="967" t="s">
        <v>2218</v>
      </c>
      <c r="C107" s="968"/>
      <c r="D107" s="968"/>
      <c r="E107" s="968"/>
      <c r="F107" s="968"/>
      <c r="G107" s="968"/>
      <c r="H107" s="968"/>
      <c r="I107" s="968"/>
      <c r="J107" s="968"/>
      <c r="K107" s="968"/>
      <c r="L107" s="968"/>
      <c r="M107" s="968"/>
      <c r="N107" s="969"/>
    </row>
    <row r="108" spans="2:14" ht="15" customHeight="1">
      <c r="B108" s="967"/>
      <c r="C108" s="968"/>
      <c r="D108" s="968"/>
      <c r="E108" s="968"/>
      <c r="F108" s="968"/>
      <c r="G108" s="968"/>
      <c r="H108" s="968"/>
      <c r="I108" s="968"/>
      <c r="J108" s="968"/>
      <c r="K108" s="968"/>
      <c r="L108" s="968"/>
      <c r="M108" s="968"/>
      <c r="N108" s="969"/>
    </row>
    <row r="109" spans="2:14" ht="30" customHeight="1">
      <c r="B109" s="970" t="s">
        <v>2219</v>
      </c>
      <c r="C109" s="971"/>
      <c r="D109" s="971"/>
      <c r="E109" s="971"/>
      <c r="F109" s="971"/>
      <c r="G109" s="971"/>
      <c r="H109" s="971"/>
      <c r="I109" s="971"/>
      <c r="J109" s="971"/>
      <c r="K109" s="971"/>
      <c r="L109" s="971"/>
      <c r="M109" s="971"/>
      <c r="N109" s="972"/>
    </row>
    <row r="110" spans="2:14">
      <c r="B110" s="970"/>
      <c r="C110" s="971"/>
      <c r="D110" s="971"/>
      <c r="E110" s="971"/>
      <c r="F110" s="971"/>
      <c r="G110" s="971"/>
      <c r="H110" s="971"/>
      <c r="I110" s="971"/>
      <c r="J110" s="971"/>
      <c r="K110" s="971"/>
      <c r="L110" s="971"/>
      <c r="M110" s="971"/>
      <c r="N110" s="972"/>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346"/>
      <c r="C113" s="347"/>
      <c r="D113" s="347"/>
      <c r="E113" s="347"/>
      <c r="F113" s="347"/>
      <c r="G113" s="347"/>
      <c r="H113" s="347"/>
      <c r="I113" s="347"/>
      <c r="J113" s="347"/>
      <c r="K113" s="347"/>
      <c r="L113" s="347"/>
      <c r="M113" s="347"/>
      <c r="N113" s="348"/>
    </row>
    <row r="114" spans="2:14">
      <c r="B114" s="261"/>
      <c r="C114" s="262"/>
      <c r="D114" s="262"/>
      <c r="E114" s="262"/>
      <c r="F114" s="262"/>
      <c r="G114" s="262"/>
      <c r="H114" s="262"/>
      <c r="I114" s="262"/>
      <c r="J114" s="262"/>
      <c r="K114" s="262"/>
      <c r="L114" s="262"/>
      <c r="M114" s="262"/>
      <c r="N114" s="263"/>
    </row>
    <row r="115" spans="2:14">
      <c r="B115" s="249"/>
      <c r="C115" s="250"/>
      <c r="D115" s="250"/>
      <c r="E115" s="250" t="s">
        <v>976</v>
      </c>
      <c r="F115" s="424"/>
      <c r="G115" s="424"/>
      <c r="H115" s="250"/>
      <c r="I115" s="250"/>
      <c r="J115" s="250"/>
      <c r="K115" s="250"/>
      <c r="L115" s="250"/>
      <c r="M115" s="250"/>
      <c r="N115" s="251"/>
    </row>
    <row r="116" spans="2:14">
      <c r="B116" s="249"/>
      <c r="C116" s="250"/>
      <c r="D116" s="250"/>
      <c r="E116" s="425" t="s">
        <v>977</v>
      </c>
      <c r="F116" s="250"/>
      <c r="G116" s="250"/>
      <c r="H116" s="425"/>
      <c r="I116" s="425"/>
      <c r="J116" s="425"/>
      <c r="K116" s="250"/>
      <c r="L116" s="250"/>
      <c r="M116" s="250"/>
      <c r="N116" s="251"/>
    </row>
    <row r="117" spans="2:14">
      <c r="B117" s="249"/>
      <c r="C117" s="250"/>
      <c r="D117" s="250"/>
      <c r="E117" s="264" t="s">
        <v>981</v>
      </c>
      <c r="F117" s="250"/>
      <c r="G117" s="250"/>
      <c r="H117" s="264"/>
      <c r="I117" s="264"/>
      <c r="J117" s="264"/>
      <c r="K117" s="250"/>
      <c r="L117" s="250"/>
      <c r="M117" s="250"/>
      <c r="N117" s="251"/>
    </row>
    <row r="118" spans="2:14">
      <c r="B118" s="265"/>
      <c r="C118" s="262"/>
      <c r="D118" s="262"/>
      <c r="E118" s="250" t="s">
        <v>979</v>
      </c>
      <c r="F118" s="250"/>
      <c r="G118" s="250"/>
      <c r="H118" s="250"/>
      <c r="I118" s="250"/>
      <c r="J118" s="250"/>
      <c r="K118" s="262"/>
      <c r="L118" s="262"/>
      <c r="M118" s="262"/>
      <c r="N118" s="263"/>
    </row>
    <row r="119" spans="2:14">
      <c r="B119" s="265"/>
      <c r="C119" s="262"/>
      <c r="D119" s="262"/>
      <c r="E119" s="262"/>
      <c r="F119" s="250"/>
      <c r="G119" s="250"/>
      <c r="H119" s="250"/>
      <c r="I119" s="250"/>
      <c r="J119" s="250"/>
      <c r="K119" s="262"/>
      <c r="L119" s="262"/>
      <c r="M119" s="262"/>
      <c r="N119" s="263"/>
    </row>
    <row r="120" spans="2:14">
      <c r="B120" s="265" t="s">
        <v>2220</v>
      </c>
      <c r="C120" s="264"/>
      <c r="D120" s="264"/>
      <c r="E120" s="250"/>
      <c r="F120" s="250"/>
      <c r="G120" s="250"/>
      <c r="H120" s="250"/>
      <c r="I120" s="250"/>
      <c r="J120" s="973"/>
      <c r="K120" s="973"/>
      <c r="L120" s="973"/>
      <c r="M120" s="973"/>
      <c r="N120" s="974"/>
    </row>
    <row r="121" spans="2:14" ht="15.75" thickBot="1">
      <c r="B121" s="426" t="s">
        <v>2221</v>
      </c>
      <c r="C121" s="427"/>
      <c r="D121" s="427"/>
      <c r="E121" s="266"/>
      <c r="F121" s="266"/>
      <c r="G121" s="266"/>
      <c r="H121" s="266"/>
      <c r="I121" s="266"/>
      <c r="J121" s="975"/>
      <c r="K121" s="975"/>
      <c r="L121" s="975"/>
      <c r="M121" s="975"/>
      <c r="N121" s="976"/>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1127</v>
      </c>
      <c r="C31" s="87" t="s">
        <v>2130</v>
      </c>
      <c r="D31" s="88"/>
      <c r="E31" s="88"/>
      <c r="F31" s="88"/>
      <c r="G31" s="88"/>
      <c r="H31" s="88"/>
      <c r="I31" s="88"/>
      <c r="J31" s="88"/>
      <c r="K31" s="460"/>
      <c r="L31" s="313" t="s">
        <v>377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190</v>
      </c>
      <c r="B36" s="872" t="str">
        <f>VLOOKUP(A36,EQUIPOS!A6:D154,3,FALSE)</f>
        <v>Diferencial de 3 ton</v>
      </c>
      <c r="C36" s="873"/>
      <c r="D36" s="873"/>
      <c r="E36" s="873"/>
      <c r="F36" s="873"/>
      <c r="G36" s="873"/>
      <c r="H36" s="874"/>
      <c r="I36" s="274"/>
      <c r="J36" s="275"/>
      <c r="K36" s="276">
        <f>VLOOKUP(A36,EQUIPOS!A6:D163,4,FALSE)</f>
        <v>5014.7186028027045</v>
      </c>
      <c r="L36" s="277"/>
      <c r="M36" s="343">
        <v>40</v>
      </c>
      <c r="N36" s="279">
        <f t="shared" ref="N36:N41" si="0">K36/M36</f>
        <v>125.36796507006761</v>
      </c>
    </row>
    <row r="37" spans="1:14">
      <c r="A37" s="119" t="s">
        <v>195</v>
      </c>
      <c r="B37" s="872" t="str">
        <f>VLOOKUP(A37,EQUIPOS!A7:D154,3,FALSE)</f>
        <v xml:space="preserve">Equipo de oxicorte, Capacidad de corte: hasta 6´´ (152mm) </v>
      </c>
      <c r="C37" s="873"/>
      <c r="D37" s="873"/>
      <c r="E37" s="873"/>
      <c r="F37" s="873"/>
      <c r="G37" s="873"/>
      <c r="H37" s="874"/>
      <c r="I37" s="428"/>
      <c r="J37" s="429"/>
      <c r="K37" s="276">
        <f>VLOOKUP(A37,EQUIPOS!A7:D164,4,FALSE)</f>
        <v>9309.7152244038971</v>
      </c>
      <c r="L37" s="342"/>
      <c r="M37" s="343">
        <v>400</v>
      </c>
      <c r="N37" s="279">
        <f t="shared" si="0"/>
        <v>23.274288061009742</v>
      </c>
    </row>
    <row r="38" spans="1:14">
      <c r="A38" s="119" t="s">
        <v>204</v>
      </c>
      <c r="B38" s="872" t="str">
        <f>VLOOKUP(A38,EQUIPOS!A8:D154,3,FALSE)</f>
        <v xml:space="preserve">Equipo de soldadura 250 AMP
</v>
      </c>
      <c r="C38" s="873"/>
      <c r="D38" s="873"/>
      <c r="E38" s="873"/>
      <c r="F38" s="873"/>
      <c r="G38" s="873"/>
      <c r="H38" s="874"/>
      <c r="I38" s="428"/>
      <c r="J38" s="429"/>
      <c r="K38" s="276">
        <f>VLOOKUP(A38,EQUIPOS!A8:D165,4,FALSE)</f>
        <v>13184.715767914764</v>
      </c>
      <c r="L38" s="342"/>
      <c r="M38" s="343">
        <v>400</v>
      </c>
      <c r="N38" s="279">
        <f t="shared" si="0"/>
        <v>32.961789419786911</v>
      </c>
    </row>
    <row r="39" spans="1:14">
      <c r="A39" s="119" t="s">
        <v>208</v>
      </c>
      <c r="B39" s="872" t="str">
        <f>VLOOKUP(A39,EQUIPOS!A9:D154,3,FALSE)</f>
        <v>Equipo de soldadura 400</v>
      </c>
      <c r="C39" s="873"/>
      <c r="D39" s="873"/>
      <c r="E39" s="873"/>
      <c r="F39" s="873"/>
      <c r="G39" s="873"/>
      <c r="H39" s="874"/>
      <c r="I39" s="428"/>
      <c r="J39" s="429"/>
      <c r="K39" s="276">
        <f>VLOOKUP(A39,EQUIPOS!A9:D166,4,FALSE)</f>
        <v>16634.921763256945</v>
      </c>
      <c r="L39" s="342"/>
      <c r="M39" s="343">
        <v>400</v>
      </c>
      <c r="N39" s="279">
        <f t="shared" si="0"/>
        <v>41.587304408142366</v>
      </c>
    </row>
    <row r="40" spans="1:14">
      <c r="A40" s="119" t="s">
        <v>210</v>
      </c>
      <c r="B40" s="872" t="str">
        <f>VLOOKUP(A40,EQUIPOS!A10:D154,3,FALSE)</f>
        <v>Equipo de soldadura 600</v>
      </c>
      <c r="C40" s="873"/>
      <c r="D40" s="873"/>
      <c r="E40" s="873"/>
      <c r="F40" s="873"/>
      <c r="G40" s="873"/>
      <c r="H40" s="874"/>
      <c r="I40" s="428"/>
      <c r="J40" s="429"/>
      <c r="K40" s="276">
        <f>VLOOKUP(A40,EQUIPOS!A10:D167,4,FALSE)</f>
        <v>21636.710016759593</v>
      </c>
      <c r="L40" s="342"/>
      <c r="M40" s="343">
        <v>400</v>
      </c>
      <c r="N40" s="279">
        <f t="shared" si="0"/>
        <v>54.091775041898984</v>
      </c>
    </row>
    <row r="41" spans="1:14">
      <c r="A41" s="119" t="s">
        <v>243</v>
      </c>
      <c r="B41" s="872" t="str">
        <f>VLOOKUP(A41,EQUIPOS!A11:D155,3,FALSE)</f>
        <v>Grúa 10 ton</v>
      </c>
      <c r="C41" s="873"/>
      <c r="D41" s="873"/>
      <c r="E41" s="873"/>
      <c r="F41" s="873"/>
      <c r="G41" s="873"/>
      <c r="H41" s="874"/>
      <c r="I41" s="428"/>
      <c r="J41" s="429"/>
      <c r="K41" s="276">
        <f>VLOOKUP(A41,EQUIPOS!A11:D168,4,FALSE)</f>
        <v>224374.47828776544</v>
      </c>
      <c r="L41" s="342"/>
      <c r="M41" s="343">
        <v>400</v>
      </c>
      <c r="N41" s="279">
        <f t="shared" si="0"/>
        <v>560.9361957194136</v>
      </c>
    </row>
    <row r="42" spans="1:14">
      <c r="B42" s="872"/>
      <c r="C42" s="873"/>
      <c r="D42" s="873"/>
      <c r="E42" s="873"/>
      <c r="F42" s="873"/>
      <c r="G42" s="873"/>
      <c r="H42" s="874"/>
      <c r="I42" s="42"/>
      <c r="J42" s="43"/>
      <c r="K42" s="276"/>
      <c r="L42" s="283"/>
      <c r="M42" s="343"/>
      <c r="N42" s="279"/>
    </row>
    <row r="43" spans="1:14">
      <c r="B43" s="327"/>
      <c r="C43" s="328"/>
      <c r="D43" s="328"/>
      <c r="E43" s="328"/>
      <c r="F43" s="330"/>
      <c r="G43" s="330"/>
      <c r="H43" s="131"/>
      <c r="I43" s="42"/>
      <c r="J43" s="43"/>
      <c r="K43" s="276"/>
      <c r="L43" s="283"/>
      <c r="M43" s="284"/>
      <c r="N43" s="280"/>
    </row>
    <row r="44" spans="1:14">
      <c r="B44" s="880" t="s">
        <v>952</v>
      </c>
      <c r="C44" s="881"/>
      <c r="D44" s="881"/>
      <c r="E44" s="44"/>
      <c r="F44" s="45"/>
      <c r="G44" s="45"/>
      <c r="H44" s="46"/>
      <c r="I44" s="42"/>
      <c r="J44" s="43"/>
      <c r="K44" s="286"/>
      <c r="L44" s="283"/>
      <c r="M44" s="408">
        <v>0.05</v>
      </c>
      <c r="N44" s="351">
        <f>N81*M44</f>
        <v>100.80399809240021</v>
      </c>
    </row>
    <row r="45" spans="1:14" ht="15.75" thickBot="1">
      <c r="B45" s="872"/>
      <c r="C45" s="873"/>
      <c r="D45" s="873"/>
      <c r="E45" s="873"/>
      <c r="F45" s="873"/>
      <c r="G45" s="873"/>
      <c r="H45" s="874"/>
      <c r="I45" s="882"/>
      <c r="J45" s="883"/>
      <c r="K45" s="47"/>
      <c r="L45" s="884"/>
      <c r="M45" s="885"/>
      <c r="N45" s="111"/>
    </row>
    <row r="46" spans="1:14" ht="15.75" thickBot="1">
      <c r="B46" s="823" t="s">
        <v>953</v>
      </c>
      <c r="C46" s="824"/>
      <c r="D46" s="824"/>
      <c r="E46" s="824"/>
      <c r="F46" s="824"/>
      <c r="G46" s="824"/>
      <c r="H46" s="824"/>
      <c r="I46" s="824"/>
      <c r="J46" s="824"/>
      <c r="K46" s="824"/>
      <c r="L46" s="824"/>
      <c r="M46" s="825"/>
      <c r="N46" s="401">
        <f>SUM(N36:N44)</f>
        <v>939.02331581271937</v>
      </c>
    </row>
    <row r="47" spans="1:14">
      <c r="B47" s="287"/>
      <c r="C47" s="40"/>
      <c r="D47" s="40"/>
      <c r="E47" s="40"/>
      <c r="F47" s="40"/>
      <c r="G47" s="40"/>
      <c r="H47" s="40"/>
      <c r="I47" s="40"/>
      <c r="J47" s="40"/>
      <c r="K47" s="40"/>
      <c r="L47" s="40"/>
      <c r="M47" s="40"/>
      <c r="N47" s="41"/>
    </row>
    <row r="48" spans="1:14">
      <c r="B48" s="70" t="s">
        <v>954</v>
      </c>
      <c r="C48" s="71"/>
      <c r="D48" s="71"/>
      <c r="E48" s="71"/>
      <c r="F48" s="71"/>
      <c r="G48" s="71"/>
      <c r="H48" s="71"/>
      <c r="I48" s="71"/>
      <c r="J48" s="71"/>
      <c r="K48" s="71"/>
      <c r="L48" s="71"/>
      <c r="M48" s="71"/>
      <c r="N48" s="72"/>
    </row>
    <row r="49" spans="1:14" ht="15.75" thickBot="1">
      <c r="B49" s="73"/>
      <c r="C49" s="68"/>
      <c r="D49" s="68"/>
      <c r="E49" s="68"/>
      <c r="F49" s="68"/>
      <c r="G49" s="68"/>
      <c r="H49" s="68"/>
      <c r="I49" s="68"/>
      <c r="J49" s="67"/>
      <c r="K49" s="67"/>
      <c r="L49" s="67"/>
      <c r="M49" s="67"/>
      <c r="N49" s="69"/>
    </row>
    <row r="50" spans="1:14">
      <c r="B50" s="868" t="s">
        <v>944</v>
      </c>
      <c r="C50" s="869"/>
      <c r="D50" s="869"/>
      <c r="E50" s="869"/>
      <c r="F50" s="869"/>
      <c r="G50" s="869"/>
      <c r="H50" s="869"/>
      <c r="I50" s="903"/>
      <c r="J50" s="322" t="s">
        <v>945</v>
      </c>
      <c r="K50" s="91" t="s">
        <v>946</v>
      </c>
      <c r="L50" s="904" t="s">
        <v>955</v>
      </c>
      <c r="M50" s="903"/>
      <c r="N50" s="92" t="s">
        <v>951</v>
      </c>
    </row>
    <row r="51" spans="1:14">
      <c r="A51" s="169" t="s">
        <v>460</v>
      </c>
      <c r="B51" s="49" t="str">
        <f>VLOOKUP(A51,MATERIALES!A5:D373,3,FALSE)</f>
        <v>Fundente</v>
      </c>
      <c r="C51" s="288"/>
      <c r="D51" s="288"/>
      <c r="E51" s="288"/>
      <c r="F51" s="288"/>
      <c r="G51" s="288"/>
      <c r="H51" s="288"/>
      <c r="I51" s="288"/>
      <c r="J51" s="318" t="str">
        <f>VLOOKUP(A51,MATERIALES!A6:D643,2,FALSE)</f>
        <v>kg</v>
      </c>
      <c r="K51" s="289">
        <v>5.0000000000000001E-3</v>
      </c>
      <c r="L51" s="274"/>
      <c r="M51" s="409">
        <f>VLOOKUP(A51,MATERIALES!A5:D396,4,FALSE)</f>
        <v>22815.036082772236</v>
      </c>
      <c r="N51" s="279">
        <f>K51*M51</f>
        <v>114.07518041386118</v>
      </c>
    </row>
    <row r="52" spans="1:14">
      <c r="A52" s="169" t="s">
        <v>462</v>
      </c>
      <c r="B52" s="49" t="str">
        <f>VLOOKUP(A52,MATERIALES!A6:D373,3,FALSE)</f>
        <v>Gas propano</v>
      </c>
      <c r="C52" s="432"/>
      <c r="D52" s="432"/>
      <c r="E52" s="432"/>
      <c r="F52" s="432"/>
      <c r="G52" s="432"/>
      <c r="H52" s="432"/>
      <c r="I52" s="432"/>
      <c r="J52" s="319" t="str">
        <f>VLOOKUP(A52,MATERIALES!A6:D644,2,FALSE)</f>
        <v>kg</v>
      </c>
      <c r="K52" s="404">
        <v>5.0000000000000001E-3</v>
      </c>
      <c r="L52" s="428"/>
      <c r="M52" s="409">
        <f>VLOOKUP(A52,MATERIALES!A6:D397,4,FALSE)</f>
        <v>2589.0111691325951</v>
      </c>
      <c r="N52" s="279">
        <f t="shared" ref="N52:N58" si="1">K52*M52</f>
        <v>12.945055845662976</v>
      </c>
    </row>
    <row r="53" spans="1:14">
      <c r="A53" s="169" t="s">
        <v>591</v>
      </c>
      <c r="B53" s="49" t="str">
        <f>VLOOKUP(A53,MATERIALES!A6:D373,3,FALSE)</f>
        <v>Oxigeno industrial</v>
      </c>
      <c r="C53" s="432"/>
      <c r="D53" s="432"/>
      <c r="E53" s="432"/>
      <c r="F53" s="432"/>
      <c r="G53" s="432"/>
      <c r="H53" s="432"/>
      <c r="I53" s="432"/>
      <c r="J53" s="319" t="str">
        <f>VLOOKUP(A53,MATERIALES!A7:D645,2,FALSE)</f>
        <v>kg</v>
      </c>
      <c r="K53" s="404">
        <v>5.0000000000000001E-3</v>
      </c>
      <c r="L53" s="428"/>
      <c r="M53" s="409">
        <f>VLOOKUP(A53,MATERIALES!A6:D398,4,FALSE)</f>
        <v>10177.941314710104</v>
      </c>
      <c r="N53" s="279">
        <f t="shared" si="1"/>
        <v>50.889706573550519</v>
      </c>
    </row>
    <row r="54" spans="1:14">
      <c r="A54" s="169" t="s">
        <v>662</v>
      </c>
      <c r="B54" s="49" t="str">
        <f>VLOOKUP(A54,MATERIALES!A6:D373,3,FALSE)</f>
        <v>Soldadura 7018</v>
      </c>
      <c r="C54" s="432"/>
      <c r="D54" s="432"/>
      <c r="E54" s="432"/>
      <c r="F54" s="432"/>
      <c r="G54" s="432"/>
      <c r="H54" s="432"/>
      <c r="I54" s="432"/>
      <c r="J54" s="319" t="str">
        <f>VLOOKUP(A54,MATERIALES!A8:D646,2,FALSE)</f>
        <v>kg</v>
      </c>
      <c r="K54" s="404">
        <v>0.01</v>
      </c>
      <c r="L54" s="428"/>
      <c r="M54" s="409">
        <f>VLOOKUP(A54,MATERIALES!A6:D399,4,FALSE)</f>
        <v>11785.536752605834</v>
      </c>
      <c r="N54" s="279">
        <f t="shared" si="1"/>
        <v>117.85536752605834</v>
      </c>
    </row>
    <row r="55" spans="1:14">
      <c r="A55" s="169" t="s">
        <v>665</v>
      </c>
      <c r="B55" s="49" t="str">
        <f>VLOOKUP(A55,MATERIALES!A7:D373,3,FALSE)</f>
        <v>Soldadura L-70</v>
      </c>
      <c r="C55" s="432"/>
      <c r="D55" s="432"/>
      <c r="E55" s="432"/>
      <c r="F55" s="432"/>
      <c r="G55" s="432"/>
      <c r="H55" s="432"/>
      <c r="I55" s="432"/>
      <c r="J55" s="319" t="str">
        <f>VLOOKUP(A55,MATERIALES!A9:D647,2,FALSE)</f>
        <v>kg</v>
      </c>
      <c r="K55" s="404">
        <v>0.01</v>
      </c>
      <c r="L55" s="428"/>
      <c r="M55" s="409">
        <f>VLOOKUP(A55,MATERIALES!A7:D400,4,FALSE)</f>
        <v>19990.534369891615</v>
      </c>
      <c r="N55" s="279">
        <f t="shared" si="1"/>
        <v>199.90534369891614</v>
      </c>
    </row>
    <row r="56" spans="1:14">
      <c r="A56" s="169" t="s">
        <v>608</v>
      </c>
      <c r="B56" s="49" t="str">
        <f>VLOOKUP(A56,MATERIALES!A8:D373,3,FALSE)</f>
        <v>Pintura anticorrosiva</v>
      </c>
      <c r="C56" s="432"/>
      <c r="D56" s="432"/>
      <c r="E56" s="432"/>
      <c r="F56" s="432"/>
      <c r="G56" s="432"/>
      <c r="H56" s="432"/>
      <c r="I56" s="432"/>
      <c r="J56" s="319" t="str">
        <f>VLOOKUP(A56,MATERIALES!A10:D648,2,FALSE)</f>
        <v>gal</v>
      </c>
      <c r="K56" s="443">
        <v>5.0000000000000001E-4</v>
      </c>
      <c r="L56" s="428"/>
      <c r="M56" s="409">
        <f>VLOOKUP(A56,MATERIALES!A8:D401,4,FALSE)</f>
        <v>33150.876773843564</v>
      </c>
      <c r="N56" s="279">
        <f t="shared" si="1"/>
        <v>16.575438386921782</v>
      </c>
    </row>
    <row r="57" spans="1:14">
      <c r="A57" s="169" t="s">
        <v>607</v>
      </c>
      <c r="B57" s="49" t="str">
        <f>VLOOKUP(A57,MATERIALES!A9:D373,3,FALSE)</f>
        <v xml:space="preserve">Pintura acrílica, esmalte o similar </v>
      </c>
      <c r="C57" s="432"/>
      <c r="D57" s="432"/>
      <c r="E57" s="432"/>
      <c r="F57" s="432"/>
      <c r="G57" s="432"/>
      <c r="H57" s="432"/>
      <c r="I57" s="432"/>
      <c r="J57" s="319" t="str">
        <f>VLOOKUP(A57,MATERIALES!A11:D649,2,FALSE)</f>
        <v>gal</v>
      </c>
      <c r="K57" s="404">
        <v>1E-3</v>
      </c>
      <c r="L57" s="428"/>
      <c r="M57" s="409">
        <f>VLOOKUP(A57,MATERIALES!A9:D402,4,FALSE)</f>
        <v>41308.846938835399</v>
      </c>
      <c r="N57" s="279">
        <f t="shared" si="1"/>
        <v>41.308846938835401</v>
      </c>
    </row>
    <row r="58" spans="1:14" ht="15.75" thickBot="1">
      <c r="A58" t="s">
        <v>840</v>
      </c>
      <c r="B58" s="49" t="str">
        <f>VLOOKUP(A58,MATERIALES!A10:D373,3,FALSE)</f>
        <v>Disolvente para pintura (TINNER)</v>
      </c>
      <c r="C58" s="317"/>
      <c r="D58" s="317"/>
      <c r="E58" s="317"/>
      <c r="F58" s="317"/>
      <c r="G58" s="317"/>
      <c r="H58" s="317"/>
      <c r="I58" s="317"/>
      <c r="J58" s="440" t="str">
        <f>VLOOKUP(A58,MATERIALES!A11:D650,2,FALSE)</f>
        <v>gal</v>
      </c>
      <c r="K58" s="132">
        <v>1E-3</v>
      </c>
      <c r="L58" s="332"/>
      <c r="M58" s="409">
        <f>VLOOKUP(A58,MATERIALES!A10:D403,4,FALSE)</f>
        <v>17293.383011117217</v>
      </c>
      <c r="N58" s="279">
        <f t="shared" si="1"/>
        <v>17.293383011117218</v>
      </c>
    </row>
    <row r="59" spans="1:14" ht="15.75" thickBot="1">
      <c r="B59" s="823" t="s">
        <v>953</v>
      </c>
      <c r="C59" s="824"/>
      <c r="D59" s="824"/>
      <c r="E59" s="824"/>
      <c r="F59" s="824"/>
      <c r="G59" s="824"/>
      <c r="H59" s="824"/>
      <c r="I59" s="824"/>
      <c r="J59" s="824"/>
      <c r="K59" s="824"/>
      <c r="L59" s="824"/>
      <c r="M59" s="825"/>
      <c r="N59" s="401">
        <f>SUM(N51:N58)</f>
        <v>570.84832239492357</v>
      </c>
    </row>
    <row r="60" spans="1:14">
      <c r="B60" s="39"/>
      <c r="C60" s="40"/>
      <c r="D60" s="40"/>
      <c r="E60" s="40"/>
      <c r="F60" s="40"/>
      <c r="G60" s="40"/>
      <c r="H60" s="40"/>
      <c r="I60" s="40"/>
      <c r="J60" s="40"/>
      <c r="K60" s="40"/>
      <c r="L60" s="40"/>
      <c r="M60" s="40"/>
      <c r="N60" s="41"/>
    </row>
    <row r="61" spans="1:14">
      <c r="B61" s="70" t="s">
        <v>956</v>
      </c>
      <c r="C61" s="71"/>
      <c r="D61" s="71"/>
      <c r="E61" s="71"/>
      <c r="F61" s="71"/>
      <c r="G61" s="71"/>
      <c r="H61" s="71"/>
      <c r="I61" s="71"/>
      <c r="J61" s="71"/>
      <c r="K61" s="71"/>
      <c r="L61" s="71"/>
      <c r="M61" s="71"/>
      <c r="N61" s="72"/>
    </row>
    <row r="62" spans="1:14" ht="15.75" thickBot="1">
      <c r="B62" s="74"/>
      <c r="C62" s="67"/>
      <c r="D62" s="67"/>
      <c r="E62" s="67"/>
      <c r="F62" s="67"/>
      <c r="G62" s="67"/>
      <c r="H62" s="67"/>
      <c r="I62" s="67"/>
      <c r="J62" s="67"/>
      <c r="K62" s="67"/>
      <c r="L62" s="67"/>
      <c r="M62" s="67"/>
      <c r="N62" s="69"/>
    </row>
    <row r="63" spans="1:14" ht="25.5">
      <c r="B63" s="320" t="s">
        <v>957</v>
      </c>
      <c r="C63" s="321"/>
      <c r="D63" s="321"/>
      <c r="E63" s="321"/>
      <c r="F63" s="321"/>
      <c r="G63" s="321"/>
      <c r="H63" s="79" t="s">
        <v>945</v>
      </c>
      <c r="I63" s="80" t="s">
        <v>958</v>
      </c>
      <c r="J63" s="81" t="s">
        <v>959</v>
      </c>
      <c r="K63" s="79" t="s">
        <v>960</v>
      </c>
      <c r="L63" s="909" t="s">
        <v>961</v>
      </c>
      <c r="M63" s="888"/>
      <c r="N63" s="82" t="s">
        <v>951</v>
      </c>
    </row>
    <row r="64" spans="1:14">
      <c r="B64" s="52"/>
      <c r="C64" s="324"/>
      <c r="D64" s="324"/>
      <c r="E64" s="324"/>
      <c r="F64" s="324"/>
      <c r="G64" s="324"/>
      <c r="H64" s="318"/>
      <c r="I64" s="286"/>
      <c r="J64" s="293"/>
      <c r="K64" s="286"/>
      <c r="L64" s="910"/>
      <c r="M64" s="911"/>
      <c r="N64" s="294"/>
    </row>
    <row r="65" spans="1:15">
      <c r="B65" s="52"/>
      <c r="C65" s="53"/>
      <c r="D65" s="53"/>
      <c r="E65" s="53"/>
      <c r="F65" s="53"/>
      <c r="G65" s="53"/>
      <c r="H65" s="318"/>
      <c r="I65" s="286"/>
      <c r="J65" s="293"/>
      <c r="K65" s="286"/>
      <c r="L65" s="910"/>
      <c r="M65" s="911"/>
      <c r="N65" s="294"/>
    </row>
    <row r="66" spans="1:15">
      <c r="B66" s="52"/>
      <c r="C66" s="53"/>
      <c r="D66" s="53"/>
      <c r="E66" s="53"/>
      <c r="F66" s="53"/>
      <c r="G66" s="53"/>
      <c r="H66" s="318"/>
      <c r="I66" s="286"/>
      <c r="J66" s="293"/>
      <c r="K66" s="286"/>
      <c r="L66" s="910"/>
      <c r="M66" s="911"/>
      <c r="N66" s="294"/>
    </row>
    <row r="67" spans="1:15">
      <c r="B67" s="52"/>
      <c r="C67" s="53"/>
      <c r="D67" s="53"/>
      <c r="E67" s="53"/>
      <c r="F67" s="53"/>
      <c r="G67" s="53"/>
      <c r="H67" s="318"/>
      <c r="I67" s="286"/>
      <c r="J67" s="293"/>
      <c r="K67" s="286"/>
      <c r="L67" s="910"/>
      <c r="M67" s="911"/>
      <c r="N67" s="294"/>
    </row>
    <row r="68" spans="1:15">
      <c r="B68" s="52"/>
      <c r="C68" s="53"/>
      <c r="D68" s="53"/>
      <c r="E68" s="53"/>
      <c r="F68" s="53"/>
      <c r="G68" s="53"/>
      <c r="H68" s="295"/>
      <c r="I68" s="286"/>
      <c r="J68" s="286"/>
      <c r="K68" s="286"/>
      <c r="L68" s="296"/>
      <c r="M68" s="297"/>
      <c r="N68" s="298"/>
    </row>
    <row r="69" spans="1:15" ht="15.75" thickBot="1">
      <c r="B69" s="454"/>
      <c r="C69" s="455"/>
      <c r="D69" s="455"/>
      <c r="E69" s="455"/>
      <c r="F69" s="455"/>
      <c r="G69" s="455"/>
      <c r="H69" s="54"/>
      <c r="I69" s="132"/>
      <c r="J69" s="132"/>
      <c r="K69" s="132"/>
      <c r="L69" s="901"/>
      <c r="M69" s="902"/>
      <c r="N69" s="133"/>
    </row>
    <row r="70" spans="1:15" ht="15.75" thickBot="1">
      <c r="B70" s="912" t="s">
        <v>953</v>
      </c>
      <c r="C70" s="866"/>
      <c r="D70" s="866"/>
      <c r="E70" s="866"/>
      <c r="F70" s="866"/>
      <c r="G70" s="866"/>
      <c r="H70" s="866"/>
      <c r="I70" s="866"/>
      <c r="J70" s="866"/>
      <c r="K70" s="866"/>
      <c r="L70" s="866"/>
      <c r="M70" s="867"/>
      <c r="N70" s="110"/>
    </row>
    <row r="71" spans="1:15">
      <c r="B71" s="39"/>
      <c r="C71" s="40"/>
      <c r="D71" s="40"/>
      <c r="E71" s="40"/>
      <c r="F71" s="40"/>
      <c r="G71" s="40"/>
      <c r="H71" s="40"/>
      <c r="I71" s="40"/>
      <c r="J71" s="40"/>
      <c r="K71" s="40"/>
      <c r="L71" s="40"/>
      <c r="M71" s="40"/>
      <c r="N71" s="41"/>
    </row>
    <row r="72" spans="1:15">
      <c r="B72" s="70" t="s">
        <v>962</v>
      </c>
      <c r="C72" s="71"/>
      <c r="D72" s="71"/>
      <c r="E72" s="71"/>
      <c r="F72" s="71"/>
      <c r="G72" s="71"/>
      <c r="H72" s="71"/>
      <c r="I72" s="71"/>
      <c r="J72" s="71"/>
      <c r="K72" s="71"/>
      <c r="L72" s="71"/>
      <c r="M72" s="71"/>
      <c r="N72" s="72"/>
    </row>
    <row r="73" spans="1:15" ht="15.75" thickBot="1">
      <c r="B73" s="74"/>
      <c r="C73" s="67"/>
      <c r="D73" s="67"/>
      <c r="E73" s="67"/>
      <c r="F73" s="67"/>
      <c r="G73" s="67"/>
      <c r="H73" s="67"/>
      <c r="I73" s="67"/>
      <c r="J73" s="67"/>
      <c r="K73" s="67"/>
      <c r="L73" s="67"/>
      <c r="M73" s="67"/>
      <c r="N73" s="69"/>
    </row>
    <row r="74" spans="1:15" ht="25.5">
      <c r="B74" s="862" t="s">
        <v>963</v>
      </c>
      <c r="C74" s="863"/>
      <c r="D74" s="863"/>
      <c r="E74" s="863"/>
      <c r="F74" s="863"/>
      <c r="G74" s="863"/>
      <c r="H74" s="863"/>
      <c r="I74" s="79" t="s">
        <v>964</v>
      </c>
      <c r="J74" s="81" t="s">
        <v>1410</v>
      </c>
      <c r="K74" s="80" t="s">
        <v>966</v>
      </c>
      <c r="L74" s="864" t="s">
        <v>950</v>
      </c>
      <c r="M74" s="865"/>
      <c r="N74" s="104" t="s">
        <v>951</v>
      </c>
    </row>
    <row r="75" spans="1:15">
      <c r="A75" s="170" t="s">
        <v>2</v>
      </c>
      <c r="B75" s="55" t="str">
        <f>VLOOKUP(A75,'MANO DE OBRA'!A8:D68,3,FALSE)</f>
        <v>Soldador (2)</v>
      </c>
      <c r="C75" s="53"/>
      <c r="D75" s="53"/>
      <c r="E75" s="53"/>
      <c r="F75" s="53"/>
      <c r="G75" s="53"/>
      <c r="H75" s="53"/>
      <c r="I75" s="299">
        <f>K75/J75*100</f>
        <v>115336.47958314378</v>
      </c>
      <c r="J75" s="300">
        <v>185</v>
      </c>
      <c r="K75" s="301">
        <f>VLOOKUP(A75,'MANO DE OBRA'!A8:D99,4,FALSE)</f>
        <v>213372.48722881597</v>
      </c>
      <c r="L75" s="56"/>
      <c r="M75" s="441">
        <v>320</v>
      </c>
      <c r="N75" s="402">
        <f>K75/M75</f>
        <v>666.78902259004985</v>
      </c>
      <c r="O75" s="112"/>
    </row>
    <row r="76" spans="1:15">
      <c r="A76" s="170" t="s">
        <v>4</v>
      </c>
      <c r="B76" s="55" t="str">
        <f>VLOOKUP(A76,'MANO DE OBRA'!A8:D69,3,FALSE)</f>
        <v>Inspector de fabricación y montaje</v>
      </c>
      <c r="C76" s="53"/>
      <c r="D76" s="53"/>
      <c r="E76" s="53"/>
      <c r="F76" s="53"/>
      <c r="G76" s="53"/>
      <c r="H76" s="53"/>
      <c r="I76" s="299">
        <f>K76/J76*100</f>
        <v>87942.625377371514</v>
      </c>
      <c r="J76" s="300">
        <v>185</v>
      </c>
      <c r="K76" s="301">
        <f>VLOOKUP(A76,'MANO DE OBRA'!A8:D100,4,FALSE)</f>
        <v>162693.85694813728</v>
      </c>
      <c r="L76" s="56"/>
      <c r="M76" s="441">
        <v>320</v>
      </c>
      <c r="N76" s="402">
        <f>K76/M76</f>
        <v>508.41830296292903</v>
      </c>
    </row>
    <row r="77" spans="1:15">
      <c r="A77" t="s">
        <v>9</v>
      </c>
      <c r="B77" s="55" t="str">
        <f>VLOOKUP(A77,'MANO DE OBRA'!A9:D70,3,FALSE)</f>
        <v>Obrero (3)</v>
      </c>
      <c r="C77" s="53"/>
      <c r="D77" s="53"/>
      <c r="E77" s="53"/>
      <c r="F77" s="53"/>
      <c r="G77" s="53"/>
      <c r="H77" s="53"/>
      <c r="I77" s="299">
        <f>K77/J77*100</f>
        <v>87780</v>
      </c>
      <c r="J77" s="300">
        <v>185</v>
      </c>
      <c r="K77" s="301">
        <f>VLOOKUP(A77,'MANO DE OBRA'!A9:D101,4,FALSE)</f>
        <v>162393</v>
      </c>
      <c r="L77" s="56"/>
      <c r="M77" s="441">
        <v>320</v>
      </c>
      <c r="N77" s="402">
        <f>K77/M77</f>
        <v>507.47812499999998</v>
      </c>
    </row>
    <row r="78" spans="1:15">
      <c r="A78" t="s">
        <v>30</v>
      </c>
      <c r="B78" s="55" t="str">
        <f>VLOOKUP(A78,'MANO DE OBRA'!A10:D71,3,FALSE)</f>
        <v>Oficial</v>
      </c>
      <c r="C78" s="53"/>
      <c r="D78" s="53"/>
      <c r="E78" s="53"/>
      <c r="F78" s="53"/>
      <c r="G78" s="53"/>
      <c r="H78" s="53"/>
      <c r="I78" s="299">
        <f>K78/J78*100</f>
        <v>57668.23979157189</v>
      </c>
      <c r="J78" s="300">
        <v>185</v>
      </c>
      <c r="K78" s="301">
        <f>VLOOKUP(A78,'MANO DE OBRA'!A10:D102,4,FALSE)</f>
        <v>106686.24361440798</v>
      </c>
      <c r="L78" s="325"/>
      <c r="M78" s="441">
        <v>320</v>
      </c>
      <c r="N78" s="402">
        <f>K78/M78</f>
        <v>333.39451129502493</v>
      </c>
    </row>
    <row r="79" spans="1:15">
      <c r="B79" s="55"/>
      <c r="C79" s="53"/>
      <c r="D79" s="53"/>
      <c r="E79" s="53"/>
      <c r="F79" s="53"/>
      <c r="G79" s="53"/>
      <c r="H79" s="53"/>
      <c r="I79" s="299"/>
      <c r="J79" s="300"/>
      <c r="K79" s="301"/>
      <c r="L79" s="325"/>
      <c r="M79" s="441"/>
      <c r="N79" s="402"/>
    </row>
    <row r="80" spans="1:15" ht="15.75" thickBot="1">
      <c r="B80" s="899"/>
      <c r="C80" s="900"/>
      <c r="D80" s="900"/>
      <c r="E80" s="900"/>
      <c r="F80" s="900"/>
      <c r="G80" s="900"/>
      <c r="H80" s="900"/>
      <c r="I80" s="477"/>
      <c r="J80" s="478"/>
      <c r="K80" s="481"/>
      <c r="L80" s="482"/>
      <c r="M80" s="483"/>
      <c r="N80" s="402"/>
    </row>
    <row r="81" spans="1:14" ht="15.75" thickBot="1">
      <c r="B81" s="912" t="s">
        <v>953</v>
      </c>
      <c r="C81" s="866"/>
      <c r="D81" s="866"/>
      <c r="E81" s="866"/>
      <c r="F81" s="866"/>
      <c r="G81" s="866"/>
      <c r="H81" s="866"/>
      <c r="I81" s="866"/>
      <c r="J81" s="866"/>
      <c r="K81" s="866"/>
      <c r="L81" s="866"/>
      <c r="M81" s="867"/>
      <c r="N81" s="308">
        <f>SUM(N75:N80)</f>
        <v>2016.0799618480041</v>
      </c>
    </row>
    <row r="82" spans="1:14" ht="15.75" thickBot="1">
      <c r="B82" s="39"/>
      <c r="C82" s="40"/>
      <c r="D82" s="40"/>
      <c r="E82" s="40"/>
      <c r="F82" s="40"/>
      <c r="G82" s="40"/>
      <c r="H82" s="40"/>
      <c r="I82" s="40"/>
      <c r="J82" s="40"/>
      <c r="K82" s="40"/>
      <c r="L82" s="40"/>
      <c r="M82" s="40"/>
      <c r="N82" s="41"/>
    </row>
    <row r="83" spans="1:14" ht="15.75" thickBot="1">
      <c r="B83" s="823" t="s">
        <v>967</v>
      </c>
      <c r="C83" s="824"/>
      <c r="D83" s="824"/>
      <c r="E83" s="824"/>
      <c r="F83" s="824"/>
      <c r="G83" s="824"/>
      <c r="H83" s="824"/>
      <c r="I83" s="824"/>
      <c r="J83" s="824"/>
      <c r="K83" s="824"/>
      <c r="L83" s="824"/>
      <c r="M83" s="825"/>
      <c r="N83" s="105">
        <f>N46+N59+N70+N81</f>
        <v>3525.9516000556468</v>
      </c>
    </row>
    <row r="84" spans="1:14">
      <c r="B84" s="39"/>
      <c r="C84" s="40"/>
      <c r="D84" s="40"/>
      <c r="E84" s="40"/>
      <c r="F84" s="40"/>
      <c r="G84" s="40"/>
      <c r="H84" s="40"/>
      <c r="I84" s="40"/>
      <c r="J84" s="40"/>
      <c r="K84" s="40"/>
      <c r="L84" s="40"/>
      <c r="M84" s="40"/>
      <c r="N84" s="41"/>
    </row>
    <row r="85" spans="1:14">
      <c r="B85" s="70" t="s">
        <v>968</v>
      </c>
      <c r="C85" s="71"/>
      <c r="D85" s="71"/>
      <c r="E85" s="71"/>
      <c r="F85" s="71"/>
      <c r="G85" s="71"/>
      <c r="H85" s="71"/>
      <c r="I85" s="71"/>
      <c r="J85" s="71"/>
      <c r="K85" s="71"/>
      <c r="L85" s="71"/>
      <c r="M85" s="71"/>
      <c r="N85" s="72"/>
    </row>
    <row r="86" spans="1:14" ht="15.75" thickBot="1">
      <c r="B86" s="74"/>
      <c r="C86" s="67"/>
      <c r="D86" s="67"/>
      <c r="E86" s="67"/>
      <c r="F86" s="67"/>
      <c r="G86" s="67"/>
      <c r="H86" s="67"/>
      <c r="I86" s="67"/>
      <c r="J86" s="67"/>
      <c r="K86" s="67"/>
      <c r="L86" s="67"/>
      <c r="M86" s="67"/>
      <c r="N86" s="69"/>
    </row>
    <row r="87" spans="1:14">
      <c r="B87" s="868" t="s">
        <v>969</v>
      </c>
      <c r="C87" s="869"/>
      <c r="D87" s="869"/>
      <c r="E87" s="869"/>
      <c r="F87" s="869"/>
      <c r="G87" s="869"/>
      <c r="H87" s="869"/>
      <c r="I87" s="321"/>
      <c r="J87" s="341"/>
      <c r="K87" s="309" t="s">
        <v>970</v>
      </c>
      <c r="L87" s="870" t="s">
        <v>971</v>
      </c>
      <c r="M87" s="871"/>
      <c r="N87" s="310"/>
    </row>
    <row r="88" spans="1:14">
      <c r="B88" s="856" t="s">
        <v>972</v>
      </c>
      <c r="C88" s="857"/>
      <c r="D88" s="857"/>
      <c r="E88" s="857"/>
      <c r="F88" s="857"/>
      <c r="G88" s="857"/>
      <c r="H88" s="857"/>
      <c r="I88" s="93"/>
      <c r="J88" s="94"/>
      <c r="K88" s="311">
        <v>0.2</v>
      </c>
      <c r="L88" s="858">
        <f>N83*K88</f>
        <v>705.19032001112942</v>
      </c>
      <c r="M88" s="859"/>
      <c r="N88" s="57"/>
    </row>
    <row r="89" spans="1:14">
      <c r="B89" s="95" t="s">
        <v>973</v>
      </c>
      <c r="C89" s="96"/>
      <c r="D89" s="96"/>
      <c r="E89" s="96"/>
      <c r="F89" s="96"/>
      <c r="G89" s="96"/>
      <c r="H89" s="96"/>
      <c r="I89" s="93"/>
      <c r="J89" s="94"/>
      <c r="K89" s="311">
        <v>0.05</v>
      </c>
      <c r="L89" s="858">
        <f>N83*K89</f>
        <v>176.29758000278235</v>
      </c>
      <c r="M89" s="859"/>
      <c r="N89" s="57"/>
    </row>
    <row r="90" spans="1:14" ht="15.75" thickBot="1">
      <c r="B90" s="97" t="s">
        <v>974</v>
      </c>
      <c r="C90" s="98"/>
      <c r="D90" s="98"/>
      <c r="E90" s="98"/>
      <c r="F90" s="98"/>
      <c r="G90" s="98"/>
      <c r="H90" s="98"/>
      <c r="I90" s="99"/>
      <c r="J90" s="100"/>
      <c r="K90" s="312">
        <v>0.05</v>
      </c>
      <c r="L90" s="860">
        <f>N83*K90</f>
        <v>176.29758000278235</v>
      </c>
      <c r="M90" s="861"/>
      <c r="N90" s="57"/>
    </row>
    <row r="91" spans="1:14" ht="15.75" thickBot="1">
      <c r="B91" s="823" t="s">
        <v>953</v>
      </c>
      <c r="C91" s="824"/>
      <c r="D91" s="824"/>
      <c r="E91" s="824"/>
      <c r="F91" s="824"/>
      <c r="G91" s="824"/>
      <c r="H91" s="824"/>
      <c r="I91" s="824"/>
      <c r="J91" s="824"/>
      <c r="K91" s="824"/>
      <c r="L91" s="824"/>
      <c r="M91" s="825"/>
      <c r="N91" s="58">
        <f>L88+L89+L90</f>
        <v>1057.785480016694</v>
      </c>
    </row>
    <row r="92" spans="1:14" ht="15.75" thickBot="1">
      <c r="B92" s="39"/>
      <c r="C92" s="40"/>
      <c r="D92" s="40"/>
      <c r="E92" s="40"/>
      <c r="F92" s="40"/>
      <c r="G92" s="40"/>
      <c r="H92" s="40"/>
      <c r="I92" s="40"/>
      <c r="J92" s="40"/>
      <c r="K92" s="40"/>
      <c r="L92" s="40"/>
      <c r="M92" s="40"/>
      <c r="N92" s="41"/>
    </row>
    <row r="93" spans="1:14" ht="15.75" thickBot="1">
      <c r="A93" t="s">
        <v>2016</v>
      </c>
      <c r="B93" s="823" t="s">
        <v>975</v>
      </c>
      <c r="C93" s="824"/>
      <c r="D93" s="824"/>
      <c r="E93" s="824"/>
      <c r="F93" s="824"/>
      <c r="G93" s="824"/>
      <c r="H93" s="824"/>
      <c r="I93" s="824"/>
      <c r="J93" s="824"/>
      <c r="K93" s="824"/>
      <c r="L93" s="824"/>
      <c r="M93" s="825"/>
      <c r="N93" s="195">
        <f>N83+N91</f>
        <v>4583.7370800723411</v>
      </c>
    </row>
    <row r="94" spans="1:14">
      <c r="B94" s="246"/>
      <c r="C94" s="247"/>
      <c r="D94" s="247"/>
      <c r="E94" s="247"/>
      <c r="F94" s="247"/>
      <c r="G94" s="247"/>
      <c r="H94" s="247"/>
      <c r="I94" s="247"/>
      <c r="J94" s="247"/>
      <c r="K94" s="247"/>
      <c r="L94" s="247"/>
      <c r="M94" s="247"/>
      <c r="N94" s="248"/>
    </row>
    <row r="95" spans="1:14">
      <c r="B95" s="249"/>
      <c r="C95" s="250"/>
      <c r="D95" s="250"/>
      <c r="E95" s="250"/>
      <c r="F95" s="250"/>
      <c r="G95" s="250"/>
      <c r="H95" s="250"/>
      <c r="I95" s="250"/>
      <c r="J95" s="250"/>
      <c r="K95" s="250"/>
      <c r="L95" s="250"/>
      <c r="M95" s="250"/>
      <c r="N95" s="251"/>
    </row>
    <row r="96" spans="1:14">
      <c r="B96" s="249"/>
      <c r="C96" s="250"/>
      <c r="D96" s="250"/>
      <c r="E96" s="250"/>
      <c r="F96" s="250"/>
      <c r="G96" s="250"/>
      <c r="H96" s="250"/>
      <c r="I96" s="250"/>
      <c r="J96" s="250"/>
      <c r="K96" s="250"/>
      <c r="L96" s="250"/>
      <c r="M96" s="250"/>
      <c r="N96" s="251"/>
    </row>
    <row r="97" spans="2:14">
      <c r="B97" s="249"/>
      <c r="C97" s="250"/>
      <c r="D97" s="250"/>
      <c r="E97" s="250"/>
      <c r="F97" s="250"/>
      <c r="G97" s="250"/>
      <c r="H97" s="250"/>
      <c r="I97" s="250"/>
      <c r="J97" s="250"/>
      <c r="K97" s="250"/>
      <c r="L97" s="250"/>
      <c r="M97" s="250"/>
      <c r="N97" s="251"/>
    </row>
    <row r="98" spans="2:14">
      <c r="B98" s="249"/>
      <c r="C98" s="250"/>
      <c r="D98" s="250"/>
      <c r="E98" s="424" t="s">
        <v>976</v>
      </c>
      <c r="F98" s="424"/>
      <c r="G98" s="424"/>
      <c r="H98" s="424"/>
      <c r="I98" s="424"/>
      <c r="J98" s="424"/>
      <c r="K98" s="250"/>
      <c r="L98" s="250"/>
      <c r="M98" s="250"/>
      <c r="N98" s="251"/>
    </row>
    <row r="99" spans="2:14">
      <c r="B99" s="249"/>
      <c r="C99" s="250"/>
      <c r="D99" s="250"/>
      <c r="E99" s="250" t="s">
        <v>977</v>
      </c>
      <c r="F99" s="250"/>
      <c r="G99" s="250"/>
      <c r="H99" s="250"/>
      <c r="I99" s="250"/>
      <c r="J99" s="250"/>
      <c r="K99" s="250"/>
      <c r="L99" s="250"/>
      <c r="M99" s="250"/>
      <c r="N99" s="251"/>
    </row>
    <row r="100" spans="2:14">
      <c r="B100" s="249"/>
      <c r="C100" s="250"/>
      <c r="D100" s="250"/>
      <c r="E100" s="250" t="s">
        <v>978</v>
      </c>
      <c r="F100" s="250"/>
      <c r="G100" s="250"/>
      <c r="H100" s="250"/>
      <c r="I100" s="250"/>
      <c r="J100" s="250"/>
      <c r="K100" s="250"/>
      <c r="L100" s="250"/>
      <c r="M100" s="250"/>
      <c r="N100" s="251"/>
    </row>
    <row r="101" spans="2:14">
      <c r="B101" s="249"/>
      <c r="C101" s="250"/>
      <c r="D101" s="250"/>
      <c r="E101" s="250" t="s">
        <v>979</v>
      </c>
      <c r="F101" s="250"/>
      <c r="G101" s="250"/>
      <c r="H101" s="250"/>
      <c r="I101" s="250"/>
      <c r="J101" s="250"/>
      <c r="K101" s="250"/>
      <c r="L101" s="250"/>
      <c r="M101" s="250"/>
      <c r="N101" s="251"/>
    </row>
    <row r="102" spans="2:14" ht="15.75" thickBot="1">
      <c r="B102" s="249"/>
      <c r="C102" s="250"/>
      <c r="D102" s="250"/>
      <c r="E102" s="250"/>
      <c r="F102" s="250" t="s">
        <v>980</v>
      </c>
      <c r="G102" s="250"/>
      <c r="H102" s="250"/>
      <c r="I102" s="250"/>
      <c r="J102" s="250"/>
      <c r="K102" s="250"/>
      <c r="L102" s="250"/>
      <c r="M102" s="250"/>
      <c r="N102" s="251"/>
    </row>
    <row r="103" spans="2:14">
      <c r="B103" s="234" t="s">
        <v>2216</v>
      </c>
      <c r="C103" s="235"/>
      <c r="D103" s="235"/>
      <c r="E103" s="235"/>
      <c r="F103" s="235"/>
      <c r="G103" s="235"/>
      <c r="H103" s="235"/>
      <c r="I103" s="235"/>
      <c r="J103" s="235"/>
      <c r="K103" s="235"/>
      <c r="L103" s="235"/>
      <c r="M103" s="235"/>
      <c r="N103" s="236"/>
    </row>
    <row r="104" spans="2:14">
      <c r="B104" s="252"/>
      <c r="C104" s="253"/>
      <c r="D104" s="253"/>
      <c r="E104" s="253"/>
      <c r="F104" s="253"/>
      <c r="G104" s="253"/>
      <c r="H104" s="253"/>
      <c r="I104" s="253"/>
      <c r="J104" s="253"/>
      <c r="K104" s="253"/>
      <c r="L104" s="253"/>
      <c r="M104" s="253"/>
      <c r="N104" s="254"/>
    </row>
    <row r="105" spans="2:14">
      <c r="B105" s="252"/>
      <c r="C105" s="253"/>
      <c r="D105" s="253"/>
      <c r="E105" s="253"/>
      <c r="F105" s="253"/>
      <c r="G105" s="253"/>
      <c r="H105" s="253"/>
      <c r="I105" s="253"/>
      <c r="J105" s="253"/>
      <c r="K105" s="253"/>
      <c r="L105" s="253"/>
      <c r="M105" s="253"/>
      <c r="N105" s="254"/>
    </row>
    <row r="106" spans="2:14">
      <c r="B106" s="252"/>
      <c r="C106" s="253"/>
      <c r="D106" s="253"/>
      <c r="E106" s="253"/>
      <c r="F106" s="253"/>
      <c r="G106" s="253"/>
      <c r="H106" s="253"/>
      <c r="I106" s="253"/>
      <c r="J106" s="253"/>
      <c r="K106" s="253"/>
      <c r="L106" s="253"/>
      <c r="M106" s="253"/>
      <c r="N106" s="254"/>
    </row>
    <row r="107" spans="2:14" ht="15.75" thickBot="1">
      <c r="B107" s="255"/>
      <c r="C107" s="256"/>
      <c r="D107" s="256"/>
      <c r="E107" s="256"/>
      <c r="F107" s="256"/>
      <c r="G107" s="256"/>
      <c r="H107" s="256"/>
      <c r="I107" s="256"/>
      <c r="J107" s="256"/>
      <c r="K107" s="256"/>
      <c r="L107" s="256"/>
      <c r="M107" s="256"/>
      <c r="N107" s="257"/>
    </row>
    <row r="108" spans="2:14">
      <c r="B108" s="258"/>
      <c r="C108" s="259"/>
      <c r="D108" s="259"/>
      <c r="E108" s="259"/>
      <c r="F108" s="259"/>
      <c r="G108" s="259"/>
      <c r="H108" s="259"/>
      <c r="I108" s="259"/>
      <c r="J108" s="259"/>
      <c r="K108" s="259"/>
      <c r="L108" s="259"/>
      <c r="M108" s="259"/>
      <c r="N108" s="260"/>
    </row>
    <row r="109" spans="2:14">
      <c r="B109" s="261" t="s">
        <v>2217</v>
      </c>
      <c r="C109" s="262"/>
      <c r="D109" s="262"/>
      <c r="E109" s="262"/>
      <c r="F109" s="262"/>
      <c r="G109" s="262"/>
      <c r="H109" s="262"/>
      <c r="I109" s="262"/>
      <c r="J109" s="262"/>
      <c r="K109" s="262"/>
      <c r="L109" s="262"/>
      <c r="M109" s="262"/>
      <c r="N109" s="263"/>
    </row>
    <row r="110" spans="2:14" ht="15" customHeight="1">
      <c r="B110" s="967" t="s">
        <v>2218</v>
      </c>
      <c r="C110" s="968"/>
      <c r="D110" s="968"/>
      <c r="E110" s="968"/>
      <c r="F110" s="968"/>
      <c r="G110" s="968"/>
      <c r="H110" s="968"/>
      <c r="I110" s="968"/>
      <c r="J110" s="968"/>
      <c r="K110" s="968"/>
      <c r="L110" s="968"/>
      <c r="M110" s="968"/>
      <c r="N110" s="969"/>
    </row>
    <row r="111" spans="2:14" ht="15" customHeight="1">
      <c r="B111" s="967"/>
      <c r="C111" s="968"/>
      <c r="D111" s="968"/>
      <c r="E111" s="968"/>
      <c r="F111" s="968"/>
      <c r="G111" s="968"/>
      <c r="H111" s="968"/>
      <c r="I111" s="968"/>
      <c r="J111" s="968"/>
      <c r="K111" s="968"/>
      <c r="L111" s="968"/>
      <c r="M111" s="968"/>
      <c r="N111" s="969"/>
    </row>
    <row r="112" spans="2:14" ht="30" customHeight="1">
      <c r="B112" s="970" t="s">
        <v>2219</v>
      </c>
      <c r="C112" s="971"/>
      <c r="D112" s="971"/>
      <c r="E112" s="971"/>
      <c r="F112" s="971"/>
      <c r="G112" s="971"/>
      <c r="H112" s="971"/>
      <c r="I112" s="971"/>
      <c r="J112" s="971"/>
      <c r="K112" s="971"/>
      <c r="L112" s="971"/>
      <c r="M112" s="971"/>
      <c r="N112" s="972"/>
    </row>
    <row r="113" spans="2:14">
      <c r="B113" s="970"/>
      <c r="C113" s="971"/>
      <c r="D113" s="971"/>
      <c r="E113" s="971"/>
      <c r="F113" s="971"/>
      <c r="G113" s="971"/>
      <c r="H113" s="971"/>
      <c r="I113" s="971"/>
      <c r="J113" s="971"/>
      <c r="K113" s="971"/>
      <c r="L113" s="971"/>
      <c r="M113" s="971"/>
      <c r="N113" s="972"/>
    </row>
    <row r="114" spans="2:14">
      <c r="B114" s="346"/>
      <c r="C114" s="347"/>
      <c r="D114" s="347"/>
      <c r="E114" s="347"/>
      <c r="F114" s="347"/>
      <c r="G114" s="347"/>
      <c r="H114" s="347"/>
      <c r="I114" s="347"/>
      <c r="J114" s="347"/>
      <c r="K114" s="347"/>
      <c r="L114" s="347"/>
      <c r="M114" s="347"/>
      <c r="N114" s="348"/>
    </row>
    <row r="115" spans="2:14">
      <c r="B115" s="346"/>
      <c r="C115" s="347"/>
      <c r="D115" s="347"/>
      <c r="E115" s="347"/>
      <c r="F115" s="347"/>
      <c r="G115" s="347"/>
      <c r="H115" s="347"/>
      <c r="I115" s="347"/>
      <c r="J115" s="347"/>
      <c r="K115" s="347"/>
      <c r="L115" s="347"/>
      <c r="M115" s="347"/>
      <c r="N115" s="348"/>
    </row>
    <row r="116" spans="2:14">
      <c r="B116" s="346"/>
      <c r="C116" s="347"/>
      <c r="D116" s="347"/>
      <c r="E116" s="347"/>
      <c r="F116" s="347"/>
      <c r="G116" s="347"/>
      <c r="H116" s="347"/>
      <c r="I116" s="347"/>
      <c r="J116" s="347"/>
      <c r="K116" s="347"/>
      <c r="L116" s="347"/>
      <c r="M116" s="347"/>
      <c r="N116" s="348"/>
    </row>
    <row r="117" spans="2:14">
      <c r="B117" s="261"/>
      <c r="C117" s="262"/>
      <c r="D117" s="262"/>
      <c r="E117" s="262"/>
      <c r="F117" s="262"/>
      <c r="G117" s="262"/>
      <c r="H117" s="262"/>
      <c r="I117" s="262"/>
      <c r="J117" s="262"/>
      <c r="K117" s="262"/>
      <c r="L117" s="262"/>
      <c r="M117" s="262"/>
      <c r="N117" s="263"/>
    </row>
    <row r="118" spans="2:14">
      <c r="B118" s="249"/>
      <c r="C118" s="250"/>
      <c r="D118" s="250"/>
      <c r="E118" s="250" t="s">
        <v>976</v>
      </c>
      <c r="F118" s="424"/>
      <c r="G118" s="424"/>
      <c r="H118" s="250"/>
      <c r="I118" s="250"/>
      <c r="J118" s="250"/>
      <c r="K118" s="250"/>
      <c r="L118" s="250"/>
      <c r="M118" s="250"/>
      <c r="N118" s="251"/>
    </row>
    <row r="119" spans="2:14">
      <c r="B119" s="249"/>
      <c r="C119" s="250"/>
      <c r="D119" s="250"/>
      <c r="E119" s="425" t="s">
        <v>977</v>
      </c>
      <c r="F119" s="250"/>
      <c r="G119" s="250"/>
      <c r="H119" s="425"/>
      <c r="I119" s="425"/>
      <c r="J119" s="425"/>
      <c r="K119" s="250"/>
      <c r="L119" s="250"/>
      <c r="M119" s="250"/>
      <c r="N119" s="251"/>
    </row>
    <row r="120" spans="2:14">
      <c r="B120" s="249"/>
      <c r="C120" s="250"/>
      <c r="D120" s="250"/>
      <c r="E120" s="264" t="s">
        <v>981</v>
      </c>
      <c r="F120" s="250"/>
      <c r="G120" s="250"/>
      <c r="H120" s="264"/>
      <c r="I120" s="264"/>
      <c r="J120" s="264"/>
      <c r="K120" s="250"/>
      <c r="L120" s="250"/>
      <c r="M120" s="250"/>
      <c r="N120" s="251"/>
    </row>
    <row r="121" spans="2:14">
      <c r="B121" s="265"/>
      <c r="C121" s="262"/>
      <c r="D121" s="262"/>
      <c r="E121" s="250" t="s">
        <v>979</v>
      </c>
      <c r="F121" s="250"/>
      <c r="G121" s="250"/>
      <c r="H121" s="250"/>
      <c r="I121" s="250"/>
      <c r="J121" s="250"/>
      <c r="K121" s="262"/>
      <c r="L121" s="262"/>
      <c r="M121" s="262"/>
      <c r="N121" s="263"/>
    </row>
    <row r="122" spans="2:14">
      <c r="B122" s="265"/>
      <c r="C122" s="262"/>
      <c r="D122" s="262"/>
      <c r="E122" s="262"/>
      <c r="F122" s="250"/>
      <c r="G122" s="250"/>
      <c r="H122" s="250"/>
      <c r="I122" s="250"/>
      <c r="J122" s="250"/>
      <c r="K122" s="262"/>
      <c r="L122" s="262"/>
      <c r="M122" s="262"/>
      <c r="N122" s="263"/>
    </row>
    <row r="123" spans="2:14">
      <c r="B123" s="265" t="s">
        <v>2220</v>
      </c>
      <c r="C123" s="264"/>
      <c r="D123" s="264"/>
      <c r="E123" s="250"/>
      <c r="F123" s="250"/>
      <c r="G123" s="250"/>
      <c r="H123" s="250"/>
      <c r="I123" s="250"/>
      <c r="J123" s="973"/>
      <c r="K123" s="973"/>
      <c r="L123" s="973"/>
      <c r="M123" s="973"/>
      <c r="N123" s="974"/>
    </row>
    <row r="124" spans="2:14" ht="15.75" thickBot="1">
      <c r="B124" s="426" t="s">
        <v>2221</v>
      </c>
      <c r="C124" s="427"/>
      <c r="D124" s="427"/>
      <c r="E124" s="266"/>
      <c r="F124" s="266"/>
      <c r="G124" s="266"/>
      <c r="H124" s="266"/>
      <c r="I124" s="266"/>
      <c r="J124" s="975"/>
      <c r="K124" s="975"/>
      <c r="L124" s="975"/>
      <c r="M124" s="975"/>
      <c r="N124" s="976"/>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42.75" customHeight="1" thickBot="1">
      <c r="A31" t="s">
        <v>1845</v>
      </c>
      <c r="B31" s="86" t="s">
        <v>1128</v>
      </c>
      <c r="C31" s="965" t="s">
        <v>2132</v>
      </c>
      <c r="D31" s="966"/>
      <c r="E31" s="966"/>
      <c r="F31" s="966"/>
      <c r="G31" s="966"/>
      <c r="H31" s="966"/>
      <c r="I31" s="966"/>
      <c r="J31" s="966"/>
      <c r="K31" s="475"/>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188</v>
      </c>
      <c r="B36" s="872" t="str">
        <f>VLOOKUP(A36,EQUIPOS!A6:D154,3,FALSE)</f>
        <v>Diferencial</v>
      </c>
      <c r="C36" s="873"/>
      <c r="D36" s="873"/>
      <c r="E36" s="873"/>
      <c r="F36" s="873"/>
      <c r="G36" s="873"/>
      <c r="H36" s="874"/>
      <c r="I36" s="274"/>
      <c r="J36" s="275"/>
      <c r="K36" s="276">
        <f>VLOOKUP(A36,EQUIPOS!A6:D163,4,FALSE)</f>
        <v>2489.8235176942812</v>
      </c>
      <c r="L36" s="277"/>
      <c r="M36" s="343">
        <v>4</v>
      </c>
      <c r="N36" s="279">
        <f>K36/M36</f>
        <v>622.45587942357031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1010.0320112950249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1632.4878907185953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0.01</v>
      </c>
      <c r="L48" s="274"/>
      <c r="M48" s="409">
        <f>VLOOKUP(A48,MATERIALES!A5:D396,4,FALSE)</f>
        <v>306239.80755706964</v>
      </c>
      <c r="N48" s="279">
        <f>K48*M48</f>
        <v>3062.3980755706966</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101042.03813975173</v>
      </c>
      <c r="N49" s="279">
        <f>K49*M49</f>
        <v>101042.03813975173</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0.36499999999999999</v>
      </c>
      <c r="L50" s="428"/>
      <c r="M50" s="409">
        <f>VLOOKUP(A50,MATERIALES!A6:D398,4,FALSE)</f>
        <v>408455.82717263716</v>
      </c>
      <c r="N50" s="279">
        <f>K50*M50</f>
        <v>149086.37691801257</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253190.813133335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2.0760914842130398</v>
      </c>
      <c r="M58" s="911"/>
      <c r="N58" s="294">
        <f>K58*L58</f>
        <v>0.58130561557965121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f>
        <v>0.58130561557965121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264924.20244261943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52984.840488523885</v>
      </c>
      <c r="M82" s="859"/>
      <c r="N82" s="57"/>
    </row>
    <row r="83" spans="1:14">
      <c r="B83" s="95" t="s">
        <v>973</v>
      </c>
      <c r="C83" s="96"/>
      <c r="D83" s="96"/>
      <c r="E83" s="96"/>
      <c r="F83" s="96"/>
      <c r="G83" s="96"/>
      <c r="H83" s="96"/>
      <c r="I83" s="93"/>
      <c r="J83" s="94"/>
      <c r="K83" s="311">
        <v>0.05</v>
      </c>
      <c r="L83" s="858">
        <f>N77*K83</f>
        <v>13246.210122130971</v>
      </c>
      <c r="M83" s="859"/>
      <c r="N83" s="57"/>
    </row>
    <row r="84" spans="1:14" ht="15.75" thickBot="1">
      <c r="B84" s="97" t="s">
        <v>974</v>
      </c>
      <c r="C84" s="98"/>
      <c r="D84" s="98"/>
      <c r="E84" s="98"/>
      <c r="F84" s="98"/>
      <c r="G84" s="98"/>
      <c r="H84" s="98"/>
      <c r="I84" s="99"/>
      <c r="J84" s="100"/>
      <c r="K84" s="312">
        <v>0.05</v>
      </c>
      <c r="L84" s="860">
        <f>N77*K84</f>
        <v>13246.210122130971</v>
      </c>
      <c r="M84" s="861"/>
      <c r="N84" s="57"/>
    </row>
    <row r="85" spans="1:14" ht="15.75" thickBot="1">
      <c r="B85" s="823" t="s">
        <v>953</v>
      </c>
      <c r="C85" s="824"/>
      <c r="D85" s="824"/>
      <c r="E85" s="824"/>
      <c r="F85" s="824"/>
      <c r="G85" s="824"/>
      <c r="H85" s="824"/>
      <c r="I85" s="824"/>
      <c r="J85" s="824"/>
      <c r="K85" s="824"/>
      <c r="L85" s="824"/>
      <c r="M85" s="825"/>
      <c r="N85" s="58">
        <f>L82+L83+L84</f>
        <v>79477.260732785828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344401.46317540528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45" customHeight="1" thickBot="1">
      <c r="A31" t="s">
        <v>1845</v>
      </c>
      <c r="B31" s="86" t="s">
        <v>1129</v>
      </c>
      <c r="C31" s="986" t="s">
        <v>2133</v>
      </c>
      <c r="D31" s="987"/>
      <c r="E31" s="987"/>
      <c r="F31" s="987"/>
      <c r="G31" s="987"/>
      <c r="H31" s="987"/>
      <c r="I31" s="987"/>
      <c r="J31" s="987"/>
      <c r="K31" s="484"/>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188</v>
      </c>
      <c r="B36" s="872" t="str">
        <f>VLOOKUP(A36,EQUIPOS!A6:D154,3,FALSE)</f>
        <v>Diferencial</v>
      </c>
      <c r="C36" s="873"/>
      <c r="D36" s="873"/>
      <c r="E36" s="873"/>
      <c r="F36" s="873"/>
      <c r="G36" s="873"/>
      <c r="H36" s="874"/>
      <c r="I36" s="274"/>
      <c r="J36" s="275"/>
      <c r="K36" s="276">
        <f>VLOOKUP(A36,EQUIPOS!A6:D163,4,FALSE)</f>
        <v>2489.8235176942812</v>
      </c>
      <c r="L36" s="277"/>
      <c r="M36" s="448">
        <v>4</v>
      </c>
      <c r="N36" s="279">
        <f>K36/M36</f>
        <v>622.45587942357031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1010.0320112950249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1632.4878907185953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306239.80755706964</v>
      </c>
      <c r="N48" s="279">
        <f>K48*M48</f>
        <v>6124.7961511413932</v>
      </c>
    </row>
    <row r="49" spans="1:14">
      <c r="A49" s="169" t="s">
        <v>718</v>
      </c>
      <c r="B49" s="49" t="str">
        <f>VLOOKUP(A49,MATERIALES!A6:D373,3,FALSE)</f>
        <v>Tubo concreto simple 450 mm</v>
      </c>
      <c r="C49" s="432"/>
      <c r="D49" s="432"/>
      <c r="E49" s="432"/>
      <c r="F49" s="432"/>
      <c r="G49" s="432"/>
      <c r="H49" s="432"/>
      <c r="I49" s="432"/>
      <c r="J49" s="319" t="str">
        <f>VLOOKUP(A49,MATERIALES!A5:D641,2,FALSE)</f>
        <v>m</v>
      </c>
      <c r="K49" s="404">
        <v>1</v>
      </c>
      <c r="L49" s="428"/>
      <c r="M49" s="409">
        <f>VLOOKUP(A49,MATERIALES!A6:D397,4,FALSE)</f>
        <v>101042.03813975173</v>
      </c>
      <c r="N49" s="279">
        <f>K49*M49</f>
        <v>101042.03813975173</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0.46</v>
      </c>
      <c r="L50" s="428"/>
      <c r="M50" s="409">
        <f>VLOOKUP(A50,MATERIALES!A6:D398,4,FALSE)</f>
        <v>408455.82717263716</v>
      </c>
      <c r="N50" s="279">
        <f>K50*M50</f>
        <v>187889.68049941311</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295056.51479030622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2.0760914842130398</v>
      </c>
      <c r="M58" s="911"/>
      <c r="N58" s="294">
        <f>K58*L58</f>
        <v>0.58130561557965121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317"/>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f>
        <v>0.58130561557965121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32</v>
      </c>
      <c r="N69" s="402">
        <f>K69/M69</f>
        <v>6766.375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32</v>
      </c>
      <c r="N70" s="402">
        <f>K70/M70</f>
        <v>3333.9451129502495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10100.320112950249</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306789.90409959067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61357.980819918135</v>
      </c>
      <c r="M82" s="859"/>
      <c r="N82" s="57"/>
    </row>
    <row r="83" spans="1:14">
      <c r="B83" s="95" t="s">
        <v>973</v>
      </c>
      <c r="C83" s="96"/>
      <c r="D83" s="96"/>
      <c r="E83" s="96"/>
      <c r="F83" s="96"/>
      <c r="G83" s="96"/>
      <c r="H83" s="96"/>
      <c r="I83" s="93"/>
      <c r="J83" s="94"/>
      <c r="K83" s="311">
        <v>0.05</v>
      </c>
      <c r="L83" s="858">
        <f>N77*K83</f>
        <v>15339.495204979534</v>
      </c>
      <c r="M83" s="859"/>
      <c r="N83" s="57"/>
    </row>
    <row r="84" spans="1:14" ht="15.75" thickBot="1">
      <c r="B84" s="97" t="s">
        <v>974</v>
      </c>
      <c r="C84" s="98"/>
      <c r="D84" s="98"/>
      <c r="E84" s="98"/>
      <c r="F84" s="98"/>
      <c r="G84" s="98"/>
      <c r="H84" s="98"/>
      <c r="I84" s="99"/>
      <c r="J84" s="100"/>
      <c r="K84" s="312">
        <v>0.05</v>
      </c>
      <c r="L84" s="860">
        <f>N77*K84</f>
        <v>15339.495204979534</v>
      </c>
      <c r="M84" s="861"/>
      <c r="N84" s="57"/>
    </row>
    <row r="85" spans="1:14" ht="15.75" thickBot="1">
      <c r="B85" s="823" t="s">
        <v>953</v>
      </c>
      <c r="C85" s="824"/>
      <c r="D85" s="824"/>
      <c r="E85" s="824"/>
      <c r="F85" s="824"/>
      <c r="G85" s="824"/>
      <c r="H85" s="824"/>
      <c r="I85" s="824"/>
      <c r="J85" s="824"/>
      <c r="K85" s="824"/>
      <c r="L85" s="824"/>
      <c r="M85" s="825"/>
      <c r="N85" s="58">
        <f>L82+L83+L84</f>
        <v>92036.971229877206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398826.87532946788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1677</v>
      </c>
      <c r="C31" s="87" t="s">
        <v>2134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310</v>
      </c>
      <c r="B36" s="872" t="str">
        <f>VLOOKUP(A36,EQUIPOS!A6:D154,3,FALSE)</f>
        <v>Retroexcavadora A25C</v>
      </c>
      <c r="C36" s="873"/>
      <c r="D36" s="873"/>
      <c r="E36" s="873"/>
      <c r="F36" s="873"/>
      <c r="G36" s="873"/>
      <c r="H36" s="874"/>
      <c r="I36" s="274"/>
      <c r="J36" s="275"/>
      <c r="K36" s="276">
        <f>VLOOKUP(A36,EQUIPOS!A6:D163,4,FALSE)</f>
        <v>114306.60884585738</v>
      </c>
      <c r="L36" s="277"/>
      <c r="M36" s="343">
        <v>3</v>
      </c>
      <c r="N36" s="279">
        <f>K36/M36</f>
        <v>38102.202948619124</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1346.7093483933668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39448.912297012488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0.02</v>
      </c>
      <c r="L48" s="274"/>
      <c r="M48" s="409">
        <f>VLOOKUP(A48,MATERIALES!A5:D396,4,FALSE)</f>
        <v>306239.80755706964</v>
      </c>
      <c r="N48" s="279">
        <f>K48*M48</f>
        <v>6124.7961511413932</v>
      </c>
    </row>
    <row r="49" spans="1:14">
      <c r="A49" s="169" t="s">
        <v>548</v>
      </c>
      <c r="B49" s="49" t="str">
        <f>VLOOKUP(A49,MATERIALES!A6:D373,3,FALSE)</f>
        <v>Material para solado y atraque</v>
      </c>
      <c r="C49" s="432"/>
      <c r="D49" s="432"/>
      <c r="E49" s="432"/>
      <c r="F49" s="432"/>
      <c r="G49" s="432"/>
      <c r="H49" s="432"/>
      <c r="I49" s="432"/>
      <c r="J49" s="319" t="str">
        <f>VLOOKUP(A49,MATERIALES!A5:D641,2,FALSE)</f>
        <v>m3</v>
      </c>
      <c r="K49" s="404">
        <v>0.46</v>
      </c>
      <c r="L49" s="428"/>
      <c r="M49" s="409">
        <f>VLOOKUP(A49,MATERIALES!A6:D397,4,FALSE)</f>
        <v>35683.256653822704</v>
      </c>
      <c r="N49" s="279">
        <f>K49*M49</f>
        <v>16414.298060758443</v>
      </c>
    </row>
    <row r="50" spans="1:14">
      <c r="A50" s="169" t="s">
        <v>714</v>
      </c>
      <c r="B50" s="49" t="str">
        <f>VLOOKUP(A50,MATERIALES!A6:D373,3,FALSE)</f>
        <v>Tubo concreto reforzado 900mm (tipo 1)</v>
      </c>
      <c r="C50" s="432"/>
      <c r="D50" s="432"/>
      <c r="E50" s="432"/>
      <c r="F50" s="432"/>
      <c r="G50" s="432"/>
      <c r="H50" s="432"/>
      <c r="I50" s="432"/>
      <c r="J50" s="319" t="str">
        <f>VLOOKUP(A50,MATERIALES!A6:D642,2,FALSE)</f>
        <v>m</v>
      </c>
      <c r="K50" s="404">
        <v>1</v>
      </c>
      <c r="L50" s="428"/>
      <c r="M50" s="409">
        <f>VLOOKUP(A50,MATERIALES!A6:D398,4,FALSE)</f>
        <v>272307.67957131611</v>
      </c>
      <c r="N50" s="279">
        <f>K50*M50</f>
        <v>272307.67957131611</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294846.77378321596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1319</v>
      </c>
      <c r="B58" s="52" t="str">
        <f>VLOOKUP(A58,TRANSPORTE!A1:D117,3,FALSE)</f>
        <v>Transporte de Tubería de Concreto Reforzado</v>
      </c>
      <c r="C58" s="324"/>
      <c r="D58" s="324"/>
      <c r="E58" s="324"/>
      <c r="F58" s="324"/>
      <c r="G58" s="324"/>
      <c r="H58" s="318" t="s">
        <v>344</v>
      </c>
      <c r="I58" s="286">
        <v>0.28000000000000003</v>
      </c>
      <c r="J58" s="293">
        <v>1</v>
      </c>
      <c r="K58" s="286">
        <f>I58*J58</f>
        <v>0.28000000000000003</v>
      </c>
      <c r="L58" s="910">
        <f>VLOOKUP(A58,TRANSPORTE!A1:D117,4,FALSE)</f>
        <v>2.0760914842130398</v>
      </c>
      <c r="M58" s="911"/>
      <c r="N58" s="294">
        <f>K58*L58</f>
        <v>0.58130561557965121</v>
      </c>
    </row>
    <row r="59" spans="1:14">
      <c r="A59" t="s">
        <v>1323</v>
      </c>
      <c r="B59" s="52" t="str">
        <f>VLOOKUP(A59,TRANSPORTE!A1:D117,3,FALSE)</f>
        <v>Transporte de Material de Solado y Atraque Tubería de Concreto Reforzado</v>
      </c>
      <c r="C59" s="53"/>
      <c r="D59" s="53"/>
      <c r="E59" s="53"/>
      <c r="F59" s="53"/>
      <c r="G59" s="53"/>
      <c r="H59" s="318" t="s">
        <v>339</v>
      </c>
      <c r="I59" s="286">
        <v>0.46</v>
      </c>
      <c r="J59" s="293">
        <v>1</v>
      </c>
      <c r="K59" s="286">
        <f>I59*J59</f>
        <v>0.46</v>
      </c>
      <c r="L59" s="910">
        <f>VLOOKUP(A59,TRANSPORTE!A1:D117,4,FALSE)</f>
        <v>1335.8618523059949</v>
      </c>
      <c r="M59" s="911"/>
      <c r="N59" s="294">
        <f>K59*L59</f>
        <v>614.49645206075775</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615.07775767633734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24</v>
      </c>
      <c r="N69" s="402">
        <f>K69/M69</f>
        <v>9021.8333333333339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24</v>
      </c>
      <c r="N70" s="402">
        <f>K70/M70</f>
        <v>4445.260150600333</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13467.093483933666</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348377.85732183844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69675.571464367691</v>
      </c>
      <c r="M82" s="859"/>
      <c r="N82" s="57"/>
    </row>
    <row r="83" spans="1:14">
      <c r="B83" s="95" t="s">
        <v>973</v>
      </c>
      <c r="C83" s="96"/>
      <c r="D83" s="96"/>
      <c r="E83" s="96"/>
      <c r="F83" s="96"/>
      <c r="G83" s="96"/>
      <c r="H83" s="96"/>
      <c r="I83" s="93"/>
      <c r="J83" s="94"/>
      <c r="K83" s="311">
        <v>0.05</v>
      </c>
      <c r="L83" s="858">
        <f>N77*K83</f>
        <v>17418.892866091923</v>
      </c>
      <c r="M83" s="859"/>
      <c r="N83" s="57"/>
    </row>
    <row r="84" spans="1:14" ht="15.75" thickBot="1">
      <c r="B84" s="97" t="s">
        <v>974</v>
      </c>
      <c r="C84" s="98"/>
      <c r="D84" s="98"/>
      <c r="E84" s="98"/>
      <c r="F84" s="98"/>
      <c r="G84" s="98"/>
      <c r="H84" s="98"/>
      <c r="I84" s="99"/>
      <c r="J84" s="100"/>
      <c r="K84" s="312">
        <v>0.05</v>
      </c>
      <c r="L84" s="860">
        <f>N77*K84</f>
        <v>17418.892866091923</v>
      </c>
      <c r="M84" s="861"/>
      <c r="N84" s="57"/>
    </row>
    <row r="85" spans="1:14" ht="15.75" thickBot="1">
      <c r="B85" s="823" t="s">
        <v>953</v>
      </c>
      <c r="C85" s="824"/>
      <c r="D85" s="824"/>
      <c r="E85" s="824"/>
      <c r="F85" s="824"/>
      <c r="G85" s="824"/>
      <c r="H85" s="824"/>
      <c r="I85" s="824"/>
      <c r="J85" s="824"/>
      <c r="K85" s="824"/>
      <c r="L85" s="824"/>
      <c r="M85" s="825"/>
      <c r="N85" s="58">
        <f>L82+L83+L84</f>
        <v>104513.35719655153</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452891.21451838996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1130</v>
      </c>
      <c r="C31" s="87" t="s">
        <v>2136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343">
        <v>0.5</v>
      </c>
      <c r="N36" s="279">
        <f>K36/M36</f>
        <v>10474.875104706334</v>
      </c>
    </row>
    <row r="37" spans="1:14">
      <c r="A37" s="119" t="s">
        <v>320</v>
      </c>
      <c r="B37" s="872" t="str">
        <f>VLOOKUP(A37,EQUIPOS!A7:D154,3,FALSE)</f>
        <v>Retroexcavadora sobre llantas, motor 62HP, Profundidad de excavación de 5.41 metros.</v>
      </c>
      <c r="C37" s="873"/>
      <c r="D37" s="873"/>
      <c r="E37" s="873"/>
      <c r="F37" s="873"/>
      <c r="G37" s="873"/>
      <c r="H37" s="874"/>
      <c r="I37" s="428"/>
      <c r="J37" s="429"/>
      <c r="K37" s="276">
        <f>VLOOKUP(A37,EQUIPOS!A7:D164,4,FALSE)</f>
        <v>55449.739210856482</v>
      </c>
      <c r="L37" s="342"/>
      <c r="M37" s="343">
        <v>1.5</v>
      </c>
      <c r="N37" s="279">
        <f>K37/M37</f>
        <v>36966.492807237657</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50134.786608730727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35683.256653822704</v>
      </c>
      <c r="N48" s="279">
        <f>K48*M48</f>
        <v>20696.288859217166</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141055.51704734447</v>
      </c>
      <c r="N49" s="279">
        <f>K49*M49</f>
        <v>141055.51704734447</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161751.80590656164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10">
        <f>VLOOKUP(A58,TRANSPORTE!A1:D117,4,FALSE)</f>
        <v>827.77535236955373</v>
      </c>
      <c r="M58" s="911"/>
      <c r="N58" s="294">
        <f>K58*L58</f>
        <v>827.77535236955373</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10">
        <f>VLOOKUP(A59,TRANSPORTE!A1:D117,4,FALSE)</f>
        <v>1335.8618523059949</v>
      </c>
      <c r="M59" s="911"/>
      <c r="N59" s="294">
        <f>K59*L59</f>
        <v>774.79987433747704</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f>
        <v>1602.5752267070307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26934.186967867332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240423.35470986675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48084.670941973352</v>
      </c>
      <c r="M82" s="859"/>
      <c r="N82" s="57"/>
    </row>
    <row r="83" spans="1:14">
      <c r="B83" s="95" t="s">
        <v>973</v>
      </c>
      <c r="C83" s="96"/>
      <c r="D83" s="96"/>
      <c r="E83" s="96"/>
      <c r="F83" s="96"/>
      <c r="G83" s="96"/>
      <c r="H83" s="96"/>
      <c r="I83" s="93"/>
      <c r="J83" s="94"/>
      <c r="K83" s="311">
        <v>0.05</v>
      </c>
      <c r="L83" s="858">
        <f>N77*K83</f>
        <v>12021.167735493338</v>
      </c>
      <c r="M83" s="859"/>
      <c r="N83" s="57"/>
    </row>
    <row r="84" spans="1:14" ht="15.75" thickBot="1">
      <c r="B84" s="97" t="s">
        <v>974</v>
      </c>
      <c r="C84" s="98"/>
      <c r="D84" s="98"/>
      <c r="E84" s="98"/>
      <c r="F84" s="98"/>
      <c r="G84" s="98"/>
      <c r="H84" s="98"/>
      <c r="I84" s="99"/>
      <c r="J84" s="100"/>
      <c r="K84" s="312">
        <v>0.05</v>
      </c>
      <c r="L84" s="860">
        <f>N77*K84</f>
        <v>12021.167735493338</v>
      </c>
      <c r="M84" s="861"/>
      <c r="N84" s="57"/>
    </row>
    <row r="85" spans="1:14" ht="15.75" thickBot="1">
      <c r="B85" s="823" t="s">
        <v>953</v>
      </c>
      <c r="C85" s="824"/>
      <c r="D85" s="824"/>
      <c r="E85" s="824"/>
      <c r="F85" s="824"/>
      <c r="G85" s="824"/>
      <c r="H85" s="824"/>
      <c r="I85" s="824"/>
      <c r="J85" s="824"/>
      <c r="K85" s="824"/>
      <c r="L85" s="824"/>
      <c r="M85" s="825"/>
      <c r="N85" s="58">
        <f>L82+L83+L84</f>
        <v>72127.006412960021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312550.36112282675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425781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1131</v>
      </c>
      <c r="C31" s="87" t="s">
        <v>2135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343">
        <v>0.5</v>
      </c>
      <c r="N36" s="279">
        <f>K36/M36</f>
        <v>10474.875104706334</v>
      </c>
    </row>
    <row r="37" spans="1:14">
      <c r="A37" s="119" t="s">
        <v>303</v>
      </c>
      <c r="B37" s="872" t="str">
        <f>VLOOKUP(A37,EQUIPOS!A7:D154,3,FALSE)</f>
        <v>Retrocargador, pala de 1,1 m3 de capacidad, profundidad de excavación de 4.400 mm y una altura de 5.680 mm</v>
      </c>
      <c r="C37" s="873"/>
      <c r="D37" s="873"/>
      <c r="E37" s="873"/>
      <c r="F37" s="873"/>
      <c r="G37" s="873"/>
      <c r="H37" s="874"/>
      <c r="I37" s="428"/>
      <c r="J37" s="429"/>
      <c r="K37" s="276">
        <f>VLOOKUP(A37,EQUIPOS!A7:D164,4,FALSE)</f>
        <v>141525.02806755144</v>
      </c>
      <c r="L37" s="342"/>
      <c r="M37" s="343">
        <v>1.5</v>
      </c>
      <c r="N37" s="279">
        <f>K37/M37</f>
        <v>94350.018711700963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2693.4186967867336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107518.31251319403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548</v>
      </c>
      <c r="B48" s="49" t="str">
        <f>VLOOKUP(A48,MATERIALES!A5:D373,3,FALSE)</f>
        <v>Material para solado y atraque</v>
      </c>
      <c r="C48" s="288"/>
      <c r="D48" s="288"/>
      <c r="E48" s="288"/>
      <c r="F48" s="288"/>
      <c r="G48" s="288"/>
      <c r="H48" s="288"/>
      <c r="I48" s="288"/>
      <c r="J48" s="318" t="str">
        <f>VLOOKUP(A48,MATERIALES!A4:D640,2,FALSE)</f>
        <v>m3</v>
      </c>
      <c r="K48" s="289">
        <v>0.57999999999999996</v>
      </c>
      <c r="L48" s="274"/>
      <c r="M48" s="409">
        <f>VLOOKUP(A48,MATERIALES!A5:D396,4,FALSE)</f>
        <v>35683.256653822704</v>
      </c>
      <c r="N48" s="279">
        <f>K48*M48</f>
        <v>20696.288859217166</v>
      </c>
    </row>
    <row r="49" spans="1:14">
      <c r="A49" s="169" t="s">
        <v>726</v>
      </c>
      <c r="B49" s="49" t="str">
        <f>VLOOKUP(A49,MATERIALES!A6:D373,3,FALSE)</f>
        <v>Tubo corrugado de acero galvanizado MP-68</v>
      </c>
      <c r="C49" s="432"/>
      <c r="D49" s="432"/>
      <c r="E49" s="432"/>
      <c r="F49" s="432"/>
      <c r="G49" s="432"/>
      <c r="H49" s="432"/>
      <c r="I49" s="432"/>
      <c r="J49" s="319" t="str">
        <f>VLOOKUP(A49,MATERIALES!A5:D641,2,FALSE)</f>
        <v>m</v>
      </c>
      <c r="K49" s="404">
        <v>1</v>
      </c>
      <c r="L49" s="428"/>
      <c r="M49" s="409">
        <f>VLOOKUP(A49,MATERIALES!A6:D397,4,FALSE)</f>
        <v>141055.51704734447</v>
      </c>
      <c r="N49" s="279">
        <f>K49*M49</f>
        <v>141055.51704734447</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161751.80590656164</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1318</v>
      </c>
      <c r="B58" s="52" t="str">
        <f>VLOOKUP(A58,TRANSPORTE!A1:D117,3,FALSE)</f>
        <v>Transporte de tubería</v>
      </c>
      <c r="C58" s="324"/>
      <c r="D58" s="324"/>
      <c r="E58" s="324"/>
      <c r="F58" s="324"/>
      <c r="G58" s="324"/>
      <c r="H58" s="318" t="s">
        <v>1306</v>
      </c>
      <c r="I58" s="286">
        <v>1</v>
      </c>
      <c r="J58" s="293">
        <v>1</v>
      </c>
      <c r="K58" s="286">
        <f>I58*J58</f>
        <v>1</v>
      </c>
      <c r="L58" s="910">
        <f>VLOOKUP(A58,TRANSPORTE!A1:D117,4,FALSE)</f>
        <v>827.77535236955373</v>
      </c>
      <c r="M58" s="911"/>
      <c r="N58" s="294">
        <f>K58*L58</f>
        <v>827.77535236955373</v>
      </c>
    </row>
    <row r="59" spans="1:14">
      <c r="A59" t="s">
        <v>1323</v>
      </c>
      <c r="B59" s="52" t="str">
        <f>VLOOKUP(A59,TRANSPORTE!A1:D117,3,FALSE)</f>
        <v>Transporte de Material de Solado y Atraque Tubería de Concreto Reforzado</v>
      </c>
      <c r="C59" s="53"/>
      <c r="D59" s="53"/>
      <c r="E59" s="53"/>
      <c r="F59" s="53"/>
      <c r="G59" s="53"/>
      <c r="H59" s="318" t="s">
        <v>339</v>
      </c>
      <c r="I59" s="286">
        <v>0.57999999999999996</v>
      </c>
      <c r="J59" s="293">
        <v>1</v>
      </c>
      <c r="K59" s="286">
        <f>I59*J59</f>
        <v>0.57999999999999996</v>
      </c>
      <c r="L59" s="910">
        <f>VLOOKUP(A59,TRANSPORTE!A1:D117,4,FALSE)</f>
        <v>1335.8618523059949</v>
      </c>
      <c r="M59" s="911"/>
      <c r="N59" s="294">
        <f>K59*L59</f>
        <v>774.79987433747704</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1602.5752267070307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12</v>
      </c>
      <c r="N69" s="402">
        <f>K69/M69</f>
        <v>18043.666666666668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v>
      </c>
      <c r="N70" s="402">
        <f>K70/M70</f>
        <v>8890.5203012006659</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26934.186967867332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297806.88061433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59561.376122866001</v>
      </c>
      <c r="M82" s="859"/>
      <c r="N82" s="57"/>
    </row>
    <row r="83" spans="1:14">
      <c r="B83" s="95" t="s">
        <v>973</v>
      </c>
      <c r="C83" s="96"/>
      <c r="D83" s="96"/>
      <c r="E83" s="96"/>
      <c r="F83" s="96"/>
      <c r="G83" s="96"/>
      <c r="H83" s="96"/>
      <c r="I83" s="93"/>
      <c r="J83" s="94"/>
      <c r="K83" s="311">
        <v>0.05</v>
      </c>
      <c r="L83" s="858">
        <f>N77*K83</f>
        <v>14890.3440307165</v>
      </c>
      <c r="M83" s="859"/>
      <c r="N83" s="57"/>
    </row>
    <row r="84" spans="1:14" ht="15.75" thickBot="1">
      <c r="B84" s="97" t="s">
        <v>974</v>
      </c>
      <c r="C84" s="98"/>
      <c r="D84" s="98"/>
      <c r="E84" s="98"/>
      <c r="F84" s="98"/>
      <c r="G84" s="98"/>
      <c r="H84" s="98"/>
      <c r="I84" s="99"/>
      <c r="J84" s="100"/>
      <c r="K84" s="312">
        <v>0.05</v>
      </c>
      <c r="L84" s="860">
        <f>N77*K84</f>
        <v>14890.3440307165</v>
      </c>
      <c r="M84" s="861"/>
      <c r="N84" s="57"/>
    </row>
    <row r="85" spans="1:14" ht="15.75" thickBot="1">
      <c r="B85" s="823" t="s">
        <v>953</v>
      </c>
      <c r="C85" s="824"/>
      <c r="D85" s="824"/>
      <c r="E85" s="824"/>
      <c r="F85" s="824"/>
      <c r="G85" s="824"/>
      <c r="H85" s="824"/>
      <c r="I85" s="824"/>
      <c r="J85" s="824"/>
      <c r="K85" s="824"/>
      <c r="L85" s="824"/>
      <c r="M85" s="825"/>
      <c r="N85" s="58">
        <f>L82+L83+L84</f>
        <v>89342.064184299001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387148.94479862903</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1678</v>
      </c>
      <c r="C31" s="87" t="s">
        <v>1679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134.53962180720401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713</v>
      </c>
      <c r="B48" s="49" t="str">
        <f>VLOOKUP(A48,MATERIALES!A5:D373,3,FALSE)</f>
        <v>Tubería de Plástico</v>
      </c>
      <c r="C48" s="288"/>
      <c r="D48" s="288"/>
      <c r="E48" s="288"/>
      <c r="F48" s="288"/>
      <c r="G48" s="288"/>
      <c r="H48" s="288"/>
      <c r="I48" s="275"/>
      <c r="J48" s="231" t="str">
        <f>VLOOKUP(A48,MATERIALES!A4:D640,2,FALSE)</f>
        <v>m</v>
      </c>
      <c r="K48" s="289">
        <v>1</v>
      </c>
      <c r="L48" s="274"/>
      <c r="M48" s="409">
        <f>VLOOKUP(A48,MATERIALES!A5:D396,4,FALSE)</f>
        <v>11315.044272691657</v>
      </c>
      <c r="N48" s="279">
        <f>K48*M48</f>
        <v>11315.044272691657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11315.044272691657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2690.7924361440801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14140.376330642941</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2828.0752661285883</v>
      </c>
      <c r="M82" s="859"/>
      <c r="N82" s="57"/>
    </row>
    <row r="83" spans="1:14">
      <c r="B83" s="95" t="s">
        <v>973</v>
      </c>
      <c r="C83" s="96"/>
      <c r="D83" s="96"/>
      <c r="E83" s="96"/>
      <c r="F83" s="96"/>
      <c r="G83" s="96"/>
      <c r="H83" s="96"/>
      <c r="I83" s="93"/>
      <c r="J83" s="94"/>
      <c r="K83" s="311">
        <v>0.05</v>
      </c>
      <c r="L83" s="858">
        <f>N77*K83</f>
        <v>707.01881653214707</v>
      </c>
      <c r="M83" s="859"/>
      <c r="N83" s="57"/>
    </row>
    <row r="84" spans="1:14" ht="15.75" thickBot="1">
      <c r="B84" s="97" t="s">
        <v>974</v>
      </c>
      <c r="C84" s="98"/>
      <c r="D84" s="98"/>
      <c r="E84" s="98"/>
      <c r="F84" s="98"/>
      <c r="G84" s="98"/>
      <c r="H84" s="98"/>
      <c r="I84" s="99"/>
      <c r="J84" s="100"/>
      <c r="K84" s="312">
        <v>0.05</v>
      </c>
      <c r="L84" s="860">
        <f>N77*K84</f>
        <v>707.01881653214707</v>
      </c>
      <c r="M84" s="861"/>
      <c r="N84" s="57"/>
    </row>
    <row r="85" spans="1:14" ht="15.75" thickBot="1">
      <c r="B85" s="823" t="s">
        <v>953</v>
      </c>
      <c r="C85" s="824"/>
      <c r="D85" s="824"/>
      <c r="E85" s="824"/>
      <c r="F85" s="824"/>
      <c r="G85" s="824"/>
      <c r="H85" s="824"/>
      <c r="I85" s="824"/>
      <c r="J85" s="824"/>
      <c r="K85" s="824"/>
      <c r="L85" s="824"/>
      <c r="M85" s="825"/>
      <c r="N85" s="58">
        <f>L82+L83+L84</f>
        <v>4242.1128991928827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18382.489229835825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30" customHeight="1" thickBot="1">
      <c r="A31" t="s">
        <v>1845</v>
      </c>
      <c r="B31" s="86" t="s">
        <v>1132</v>
      </c>
      <c r="C31" s="990" t="s">
        <v>2137</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304098.2465705424</v>
      </c>
      <c r="N50" s="279">
        <f>K50*M50</f>
        <v>36491.789588465086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4775.0257072844015</v>
      </c>
      <c r="N51" s="279">
        <f>K51*M51</f>
        <v>9550.051414568803</v>
      </c>
    </row>
    <row r="52" spans="1:14" ht="15.75" thickBot="1">
      <c r="A52" t="s">
        <v>921</v>
      </c>
      <c r="B52" s="49" t="str">
        <f>VLOOKUP(A52,MATERIALES!A7:D373,3,FALSE)</f>
        <v>Malla para gaviones (2M3)</v>
      </c>
      <c r="C52" s="317"/>
      <c r="D52" s="317"/>
      <c r="E52" s="317"/>
      <c r="F52" s="317"/>
      <c r="G52" s="317"/>
      <c r="H52" s="317"/>
      <c r="I52" s="317"/>
      <c r="J52" s="440" t="str">
        <f>VLOOKUP(A52,MATERIALES!A6:D644,2,FALSE)</f>
        <v>u</v>
      </c>
      <c r="K52" s="132">
        <v>0.5</v>
      </c>
      <c r="L52" s="332"/>
      <c r="M52" s="409">
        <f>VLOOKUP(A52,MATERIALES!A7:D400,4,FALSE)</f>
        <v>129688.13652515034</v>
      </c>
      <c r="N52" s="279">
        <f>K52*M52</f>
        <v>64844.068262575172</v>
      </c>
    </row>
    <row r="53" spans="1:14" ht="15.75" thickBot="1">
      <c r="B53" s="823" t="s">
        <v>953</v>
      </c>
      <c r="C53" s="824"/>
      <c r="D53" s="824"/>
      <c r="E53" s="824"/>
      <c r="F53" s="824"/>
      <c r="G53" s="824"/>
      <c r="H53" s="824"/>
      <c r="I53" s="824"/>
      <c r="J53" s="824"/>
      <c r="K53" s="824"/>
      <c r="L53" s="824"/>
      <c r="M53" s="825"/>
      <c r="N53" s="401">
        <f>SUM(N48:N52)</f>
        <v>174752.08750303069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1356.0146340111937</v>
      </c>
      <c r="M58" s="911"/>
      <c r="N58" s="294">
        <f>K58*L58</f>
        <v>1491.6160974123131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317"/>
      <c r="E63" s="317"/>
      <c r="F63" s="317"/>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1491.6160974123131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218665.04807483405</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43733.00961496681</v>
      </c>
      <c r="M82" s="859"/>
      <c r="N82" s="57"/>
    </row>
    <row r="83" spans="1:14">
      <c r="B83" s="95" t="s">
        <v>973</v>
      </c>
      <c r="C83" s="96"/>
      <c r="D83" s="96"/>
      <c r="E83" s="96"/>
      <c r="F83" s="96"/>
      <c r="G83" s="96"/>
      <c r="H83" s="96"/>
      <c r="I83" s="93"/>
      <c r="J83" s="94"/>
      <c r="K83" s="311">
        <v>0.05</v>
      </c>
      <c r="L83" s="858">
        <f>N77*K83</f>
        <v>10933.252403741702</v>
      </c>
      <c r="M83" s="859"/>
      <c r="N83" s="57"/>
    </row>
    <row r="84" spans="1:14" ht="15.75" thickBot="1">
      <c r="B84" s="97" t="s">
        <v>974</v>
      </c>
      <c r="C84" s="98"/>
      <c r="D84" s="98"/>
      <c r="E84" s="98"/>
      <c r="F84" s="98"/>
      <c r="G84" s="98"/>
      <c r="H84" s="98"/>
      <c r="I84" s="99"/>
      <c r="J84" s="100"/>
      <c r="K84" s="312">
        <v>0.05</v>
      </c>
      <c r="L84" s="860">
        <f>N77*K84</f>
        <v>10933.252403741702</v>
      </c>
      <c r="M84" s="861"/>
      <c r="N84" s="57"/>
    </row>
    <row r="85" spans="1:14" ht="15.75" thickBot="1">
      <c r="B85" s="823" t="s">
        <v>953</v>
      </c>
      <c r="C85" s="824"/>
      <c r="D85" s="824"/>
      <c r="E85" s="824"/>
      <c r="F85" s="824"/>
      <c r="G85" s="824"/>
      <c r="H85" s="824"/>
      <c r="I85" s="824"/>
      <c r="J85" s="824"/>
      <c r="K85" s="824"/>
      <c r="L85" s="824"/>
      <c r="M85" s="825"/>
      <c r="N85" s="58">
        <f>L82+L83+L84</f>
        <v>65599.514422450215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284264.56249728426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7" customHeight="1" thickBot="1">
      <c r="A31" t="s">
        <v>1845</v>
      </c>
      <c r="B31" s="86" t="s">
        <v>1133</v>
      </c>
      <c r="C31" s="990" t="s">
        <v>2138</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304098.2465705424</v>
      </c>
      <c r="N50" s="279">
        <f>K50*M50</f>
        <v>36491.789588465086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4775.0257072844015</v>
      </c>
      <c r="N51" s="279">
        <f>K51*M51</f>
        <v>9550.051414568803</v>
      </c>
    </row>
    <row r="52" spans="1:14" ht="15.75" thickBot="1">
      <c r="A52" t="s">
        <v>925</v>
      </c>
      <c r="B52" s="49" t="str">
        <f>VLOOKUP(A52,MATERIALES!A7:D373,3,FALSE)</f>
        <v>Malla Ciclónica Para Gaviones Galvanizada Aleación Zn-5A1-Mm Cal 12 (2M3)</v>
      </c>
      <c r="C52" s="317"/>
      <c r="D52" s="317"/>
      <c r="E52" s="317"/>
      <c r="F52" s="317"/>
      <c r="G52" s="317"/>
      <c r="H52" s="317"/>
      <c r="I52" s="317"/>
      <c r="J52" s="440" t="str">
        <f>VLOOKUP(A52,MATERIALES!A6:D644,2,FALSE)</f>
        <v>u</v>
      </c>
      <c r="K52" s="132">
        <v>0.5</v>
      </c>
      <c r="L52" s="332"/>
      <c r="M52" s="409">
        <f>VLOOKUP(A52,MATERIALES!A7:D400,4,FALSE)</f>
        <v>123515.26226321963</v>
      </c>
      <c r="N52" s="279">
        <f>K52*M52</f>
        <v>61757.631131609814</v>
      </c>
    </row>
    <row r="53" spans="1:14" ht="15.75" thickBot="1">
      <c r="B53" s="823" t="s">
        <v>953</v>
      </c>
      <c r="C53" s="824"/>
      <c r="D53" s="824"/>
      <c r="E53" s="824"/>
      <c r="F53" s="824"/>
      <c r="G53" s="824"/>
      <c r="H53" s="824"/>
      <c r="I53" s="824"/>
      <c r="J53" s="824"/>
      <c r="K53" s="824"/>
      <c r="L53" s="824"/>
      <c r="M53" s="825"/>
      <c r="N53" s="401">
        <f>SUM(N48:N52)</f>
        <v>171665.65037206531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1356.0146340111937</v>
      </c>
      <c r="M58" s="911"/>
      <c r="N58" s="294">
        <f>K58*L58</f>
        <v>1491.6160974123131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1491.6160974123131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215578.61094386867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43115.72218877374</v>
      </c>
      <c r="M82" s="859"/>
      <c r="N82" s="57"/>
    </row>
    <row r="83" spans="1:14">
      <c r="B83" s="95" t="s">
        <v>973</v>
      </c>
      <c r="C83" s="96"/>
      <c r="D83" s="96"/>
      <c r="E83" s="96"/>
      <c r="F83" s="96"/>
      <c r="G83" s="96"/>
      <c r="H83" s="96"/>
      <c r="I83" s="93"/>
      <c r="J83" s="94"/>
      <c r="K83" s="311">
        <v>0.05</v>
      </c>
      <c r="L83" s="858">
        <f>N77*K83</f>
        <v>10778.930547193435</v>
      </c>
      <c r="M83" s="859"/>
      <c r="N83" s="57"/>
    </row>
    <row r="84" spans="1:14" ht="15.75" thickBot="1">
      <c r="B84" s="97" t="s">
        <v>974</v>
      </c>
      <c r="C84" s="98"/>
      <c r="D84" s="98"/>
      <c r="E84" s="98"/>
      <c r="F84" s="98"/>
      <c r="G84" s="98"/>
      <c r="H84" s="98"/>
      <c r="I84" s="99"/>
      <c r="J84" s="100"/>
      <c r="K84" s="312">
        <v>0.05</v>
      </c>
      <c r="L84" s="860">
        <f>N77*K84</f>
        <v>10778.930547193435</v>
      </c>
      <c r="M84" s="861"/>
      <c r="N84" s="57"/>
    </row>
    <row r="85" spans="1:14" ht="15.75" thickBot="1">
      <c r="B85" s="823" t="s">
        <v>953</v>
      </c>
      <c r="C85" s="824"/>
      <c r="D85" s="824"/>
      <c r="E85" s="824"/>
      <c r="F85" s="824"/>
      <c r="G85" s="824"/>
      <c r="H85" s="824"/>
      <c r="I85" s="824"/>
      <c r="J85" s="824"/>
      <c r="K85" s="824"/>
      <c r="L85" s="824"/>
      <c r="M85" s="825"/>
      <c r="N85" s="58">
        <f>L82+L83+L84</f>
        <v>64673.583283160609</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280252.19422702928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7" customHeight="1" thickBot="1">
      <c r="A31" t="s">
        <v>1845</v>
      </c>
      <c r="B31" s="86" t="s">
        <v>1680</v>
      </c>
      <c r="C31" s="990" t="s">
        <v>2139</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304098.2465705424</v>
      </c>
      <c r="N50" s="279">
        <f>K50*M50</f>
        <v>36491.789588465086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4775.0257072844015</v>
      </c>
      <c r="N51" s="279">
        <f>K51*M51</f>
        <v>9550.051414568803</v>
      </c>
    </row>
    <row r="52" spans="1:14" ht="15.75" thickBot="1">
      <c r="A52" t="s">
        <v>927</v>
      </c>
      <c r="B52" s="49" t="str">
        <f>VLOOKUP(A52,MATERIALES!A7:D373,3,FALSE)</f>
        <v>Malla Ciclónica Para Gaviones Galvanizada Y Plastificada Con Pvc Cal 12 (2M3)</v>
      </c>
      <c r="C52" s="317"/>
      <c r="D52" s="317"/>
      <c r="E52" s="317"/>
      <c r="F52" s="317"/>
      <c r="G52" s="317"/>
      <c r="H52" s="317"/>
      <c r="I52" s="317"/>
      <c r="J52" s="440" t="str">
        <f>VLOOKUP(A52,MATERIALES!A6:D644,2,FALSE)</f>
        <v>u</v>
      </c>
      <c r="K52" s="132">
        <v>0.5</v>
      </c>
      <c r="L52" s="332"/>
      <c r="M52" s="409">
        <f>VLOOKUP(A52,MATERIALES!A7:D400,4,FALSE)</f>
        <v>57333.079015563519</v>
      </c>
      <c r="N52" s="279">
        <f>K52*M52</f>
        <v>28666.539507781759</v>
      </c>
    </row>
    <row r="53" spans="1:14" ht="15.75" thickBot="1">
      <c r="B53" s="823" t="s">
        <v>953</v>
      </c>
      <c r="C53" s="824"/>
      <c r="D53" s="824"/>
      <c r="E53" s="824"/>
      <c r="F53" s="824"/>
      <c r="G53" s="824"/>
      <c r="H53" s="824"/>
      <c r="I53" s="824"/>
      <c r="J53" s="824"/>
      <c r="K53" s="824"/>
      <c r="L53" s="824"/>
      <c r="M53" s="825"/>
      <c r="N53" s="401">
        <f>SUM(N48:N52)</f>
        <v>138574.55874823726</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1356.0146340111937</v>
      </c>
      <c r="M58" s="911"/>
      <c r="N58" s="294">
        <f>K58*L58</f>
        <v>1491.6160974123131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1491.6160974123131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182487.51932004062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36497.503864008126</v>
      </c>
      <c r="M82" s="859"/>
      <c r="N82" s="57"/>
    </row>
    <row r="83" spans="1:14">
      <c r="B83" s="95" t="s">
        <v>973</v>
      </c>
      <c r="C83" s="96"/>
      <c r="D83" s="96"/>
      <c r="E83" s="96"/>
      <c r="F83" s="96"/>
      <c r="G83" s="96"/>
      <c r="H83" s="96"/>
      <c r="I83" s="93"/>
      <c r="J83" s="94"/>
      <c r="K83" s="311">
        <v>0.05</v>
      </c>
      <c r="L83" s="858">
        <f>N77*K83</f>
        <v>9124.3759660020314</v>
      </c>
      <c r="M83" s="859"/>
      <c r="N83" s="57"/>
    </row>
    <row r="84" spans="1:14" ht="15.75" thickBot="1">
      <c r="B84" s="97" t="s">
        <v>974</v>
      </c>
      <c r="C84" s="98"/>
      <c r="D84" s="98"/>
      <c r="E84" s="98"/>
      <c r="F84" s="98"/>
      <c r="G84" s="98"/>
      <c r="H84" s="98"/>
      <c r="I84" s="99"/>
      <c r="J84" s="100"/>
      <c r="K84" s="312">
        <v>0.05</v>
      </c>
      <c r="L84" s="860">
        <f>N77*K84</f>
        <v>9124.3759660020314</v>
      </c>
      <c r="M84" s="861"/>
      <c r="N84" s="57"/>
    </row>
    <row r="85" spans="1:14" ht="15.75" thickBot="1">
      <c r="B85" s="823" t="s">
        <v>953</v>
      </c>
      <c r="C85" s="824"/>
      <c r="D85" s="824"/>
      <c r="E85" s="824"/>
      <c r="F85" s="824"/>
      <c r="G85" s="824"/>
      <c r="H85" s="824"/>
      <c r="I85" s="824"/>
      <c r="J85" s="824"/>
      <c r="K85" s="824"/>
      <c r="L85" s="824"/>
      <c r="M85" s="825"/>
      <c r="N85" s="58">
        <f>L82+L83+L84</f>
        <v>54746.255796012185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237233.7751160528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988" t="s">
        <v>944</v>
      </c>
      <c r="D30" s="989"/>
      <c r="E30" s="989"/>
      <c r="F30" s="989"/>
      <c r="G30" s="989"/>
      <c r="H30" s="989"/>
      <c r="I30" s="989"/>
      <c r="J30" s="461"/>
      <c r="K30" s="314"/>
      <c r="L30" s="799" t="s">
        <v>945</v>
      </c>
      <c r="M30" s="800"/>
      <c r="N30" s="77" t="s">
        <v>946</v>
      </c>
    </row>
    <row r="31" spans="1:14" ht="28.5" customHeight="1" thickBot="1">
      <c r="A31" t="s">
        <v>1845</v>
      </c>
      <c r="B31" s="86" t="s">
        <v>1681</v>
      </c>
      <c r="C31" s="990" t="s">
        <v>2140</v>
      </c>
      <c r="D31" s="991"/>
      <c r="E31" s="991"/>
      <c r="F31" s="991"/>
      <c r="G31" s="991"/>
      <c r="H31" s="991"/>
      <c r="I31" s="991"/>
      <c r="J31" s="991"/>
      <c r="K31" s="484"/>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2020.0640225900497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2020.0640225900497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587</v>
      </c>
      <c r="B50" s="49" t="str">
        <f>VLOOKUP(A50,MATERIALES!A6:D373,3,FALSE)</f>
        <v>Mortero 1:3 De recubrimiento</v>
      </c>
      <c r="C50" s="432"/>
      <c r="D50" s="432"/>
      <c r="E50" s="432"/>
      <c r="F50" s="432"/>
      <c r="G50" s="432"/>
      <c r="H50" s="432"/>
      <c r="I50" s="432"/>
      <c r="J50" s="319" t="str">
        <f>VLOOKUP(A50,MATERIALES!A6:D642,2,FALSE)</f>
        <v>m3</v>
      </c>
      <c r="K50" s="404">
        <v>0.12</v>
      </c>
      <c r="L50" s="428"/>
      <c r="M50" s="409">
        <f>VLOOKUP(A50,MATERIALES!A6:D398,4,FALSE)</f>
        <v>304098.2465705424</v>
      </c>
      <c r="N50" s="279">
        <f>K50*M50</f>
        <v>36491.789588465086</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2</v>
      </c>
      <c r="L51" s="428"/>
      <c r="M51" s="409">
        <f>VLOOKUP(A51,MATERIALES!A6:D399,4,FALSE)</f>
        <v>4775.0257072844015</v>
      </c>
      <c r="N51" s="279">
        <f>K51*M51</f>
        <v>9550.051414568803</v>
      </c>
    </row>
    <row r="52" spans="1:14" ht="15.75" thickBot="1">
      <c r="A52" t="s">
        <v>929</v>
      </c>
      <c r="B52" s="49" t="str">
        <f>VLOOKUP(A52,MATERIALES!A7:D373,3,FALSE)</f>
        <v>Malla Ciclónica Para Gaviones Galvanizada Aleación Zn-5A1-Mm Y Plastificada Pvc Cal 12 (2M3)</v>
      </c>
      <c r="C52" s="317"/>
      <c r="D52" s="317"/>
      <c r="E52" s="317"/>
      <c r="F52" s="317"/>
      <c r="G52" s="317"/>
      <c r="H52" s="317"/>
      <c r="I52" s="317"/>
      <c r="J52" s="440" t="str">
        <f>VLOOKUP(A52,MATERIALES!A6:D644,2,FALSE)</f>
        <v>u</v>
      </c>
      <c r="K52" s="132">
        <v>0.5</v>
      </c>
      <c r="L52" s="332"/>
      <c r="M52" s="409">
        <f>VLOOKUP(A52,MATERIALES!A7:D400,4,FALSE)</f>
        <v>161257.68186946961</v>
      </c>
      <c r="N52" s="279">
        <f>K52*M52</f>
        <v>80628.840934734806</v>
      </c>
    </row>
    <row r="53" spans="1:14" ht="15.75" thickBot="1">
      <c r="B53" s="823" t="s">
        <v>953</v>
      </c>
      <c r="C53" s="824"/>
      <c r="D53" s="824"/>
      <c r="E53" s="824"/>
      <c r="F53" s="824"/>
      <c r="G53" s="824"/>
      <c r="H53" s="824"/>
      <c r="I53" s="824"/>
      <c r="J53" s="824"/>
      <c r="K53" s="824"/>
      <c r="L53" s="824"/>
      <c r="M53" s="825"/>
      <c r="N53" s="401">
        <f>SUM(N48:N52)</f>
        <v>190536.86017519032</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1311</v>
      </c>
      <c r="B58" s="52" t="str">
        <f>VLOOKUP(A58,TRANSPORTE!A1:D117,3,FALSE)</f>
        <v>Transporte de piedra para gaviones</v>
      </c>
      <c r="C58" s="324"/>
      <c r="D58" s="324"/>
      <c r="E58" s="324"/>
      <c r="F58" s="324"/>
      <c r="G58" s="324"/>
      <c r="H58" s="318" t="s">
        <v>339</v>
      </c>
      <c r="I58" s="286">
        <v>1.1000000000000001</v>
      </c>
      <c r="J58" s="293">
        <v>1</v>
      </c>
      <c r="K58" s="286">
        <f>I58*J58</f>
        <v>1.1000000000000001</v>
      </c>
      <c r="L58" s="910">
        <f>VLOOKUP(A58,TRANSPORTE!A1:D117,4,FALSE)</f>
        <v>1356.0146340111937</v>
      </c>
      <c r="M58" s="911"/>
      <c r="N58" s="294">
        <f>K58*L58</f>
        <v>1491.6160974123131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1491.6160974123131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8</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8</v>
      </c>
      <c r="N70" s="402">
        <f>K70/M70</f>
        <v>13335.780451800998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40401.280451800994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234449.82074699368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46889.964149398736</v>
      </c>
      <c r="M82" s="859"/>
      <c r="N82" s="57"/>
    </row>
    <row r="83" spans="1:14">
      <c r="B83" s="95" t="s">
        <v>973</v>
      </c>
      <c r="C83" s="96"/>
      <c r="D83" s="96"/>
      <c r="E83" s="96"/>
      <c r="F83" s="96"/>
      <c r="G83" s="96"/>
      <c r="H83" s="96"/>
      <c r="I83" s="93"/>
      <c r="J83" s="94"/>
      <c r="K83" s="311">
        <v>0.05</v>
      </c>
      <c r="L83" s="858">
        <f>N77*K83</f>
        <v>11722.491037349684</v>
      </c>
      <c r="M83" s="859"/>
      <c r="N83" s="57"/>
    </row>
    <row r="84" spans="1:14" ht="15.75" thickBot="1">
      <c r="B84" s="97" t="s">
        <v>974</v>
      </c>
      <c r="C84" s="98"/>
      <c r="D84" s="98"/>
      <c r="E84" s="98"/>
      <c r="F84" s="98"/>
      <c r="G84" s="98"/>
      <c r="H84" s="98"/>
      <c r="I84" s="99"/>
      <c r="J84" s="100"/>
      <c r="K84" s="312">
        <v>0.05</v>
      </c>
      <c r="L84" s="860">
        <f>N77*K84</f>
        <v>11722.491037349684</v>
      </c>
      <c r="M84" s="861"/>
      <c r="N84" s="57"/>
    </row>
    <row r="85" spans="1:14" ht="15.75" thickBot="1">
      <c r="B85" s="823" t="s">
        <v>953</v>
      </c>
      <c r="C85" s="824"/>
      <c r="D85" s="824"/>
      <c r="E85" s="824"/>
      <c r="F85" s="824"/>
      <c r="G85" s="824"/>
      <c r="H85" s="824"/>
      <c r="I85" s="824"/>
      <c r="J85" s="824"/>
      <c r="K85" s="824"/>
      <c r="L85" s="824"/>
      <c r="M85" s="825"/>
      <c r="N85" s="58">
        <f>L82+L83+L84</f>
        <v>70334.946224098108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304784.7669710918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5703125" customWidth="1"/>
    <col min="9" max="9" width="13.855468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1682</v>
      </c>
      <c r="C31" s="87" t="s">
        <v>2141</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257</v>
      </c>
      <c r="B36" s="872" t="str">
        <f>VLOOKUP(A36,EQUIPOS!A6:D154,3,FALSE)</f>
        <v>Mezcladora de concreto 1 bulto</v>
      </c>
      <c r="C36" s="873"/>
      <c r="D36" s="873"/>
      <c r="E36" s="873"/>
      <c r="F36" s="873"/>
      <c r="G36" s="873"/>
      <c r="H36" s="874"/>
      <c r="I36" s="274"/>
      <c r="J36" s="275"/>
      <c r="K36" s="276">
        <f>VLOOKUP(A36,EQUIPOS!A6:D163,4,FALSE)</f>
        <v>2587.654496506636</v>
      </c>
      <c r="L36" s="277"/>
      <c r="M36" s="343">
        <v>1</v>
      </c>
      <c r="N36" s="279">
        <f>K36*M36</f>
        <v>2587.654496506636</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3373.3390225900498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5960.9935190966862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757</v>
      </c>
      <c r="B48" s="49" t="str">
        <f>VLOOKUP(A48,MATERIALES!A5:D373,3,FALSE)</f>
        <v>Agregado para concreto hidráulico</v>
      </c>
      <c r="C48" s="288"/>
      <c r="D48" s="288"/>
      <c r="E48" s="288"/>
      <c r="F48" s="288"/>
      <c r="G48" s="288"/>
      <c r="H48" s="288"/>
      <c r="I48" s="288"/>
      <c r="J48" s="318" t="str">
        <f>VLOOKUP(A48,MATERIALES!A4:D640,2,FALSE)</f>
        <v>m3</v>
      </c>
      <c r="K48" s="289">
        <v>0.504</v>
      </c>
      <c r="L48" s="274"/>
      <c r="M48" s="409">
        <f>VLOOKUP(A48,MATERIALES!A5:D396,4,FALSE)</f>
        <v>74797.675809858585</v>
      </c>
      <c r="N48" s="279">
        <f t="shared" ref="N48:N53" si="0">K48*M48</f>
        <v>37698.02860816873</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9" t="str">
        <f>VLOOKUP(A49,MATERIALES!A5:D641,2,FALSE)</f>
        <v>m2</v>
      </c>
      <c r="K49" s="404">
        <v>2</v>
      </c>
      <c r="L49" s="428"/>
      <c r="M49" s="409">
        <f>VLOOKUP(A49,MATERIALES!A6:D397,4,FALSE)</f>
        <v>4775.0257072844015</v>
      </c>
      <c r="N49" s="279">
        <f t="shared" si="0"/>
        <v>9550.051414568803</v>
      </c>
    </row>
    <row r="50" spans="1:14">
      <c r="A50" s="169" t="s">
        <v>774</v>
      </c>
      <c r="B50" s="49" t="str">
        <f>VLOOKUP(A50,MATERIALES!A6:D373,3,FALSE)</f>
        <v>Agua</v>
      </c>
      <c r="C50" s="432"/>
      <c r="D50" s="432"/>
      <c r="E50" s="432"/>
      <c r="F50" s="432"/>
      <c r="G50" s="432"/>
      <c r="H50" s="432"/>
      <c r="I50" s="432"/>
      <c r="J50" s="319" t="str">
        <f>VLOOKUP(A50,MATERIALES!A6:D642,2,FALSE)</f>
        <v>lt</v>
      </c>
      <c r="K50" s="404">
        <v>111</v>
      </c>
      <c r="L50" s="428"/>
      <c r="M50" s="409">
        <f>VLOOKUP(A50,MATERIALES!A6:D398,4,FALSE)</f>
        <v>39.776805357538898</v>
      </c>
      <c r="N50" s="279">
        <f t="shared" si="0"/>
        <v>4415.2253946868177</v>
      </c>
    </row>
    <row r="51" spans="1:14">
      <c r="A51" s="169" t="s">
        <v>598</v>
      </c>
      <c r="B51" s="49" t="str">
        <f>VLOOKUP(A51,MATERIALES!A6:D373,3,FALSE)</f>
        <v>Piedra para concreto ciclópeo (rajón o canto rodado)</v>
      </c>
      <c r="C51" s="432"/>
      <c r="D51" s="432"/>
      <c r="E51" s="432"/>
      <c r="F51" s="432"/>
      <c r="G51" s="432"/>
      <c r="H51" s="432"/>
      <c r="I51" s="432"/>
      <c r="J51" s="319" t="str">
        <f>VLOOKUP(A51,MATERIALES!A6:D643,2,FALSE)</f>
        <v>m3</v>
      </c>
      <c r="K51" s="404">
        <v>0.4</v>
      </c>
      <c r="L51" s="428"/>
      <c r="M51" s="409">
        <f>VLOOKUP(A51,MATERIALES!A6:D399,4,FALSE)</f>
        <v>52997.45443383055</v>
      </c>
      <c r="N51" s="279">
        <f t="shared" si="0"/>
        <v>21198.981773532221</v>
      </c>
    </row>
    <row r="52" spans="1:14">
      <c r="A52" t="s">
        <v>802</v>
      </c>
      <c r="B52" s="327" t="str">
        <f>VLOOKUP(A52,MATERIALES!A7:D373,3,FALSE)</f>
        <v>Arena lavada</v>
      </c>
      <c r="C52" s="53"/>
      <c r="D52" s="53"/>
      <c r="E52" s="53"/>
      <c r="F52" s="53"/>
      <c r="G52" s="53"/>
      <c r="H52" s="53"/>
      <c r="I52" s="53"/>
      <c r="J52" s="319" t="str">
        <f>VLOOKUP(A52,MATERIALES!A6:D644,2,FALSE)</f>
        <v>m3</v>
      </c>
      <c r="K52" s="175">
        <v>0.378</v>
      </c>
      <c r="L52" s="325"/>
      <c r="M52" s="433">
        <f>VLOOKUP(A52,MATERIALES!A7:D400,4,FALSE)</f>
        <v>65651.686661126441</v>
      </c>
      <c r="N52" s="280">
        <f t="shared" si="0"/>
        <v>24816.337557905794</v>
      </c>
    </row>
    <row r="53" spans="1:14">
      <c r="A53" t="s">
        <v>804</v>
      </c>
      <c r="B53" s="174" t="str">
        <f>VLOOKUP(A53,MATERIALES!A8:D373,3,FALSE)</f>
        <v>Cemento gris</v>
      </c>
      <c r="C53" s="324"/>
      <c r="D53" s="324"/>
      <c r="E53" s="324"/>
      <c r="F53" s="324"/>
      <c r="G53" s="324"/>
      <c r="H53" s="324"/>
      <c r="I53" s="324"/>
      <c r="J53" s="319" t="str">
        <f>VLOOKUP(A53,MATERIALES!A7:D645,2,FALSE)</f>
        <v>kg</v>
      </c>
      <c r="K53" s="50">
        <v>156</v>
      </c>
      <c r="L53" s="325"/>
      <c r="M53" s="433">
        <f>VLOOKUP(A53,MATERIALES!A8:D401,4,FALSE)</f>
        <v>567.65199955211585</v>
      </c>
      <c r="N53" s="280">
        <f t="shared" si="0"/>
        <v>88553.71193013007</v>
      </c>
    </row>
    <row r="54" spans="1:14">
      <c r="B54" s="327"/>
      <c r="C54" s="324"/>
      <c r="D54" s="324"/>
      <c r="E54" s="324"/>
      <c r="F54" s="324"/>
      <c r="G54" s="324"/>
      <c r="H54" s="324"/>
      <c r="I54" s="324"/>
      <c r="J54" s="318"/>
      <c r="K54" s="50"/>
      <c r="L54" s="325"/>
      <c r="M54" s="433"/>
      <c r="N54" s="280"/>
    </row>
    <row r="55" spans="1:14" ht="15.75" thickBot="1">
      <c r="B55" s="912" t="s">
        <v>953</v>
      </c>
      <c r="C55" s="866"/>
      <c r="D55" s="866"/>
      <c r="E55" s="866"/>
      <c r="F55" s="866"/>
      <c r="G55" s="866"/>
      <c r="H55" s="866"/>
      <c r="I55" s="866"/>
      <c r="J55" s="866"/>
      <c r="K55" s="866"/>
      <c r="L55" s="866"/>
      <c r="M55" s="867"/>
      <c r="N55" s="110">
        <f>SUM(N48:N54)</f>
        <v>186232.33667899243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0.4</v>
      </c>
      <c r="J60" s="293">
        <v>1</v>
      </c>
      <c r="K60" s="286">
        <f>I60*J60</f>
        <v>0.4</v>
      </c>
      <c r="L60" s="910">
        <f>VLOOKUP(A60,TRANSPORTE!A1:D117,4,FALSE)</f>
        <v>1356.0146340111937</v>
      </c>
      <c r="M60" s="911"/>
      <c r="N60" s="294">
        <f>K60*L60</f>
        <v>542.40585360447756</v>
      </c>
    </row>
    <row r="61" spans="1:14">
      <c r="A61" t="s">
        <v>1229</v>
      </c>
      <c r="B61" s="52" t="str">
        <f>VLOOKUP(A61,TRANSPORTE!A1:D117,3,FALSE)</f>
        <v>Transporte de arena</v>
      </c>
      <c r="C61" s="53"/>
      <c r="D61" s="53"/>
      <c r="E61" s="53"/>
      <c r="F61" s="53"/>
      <c r="G61" s="53"/>
      <c r="H61" s="318" t="s">
        <v>339</v>
      </c>
      <c r="I61" s="286">
        <v>0.378</v>
      </c>
      <c r="J61" s="293">
        <v>1</v>
      </c>
      <c r="K61" s="286">
        <f>I61*J61</f>
        <v>0.378</v>
      </c>
      <c r="L61" s="910">
        <f>VLOOKUP(A61,TRANSPORTE!A1:D117,4,FALSE)</f>
        <v>1280.985319669418</v>
      </c>
      <c r="M61" s="911"/>
      <c r="N61" s="294">
        <f t="shared" ref="N61:N62" si="1">K61*L61</f>
        <v>484.21245083503999</v>
      </c>
    </row>
    <row r="62" spans="1:14">
      <c r="A62" t="s">
        <v>1281</v>
      </c>
      <c r="B62" s="52" t="str">
        <f>VLOOKUP(A62,TRANSPORTE!A1:D117,3,FALSE)</f>
        <v>Transporte de material triturado</v>
      </c>
      <c r="C62" s="53"/>
      <c r="D62" s="53"/>
      <c r="E62" s="53"/>
      <c r="F62" s="53"/>
      <c r="G62" s="53"/>
      <c r="H62" s="318" t="s">
        <v>339</v>
      </c>
      <c r="I62" s="286">
        <v>0.504</v>
      </c>
      <c r="J62" s="293">
        <v>1</v>
      </c>
      <c r="K62" s="286">
        <f>I62*J62</f>
        <v>0.504</v>
      </c>
      <c r="L62" s="910">
        <f>VLOOKUP(A62,TRANSPORTE!A1:D117,4,FALSE)</f>
        <v>1327.3942969676759</v>
      </c>
      <c r="M62" s="911"/>
      <c r="N62" s="294">
        <f t="shared" si="1"/>
        <v>669.00672567170864</v>
      </c>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1695.6250301112261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19</v>
      </c>
      <c r="B71" s="55" t="str">
        <f>VLOOKUP(A71,'MANO DE OBRA'!A8:D68,3,FALSE)</f>
        <v>Obrero (8)</v>
      </c>
      <c r="C71" s="53"/>
      <c r="D71" s="53"/>
      <c r="E71" s="53"/>
      <c r="F71" s="53"/>
      <c r="G71" s="53"/>
      <c r="H71" s="53"/>
      <c r="I71" s="299">
        <f>K71/J71*100</f>
        <v>234080.00000000003</v>
      </c>
      <c r="J71" s="300">
        <v>185</v>
      </c>
      <c r="K71" s="301">
        <f>VLOOKUP(A71,'MANO DE OBRA'!A8:D99,4,FALSE)</f>
        <v>433048</v>
      </c>
      <c r="L71" s="56"/>
      <c r="M71" s="441">
        <v>8</v>
      </c>
      <c r="N71" s="402">
        <f>K71/M71</f>
        <v>54131</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v>
      </c>
      <c r="N72" s="402">
        <f>K72/M72</f>
        <v>13335.780451800998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67466.780451800994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261355.73568000135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52271.147136000276</v>
      </c>
      <c r="M84" s="859"/>
      <c r="N84" s="57"/>
    </row>
    <row r="85" spans="1:14">
      <c r="B85" s="95" t="s">
        <v>973</v>
      </c>
      <c r="C85" s="96"/>
      <c r="D85" s="96"/>
      <c r="E85" s="96"/>
      <c r="F85" s="96"/>
      <c r="G85" s="96"/>
      <c r="H85" s="96"/>
      <c r="I85" s="93"/>
      <c r="J85" s="94"/>
      <c r="K85" s="311">
        <v>0.05</v>
      </c>
      <c r="L85" s="858">
        <f>N79*K85</f>
        <v>13067.786784000069</v>
      </c>
      <c r="M85" s="859"/>
      <c r="N85" s="57"/>
    </row>
    <row r="86" spans="1:14" ht="15.75" thickBot="1">
      <c r="B86" s="97" t="s">
        <v>974</v>
      </c>
      <c r="C86" s="98"/>
      <c r="D86" s="98"/>
      <c r="E86" s="98"/>
      <c r="F86" s="98"/>
      <c r="G86" s="98"/>
      <c r="H86" s="98"/>
      <c r="I86" s="99"/>
      <c r="J86" s="100"/>
      <c r="K86" s="312">
        <v>0.05</v>
      </c>
      <c r="L86" s="860">
        <f>N79*K86</f>
        <v>13067.786784000069</v>
      </c>
      <c r="M86" s="861"/>
      <c r="N86" s="57"/>
    </row>
    <row r="87" spans="1:14" ht="15.75" thickBot="1">
      <c r="B87" s="823" t="s">
        <v>953</v>
      </c>
      <c r="C87" s="824"/>
      <c r="D87" s="824"/>
      <c r="E87" s="824"/>
      <c r="F87" s="824"/>
      <c r="G87" s="824"/>
      <c r="H87" s="824"/>
      <c r="I87" s="824"/>
      <c r="J87" s="824"/>
      <c r="K87" s="824"/>
      <c r="L87" s="824"/>
      <c r="M87" s="825"/>
      <c r="N87" s="58">
        <f>L84+L85+L86</f>
        <v>78406.720704000414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339762.45638400177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5"/>
  <cols>
    <col min="1" max="1" width="10.28515625" bestFit="1" customWidth="1"/>
    <col min="2" max="2" width="16.710937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1134</v>
      </c>
      <c r="C31" s="87" t="s">
        <v>2142</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1345.39621807204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0.5</v>
      </c>
      <c r="L48" s="274"/>
      <c r="M48" s="409">
        <f>VLOOKUP(A48,MATERIALES!A5:D396,4,FALSE)</f>
        <v>2203.9213681551241</v>
      </c>
      <c r="N48" s="279">
        <f>K48*M48</f>
        <v>1101.9606840775621</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1.01</v>
      </c>
      <c r="L49" s="428"/>
      <c r="M49" s="409">
        <f>VLOOKUP(A49,MATERIALES!A6:D397,4,FALSE)</f>
        <v>408455.82717263716</v>
      </c>
      <c r="N49" s="279">
        <f>K49*M49</f>
        <v>412540.38544436352</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4775.0257072844015</v>
      </c>
      <c r="N50" s="279">
        <f>K50*M50</f>
        <v>1432.5077121853203</v>
      </c>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c r="B54" s="327"/>
      <c r="C54" s="324"/>
      <c r="D54" s="324"/>
      <c r="E54" s="324"/>
      <c r="F54" s="324"/>
      <c r="G54" s="324"/>
      <c r="H54" s="324"/>
      <c r="I54" s="324"/>
      <c r="J54" s="318"/>
      <c r="K54" s="50"/>
      <c r="L54" s="325"/>
      <c r="M54" s="433"/>
      <c r="N54" s="280"/>
    </row>
    <row r="55" spans="1:14" ht="15.75" thickBot="1">
      <c r="B55" s="912" t="s">
        <v>953</v>
      </c>
      <c r="C55" s="866"/>
      <c r="D55" s="866"/>
      <c r="E55" s="866"/>
      <c r="F55" s="866"/>
      <c r="G55" s="866"/>
      <c r="H55" s="866"/>
      <c r="I55" s="866"/>
      <c r="J55" s="866"/>
      <c r="K55" s="866"/>
      <c r="L55" s="866"/>
      <c r="M55" s="867"/>
      <c r="N55" s="110">
        <f>SUM(N48:N54)</f>
        <v>415074.85384062643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1239</v>
      </c>
      <c r="B60" s="52" t="str">
        <f>VLOOKUP(A60,TRANSPORTE!A1:D117,3,FALSE)</f>
        <v>Transporte de concreto</v>
      </c>
      <c r="C60" s="324"/>
      <c r="D60" s="324"/>
      <c r="E60" s="324"/>
      <c r="F60" s="324"/>
      <c r="G60" s="324"/>
      <c r="H60" s="318" t="s">
        <v>339</v>
      </c>
      <c r="I60" s="286">
        <v>1.01</v>
      </c>
      <c r="J60" s="293">
        <v>1</v>
      </c>
      <c r="K60" s="286">
        <f>I60*J60</f>
        <v>1.01</v>
      </c>
      <c r="L60" s="910">
        <f>VLOOKUP(A60,TRANSPORTE!A1:D117,4,FALSE)</f>
        <v>979.84771824047539</v>
      </c>
      <c r="M60" s="911"/>
      <c r="N60" s="294">
        <f>K60*L60</f>
        <v>989.64619542288017</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989.64619542288017</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26907.924361440797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444317.82061556214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88863.564123112432</v>
      </c>
      <c r="M84" s="859"/>
      <c r="N84" s="57"/>
    </row>
    <row r="85" spans="1:14">
      <c r="B85" s="95" t="s">
        <v>973</v>
      </c>
      <c r="C85" s="96"/>
      <c r="D85" s="96"/>
      <c r="E85" s="96"/>
      <c r="F85" s="96"/>
      <c r="G85" s="96"/>
      <c r="H85" s="96"/>
      <c r="I85" s="93"/>
      <c r="J85" s="94"/>
      <c r="K85" s="311">
        <v>0.05</v>
      </c>
      <c r="L85" s="858">
        <f>N79*K85</f>
        <v>22215.891030778108</v>
      </c>
      <c r="M85" s="859"/>
      <c r="N85" s="57"/>
    </row>
    <row r="86" spans="1:14" ht="15.75" thickBot="1">
      <c r="B86" s="97" t="s">
        <v>974</v>
      </c>
      <c r="C86" s="98"/>
      <c r="D86" s="98"/>
      <c r="E86" s="98"/>
      <c r="F86" s="98"/>
      <c r="G86" s="98"/>
      <c r="H86" s="98"/>
      <c r="I86" s="99"/>
      <c r="J86" s="100"/>
      <c r="K86" s="312">
        <v>0.05</v>
      </c>
      <c r="L86" s="860">
        <f>N79*K86</f>
        <v>22215.891030778108</v>
      </c>
      <c r="M86" s="861"/>
      <c r="N86" s="57"/>
    </row>
    <row r="87" spans="1:14" ht="15.75" thickBot="1">
      <c r="B87" s="823" t="s">
        <v>953</v>
      </c>
      <c r="C87" s="824"/>
      <c r="D87" s="824"/>
      <c r="E87" s="824"/>
      <c r="F87" s="824"/>
      <c r="G87" s="824"/>
      <c r="H87" s="824"/>
      <c r="I87" s="824"/>
      <c r="J87" s="824"/>
      <c r="K87" s="824"/>
      <c r="L87" s="824"/>
      <c r="M87" s="825"/>
      <c r="N87" s="58">
        <f>L84+L85+L86</f>
        <v>133295.34618466866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577613.16680023074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5"/>
  <cols>
    <col min="1" max="1" width="9.140625" bestFit="1" customWidth="1"/>
    <col min="2" max="2" width="17.28515625" customWidth="1"/>
    <col min="6" max="6" width="15.28515625" customWidth="1"/>
    <col min="9" max="9" width="13.140625" bestFit="1" customWidth="1"/>
    <col min="10" max="10" width="16.8554687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1135</v>
      </c>
      <c r="C31" s="965" t="s">
        <v>2143</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71.649414538135986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805</v>
      </c>
      <c r="B48" s="49" t="str">
        <f>VLOOKUP(A48,MATERIALES!A5:D373,3,FALSE)</f>
        <v>Cemento Asfaltico 60-70</v>
      </c>
      <c r="C48" s="288"/>
      <c r="D48" s="288"/>
      <c r="E48" s="288"/>
      <c r="F48" s="288"/>
      <c r="G48" s="288"/>
      <c r="H48" s="288"/>
      <c r="I48" s="288"/>
      <c r="J48" s="318" t="str">
        <f>VLOOKUP(A48,MATERIALES!A4:D640,2,FALSE)</f>
        <v>kg</v>
      </c>
      <c r="K48" s="289">
        <v>0.05</v>
      </c>
      <c r="L48" s="274"/>
      <c r="M48" s="409">
        <f>VLOOKUP(A48,MATERIALES!A5:D396,4,FALSE)</f>
        <v>2203.9213681551241</v>
      </c>
      <c r="N48" s="279">
        <f>K48*M48</f>
        <v>110.19606840775621</v>
      </c>
    </row>
    <row r="49" spans="1:14">
      <c r="A49" s="169" t="s">
        <v>429</v>
      </c>
      <c r="B49" s="49" t="str">
        <f>VLOOKUP(A49,MATERIALES!A6:D373,3,FALSE)</f>
        <v>Cuneta prefabricada de concreto tipo V de (0,8*0,3*0,22)</v>
      </c>
      <c r="C49" s="432"/>
      <c r="D49" s="432"/>
      <c r="E49" s="432"/>
      <c r="F49" s="432"/>
      <c r="G49" s="432"/>
      <c r="H49" s="432"/>
      <c r="I49" s="432"/>
      <c r="J49" s="319" t="str">
        <f>VLOOKUP(A49,MATERIALES!A5:D641,2,FALSE)</f>
        <v>m</v>
      </c>
      <c r="K49" s="404">
        <v>1</v>
      </c>
      <c r="L49" s="428"/>
      <c r="M49" s="409">
        <f>VLOOKUP(A49,MATERIALES!A6:D397,4,FALSE)</f>
        <v>20543.596174267052</v>
      </c>
      <c r="N49" s="279">
        <f>K49*M49</f>
        <v>20543.596174267052</v>
      </c>
    </row>
    <row r="50" spans="1:14">
      <c r="A50" s="169"/>
      <c r="B50" s="49"/>
      <c r="C50" s="432"/>
      <c r="D50" s="432"/>
      <c r="E50" s="432"/>
      <c r="F50" s="432"/>
      <c r="G50" s="432"/>
      <c r="H50" s="432"/>
      <c r="I50" s="432"/>
      <c r="J50" s="318"/>
      <c r="K50" s="404"/>
      <c r="L50" s="428"/>
      <c r="M50" s="409"/>
      <c r="N50" s="279"/>
    </row>
    <row r="51" spans="1:14">
      <c r="A51" s="169"/>
      <c r="B51" s="327"/>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327"/>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20653.792242674808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150</v>
      </c>
      <c r="N72" s="402">
        <f>K72/M72</f>
        <v>711.24162409605321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1432.9882907627198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22158.429947975666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4431.6859895951338</v>
      </c>
      <c r="M84" s="859"/>
      <c r="N84" s="57"/>
    </row>
    <row r="85" spans="1:14">
      <c r="B85" s="95" t="s">
        <v>973</v>
      </c>
      <c r="C85" s="96"/>
      <c r="D85" s="96"/>
      <c r="E85" s="96"/>
      <c r="F85" s="96"/>
      <c r="G85" s="96"/>
      <c r="H85" s="96"/>
      <c r="I85" s="93"/>
      <c r="J85" s="94"/>
      <c r="K85" s="311">
        <v>0.05</v>
      </c>
      <c r="L85" s="858">
        <f>N79*K85</f>
        <v>1107.9214973987835</v>
      </c>
      <c r="M85" s="859"/>
      <c r="N85" s="57"/>
    </row>
    <row r="86" spans="1:14" ht="15.75" thickBot="1">
      <c r="B86" s="97" t="s">
        <v>974</v>
      </c>
      <c r="C86" s="98"/>
      <c r="D86" s="98"/>
      <c r="E86" s="98"/>
      <c r="F86" s="98"/>
      <c r="G86" s="98"/>
      <c r="H86" s="98"/>
      <c r="I86" s="99"/>
      <c r="J86" s="100"/>
      <c r="K86" s="312">
        <v>0.05</v>
      </c>
      <c r="L86" s="860">
        <f>N79*K86</f>
        <v>1107.9214973987835</v>
      </c>
      <c r="M86" s="861"/>
      <c r="N86" s="57"/>
    </row>
    <row r="87" spans="1:14" ht="15.75" thickBot="1">
      <c r="B87" s="823" t="s">
        <v>953</v>
      </c>
      <c r="C87" s="824"/>
      <c r="D87" s="824"/>
      <c r="E87" s="824"/>
      <c r="F87" s="824"/>
      <c r="G87" s="824"/>
      <c r="H87" s="824"/>
      <c r="I87" s="824"/>
      <c r="J87" s="824"/>
      <c r="K87" s="824"/>
      <c r="L87" s="824"/>
      <c r="M87" s="825"/>
      <c r="N87" s="58">
        <f>L84+L85+L86</f>
        <v>6647.5289843927012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28805.958932368369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1683</v>
      </c>
      <c r="C31" s="965" t="s">
        <v>2144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343">
        <v>1.25</v>
      </c>
      <c r="N36" s="279">
        <f>K36/M36</f>
        <v>4189.9500418825337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1886.7062180720402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6076.6562599545741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0.5</v>
      </c>
      <c r="L48" s="274"/>
      <c r="M48" s="409">
        <f>VLOOKUP(A48,MATERIALES!A5:D396,4,FALSE)</f>
        <v>24446.879447377785</v>
      </c>
      <c r="N48" s="279">
        <f>K48*M48</f>
        <v>12223.439723688893</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0.5</v>
      </c>
      <c r="L49" s="428"/>
      <c r="M49" s="409">
        <f>VLOOKUP(A49,MATERIALES!A6:D397,4,FALSE)</f>
        <v>2203.9213681551241</v>
      </c>
      <c r="N49" s="279">
        <f>K49*M49</f>
        <v>1101.9606840775621</v>
      </c>
    </row>
    <row r="50" spans="1:14">
      <c r="A50" s="169" t="s">
        <v>833</v>
      </c>
      <c r="B50" s="49" t="str">
        <f>VLOOKUP(A50,MATERIALES!A6:D373,3,FALSE)</f>
        <v>Concreto Resistencia  14 (Mpa)</v>
      </c>
      <c r="C50" s="432"/>
      <c r="D50" s="432"/>
      <c r="E50" s="432"/>
      <c r="F50" s="432"/>
      <c r="G50" s="432"/>
      <c r="H50" s="432"/>
      <c r="I50" s="432"/>
      <c r="J50" s="319" t="str">
        <f>VLOOKUP(A50,MATERIALES!A6:D642,2,FALSE)</f>
        <v>m3</v>
      </c>
      <c r="K50" s="404">
        <v>1.01</v>
      </c>
      <c r="L50" s="428"/>
      <c r="M50" s="409">
        <f>VLOOKUP(A50,MATERIALES!A6:D398,4,FALSE)</f>
        <v>408455.82717263716</v>
      </c>
      <c r="N50" s="279">
        <f>K50*M50</f>
        <v>412540.38544436352</v>
      </c>
    </row>
    <row r="51" spans="1:14">
      <c r="A51" s="169" t="s">
        <v>867</v>
      </c>
      <c r="B51" s="49" t="str">
        <f>VLOOKUP(A51,MATERIALES!A6:D373,3,FALSE)</f>
        <v>Formaleta (gaviones, juntas de bordillos, juntas de cunetas, muros, concretos clase D,E, F y G)</v>
      </c>
      <c r="C51" s="432"/>
      <c r="D51" s="432"/>
      <c r="E51" s="432"/>
      <c r="F51" s="432"/>
      <c r="G51" s="432"/>
      <c r="H51" s="432"/>
      <c r="I51" s="432"/>
      <c r="J51" s="319" t="str">
        <f>VLOOKUP(A51,MATERIALES!A6:D643,2,FALSE)</f>
        <v>m2</v>
      </c>
      <c r="K51" s="404">
        <v>0.3</v>
      </c>
      <c r="L51" s="428"/>
      <c r="M51" s="409">
        <f>VLOOKUP(A51,MATERIALES!A6:D399,4,FALSE)</f>
        <v>4775.0257072844015</v>
      </c>
      <c r="N51" s="279">
        <f>K51*M51</f>
        <v>1432.5077121853203</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427298.2935643153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1.01</v>
      </c>
      <c r="J58" s="293">
        <v>1</v>
      </c>
      <c r="K58" s="286">
        <f>I58*J58</f>
        <v>1.01</v>
      </c>
      <c r="L58" s="910">
        <f>VLOOKUP(A58,TRANSPORTE!A1:D117,4,FALSE)</f>
        <v>979.84771824047539</v>
      </c>
      <c r="M58" s="911"/>
      <c r="N58" s="294">
        <f>K58*L58</f>
        <v>989.64619542288017</v>
      </c>
    </row>
    <row r="59" spans="1:14">
      <c r="A59" t="s">
        <v>1291</v>
      </c>
      <c r="B59" s="52" t="str">
        <f>VLOOKUP(A59,TRANSPORTE!A1:D117,3,FALSE)</f>
        <v>Transporte de material seleccionado para relleno</v>
      </c>
      <c r="C59" s="53"/>
      <c r="D59" s="53"/>
      <c r="E59" s="53"/>
      <c r="F59" s="53"/>
      <c r="G59" s="53"/>
      <c r="H59" s="318" t="s">
        <v>1999</v>
      </c>
      <c r="I59" s="286">
        <v>0.5</v>
      </c>
      <c r="J59" s="293">
        <v>1</v>
      </c>
      <c r="K59" s="286">
        <f>I59*J59</f>
        <v>0.5</v>
      </c>
      <c r="L59" s="910">
        <f>VLOOKUP(A59,TRANSPORTE!A1:D117,4,FALSE)</f>
        <v>1327.3942969676759</v>
      </c>
      <c r="M59" s="911"/>
      <c r="N59" s="294">
        <f>K59*L59</f>
        <v>663.69714848383796</v>
      </c>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316"/>
      <c r="C63" s="317"/>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1653.343343906718</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13</v>
      </c>
      <c r="B69" s="55" t="str">
        <f>VLOOKUP(A69,'MANO DE OBRA'!A8:D68,3,FALSE)</f>
        <v>Obrero (5)</v>
      </c>
      <c r="C69" s="53"/>
      <c r="D69" s="53"/>
      <c r="E69" s="53"/>
      <c r="F69" s="53"/>
      <c r="G69" s="53"/>
      <c r="H69" s="53"/>
      <c r="I69" s="299">
        <f>K69/J69*100</f>
        <v>146300</v>
      </c>
      <c r="J69" s="300">
        <v>185</v>
      </c>
      <c r="K69" s="301">
        <f>VLOOKUP(A69,'MANO DE OBRA'!A8:D99,4,FALSE)</f>
        <v>270655</v>
      </c>
      <c r="L69" s="56"/>
      <c r="M69" s="441">
        <v>10</v>
      </c>
      <c r="N69" s="402">
        <f>K69/M69</f>
        <v>27065.5</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37734.124361440801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472762.41752961744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94552.48350592349</v>
      </c>
      <c r="M82" s="859"/>
      <c r="N82" s="57"/>
    </row>
    <row r="83" spans="1:14">
      <c r="B83" s="95" t="s">
        <v>973</v>
      </c>
      <c r="C83" s="96"/>
      <c r="D83" s="96"/>
      <c r="E83" s="96"/>
      <c r="F83" s="96"/>
      <c r="G83" s="96"/>
      <c r="H83" s="96"/>
      <c r="I83" s="93"/>
      <c r="J83" s="94"/>
      <c r="K83" s="311">
        <v>0.05</v>
      </c>
      <c r="L83" s="858">
        <f>N77*K83</f>
        <v>23638.120876480873</v>
      </c>
      <c r="M83" s="859"/>
      <c r="N83" s="57"/>
    </row>
    <row r="84" spans="1:14" ht="15.75" thickBot="1">
      <c r="B84" s="97" t="s">
        <v>974</v>
      </c>
      <c r="C84" s="98"/>
      <c r="D84" s="98"/>
      <c r="E84" s="98"/>
      <c r="F84" s="98"/>
      <c r="G84" s="98"/>
      <c r="H84" s="98"/>
      <c r="I84" s="99"/>
      <c r="J84" s="100"/>
      <c r="K84" s="312">
        <v>0.05</v>
      </c>
      <c r="L84" s="860">
        <f>N77*K84</f>
        <v>23638.120876480873</v>
      </c>
      <c r="M84" s="861"/>
      <c r="N84" s="57"/>
    </row>
    <row r="85" spans="1:14" ht="15.75" thickBot="1">
      <c r="B85" s="823" t="s">
        <v>953</v>
      </c>
      <c r="C85" s="824"/>
      <c r="D85" s="824"/>
      <c r="E85" s="824"/>
      <c r="F85" s="824"/>
      <c r="G85" s="824"/>
      <c r="H85" s="824"/>
      <c r="I85" s="824"/>
      <c r="J85" s="824"/>
      <c r="K85" s="824"/>
      <c r="L85" s="824"/>
      <c r="M85" s="825"/>
      <c r="N85" s="58">
        <f>L82+L83+L84</f>
        <v>141828.72525888524</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614591.14278850262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7.7109375" customWidth="1"/>
    <col min="11" max="11" width="17.5703125" bestFit="1" customWidth="1"/>
    <col min="13" max="13" width="13.1406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1.5" customHeight="1" thickBot="1">
      <c r="A31" t="s">
        <v>1845</v>
      </c>
      <c r="B31" s="86" t="s">
        <v>1684</v>
      </c>
      <c r="C31" s="965" t="s">
        <v>2145</v>
      </c>
      <c r="D31" s="966"/>
      <c r="E31" s="966"/>
      <c r="F31" s="966"/>
      <c r="G31" s="966"/>
      <c r="H31" s="966"/>
      <c r="I31" s="966"/>
      <c r="J31" s="992"/>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343">
        <v>18.75</v>
      </c>
      <c r="N36" s="279">
        <f>K36/M36</f>
        <v>279.3300027921689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107.73674787146933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387.06675066363823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88"/>
      <c r="J48" s="318" t="str">
        <f>VLOOKUP(A48,MATERIALES!A4:D640,2,FALSE)</f>
        <v>m3</v>
      </c>
      <c r="K48" s="289">
        <v>0.05</v>
      </c>
      <c r="L48" s="274"/>
      <c r="M48" s="409">
        <f>VLOOKUP(A48,MATERIALES!A5:D396,4,FALSE)</f>
        <v>24446.879447377785</v>
      </c>
      <c r="N48" s="279">
        <f>K48*M48</f>
        <v>1222.3439723688894</v>
      </c>
    </row>
    <row r="49" spans="1:14">
      <c r="A49" s="169" t="s">
        <v>805</v>
      </c>
      <c r="B49" s="49" t="str">
        <f>VLOOKUP(A49,MATERIALES!A6:D373,3,FALSE)</f>
        <v>Cemento Asfaltico 60-70</v>
      </c>
      <c r="C49" s="432"/>
      <c r="D49" s="432"/>
      <c r="E49" s="432"/>
      <c r="F49" s="432"/>
      <c r="G49" s="432"/>
      <c r="H49" s="432"/>
      <c r="I49" s="432"/>
      <c r="J49" s="319" t="str">
        <f>VLOOKUP(A49,MATERIALES!A5:D641,2,FALSE)</f>
        <v>kg</v>
      </c>
      <c r="K49" s="404">
        <v>0.05</v>
      </c>
      <c r="L49" s="428"/>
      <c r="M49" s="409">
        <f>VLOOKUP(A49,MATERIALES!A6:D397,4,FALSE)</f>
        <v>2203.9213681551241</v>
      </c>
      <c r="N49" s="279">
        <f>K49*M49</f>
        <v>110.19606840775621</v>
      </c>
    </row>
    <row r="50" spans="1:14">
      <c r="A50" s="169" t="s">
        <v>429</v>
      </c>
      <c r="B50" s="49" t="str">
        <f>VLOOKUP(A50,MATERIALES!A6:D373,3,FALSE)</f>
        <v>Cuneta prefabricada de concreto tipo V de (0,8*0,3*0,22)</v>
      </c>
      <c r="C50" s="432"/>
      <c r="D50" s="432"/>
      <c r="E50" s="432"/>
      <c r="F50" s="432"/>
      <c r="G50" s="432"/>
      <c r="H50" s="432"/>
      <c r="I50" s="432"/>
      <c r="J50" s="319" t="str">
        <f>VLOOKUP(A50,MATERIALES!A6:D642,2,FALSE)</f>
        <v>m</v>
      </c>
      <c r="K50" s="404">
        <v>1</v>
      </c>
      <c r="L50" s="428"/>
      <c r="M50" s="409">
        <f>VLOOKUP(A50,MATERIALES!A6:D398,4,FALSE)</f>
        <v>20543.596174267052</v>
      </c>
      <c r="N50" s="279">
        <f>K50*M50</f>
        <v>20543.596174267052</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21876.136215043698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1291</v>
      </c>
      <c r="B58" s="52" t="str">
        <f>VLOOKUP(A58,TRANSPORTE!A1:D117,3,FALSE)</f>
        <v>Transporte de material seleccionado para relleno</v>
      </c>
      <c r="C58" s="324"/>
      <c r="D58" s="324"/>
      <c r="E58" s="324"/>
      <c r="F58" s="324"/>
      <c r="G58" s="324"/>
      <c r="H58" s="318" t="s">
        <v>1999</v>
      </c>
      <c r="I58" s="286">
        <v>0.05</v>
      </c>
      <c r="J58" s="293">
        <v>1</v>
      </c>
      <c r="K58" s="286">
        <f>I58*J58</f>
        <v>0.05</v>
      </c>
      <c r="L58" s="910">
        <f>VLOOKUP(A58,TRANSPORTE!A1:D117,4,FALSE)</f>
        <v>1327.3942969676759</v>
      </c>
      <c r="M58" s="911"/>
      <c r="N58" s="294">
        <f>K58*L58</f>
        <v>66.369714848383794</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66.369714848383794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150</v>
      </c>
      <c r="N69" s="402">
        <f>K69/M69</f>
        <v>1443.4933333333333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2154.7349574293867</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24484.307637985108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4896.8615275970214</v>
      </c>
      <c r="M82" s="859"/>
      <c r="N82" s="57"/>
    </row>
    <row r="83" spans="1:14">
      <c r="B83" s="95" t="s">
        <v>973</v>
      </c>
      <c r="C83" s="96"/>
      <c r="D83" s="96"/>
      <c r="E83" s="96"/>
      <c r="F83" s="96"/>
      <c r="G83" s="96"/>
      <c r="H83" s="96"/>
      <c r="I83" s="93"/>
      <c r="J83" s="94"/>
      <c r="K83" s="311">
        <v>0.05</v>
      </c>
      <c r="L83" s="858">
        <f>N77*K83</f>
        <v>1224.2153818992554</v>
      </c>
      <c r="M83" s="859"/>
      <c r="N83" s="57"/>
    </row>
    <row r="84" spans="1:14" ht="15.75" thickBot="1">
      <c r="B84" s="97" t="s">
        <v>974</v>
      </c>
      <c r="C84" s="98"/>
      <c r="D84" s="98"/>
      <c r="E84" s="98"/>
      <c r="F84" s="98"/>
      <c r="G84" s="98"/>
      <c r="H84" s="98"/>
      <c r="I84" s="99"/>
      <c r="J84" s="100"/>
      <c r="K84" s="312">
        <v>0.05</v>
      </c>
      <c r="L84" s="860">
        <f>N77*K84</f>
        <v>1224.2153818992554</v>
      </c>
      <c r="M84" s="861"/>
      <c r="N84" s="57"/>
    </row>
    <row r="85" spans="1:14" ht="15.75" thickBot="1">
      <c r="B85" s="823" t="s">
        <v>953</v>
      </c>
      <c r="C85" s="824"/>
      <c r="D85" s="824"/>
      <c r="E85" s="824"/>
      <c r="F85" s="824"/>
      <c r="G85" s="824"/>
      <c r="H85" s="824"/>
      <c r="I85" s="824"/>
      <c r="J85" s="824"/>
      <c r="K85" s="824"/>
      <c r="L85" s="824"/>
      <c r="M85" s="825"/>
      <c r="N85" s="58">
        <f>L82+L83+L84</f>
        <v>7345.2922913955326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31829.599929380642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1136</v>
      </c>
      <c r="C31" s="87" t="s">
        <v>2146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134.53962180720401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134.53962180720401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833</v>
      </c>
      <c r="B48" s="49" t="str">
        <f>VLOOKUP(A48,MATERIALES!A5:D373,3,FALSE)</f>
        <v>Concreto Resistencia  14 (Mpa)</v>
      </c>
      <c r="C48" s="288"/>
      <c r="D48" s="288"/>
      <c r="E48" s="288"/>
      <c r="F48" s="288"/>
      <c r="G48" s="288"/>
      <c r="H48" s="288"/>
      <c r="I48" s="275"/>
      <c r="J48" s="231" t="str">
        <f>VLOOKUP(A48,MATERIALES!A4:D640,2,FALSE)</f>
        <v>m3</v>
      </c>
      <c r="K48" s="289">
        <v>7.0000000000000007E-2</v>
      </c>
      <c r="L48" s="274"/>
      <c r="M48" s="409">
        <f>VLOOKUP(A48,MATERIALES!A5:D396,4,FALSE)</f>
        <v>408455.82717263716</v>
      </c>
      <c r="N48" s="279">
        <f>K48*M48</f>
        <v>28591.907902084604</v>
      </c>
    </row>
    <row r="49" spans="1:14">
      <c r="A49" s="169" t="s">
        <v>867</v>
      </c>
      <c r="B49" s="49" t="str">
        <f>VLOOKUP(A49,MATERIALES!A6:D373,3,FALSE)</f>
        <v>Formaleta (gaviones, juntas de bordillos, juntas de cunetas, muros, concretos clase D,E, F y G)</v>
      </c>
      <c r="C49" s="432"/>
      <c r="D49" s="432"/>
      <c r="E49" s="432"/>
      <c r="F49" s="432"/>
      <c r="G49" s="432"/>
      <c r="H49" s="432"/>
      <c r="I49" s="432"/>
      <c r="J49" s="318" t="str">
        <f>VLOOKUP(A49,MATERIALES!A5:D641,2,FALSE)</f>
        <v>m2</v>
      </c>
      <c r="K49" s="404">
        <v>0.3</v>
      </c>
      <c r="L49" s="428"/>
      <c r="M49" s="409">
        <f>VLOOKUP(A49,MATERIALES!A6:D397,4,FALSE)</f>
        <v>4775.0257072844015</v>
      </c>
      <c r="N49" s="279">
        <f>K49*M49</f>
        <v>1432.5077121853203</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30024.415614269925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7.0000000000000007E-2</v>
      </c>
      <c r="J58" s="293">
        <v>1</v>
      </c>
      <c r="K58" s="286">
        <f>I58*J58</f>
        <v>7.0000000000000007E-2</v>
      </c>
      <c r="L58" s="910">
        <f>VLOOKUP(A58,TRANSPORTE!A1:D117,4,FALSE)</f>
        <v>979.84771824047539</v>
      </c>
      <c r="M58" s="911"/>
      <c r="N58" s="294">
        <f>K58*L58</f>
        <v>68.589340276833283</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68.589340276833283</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38">
        <v>100</v>
      </c>
      <c r="N69" s="402">
        <f>K69/M69</f>
        <v>1623.93</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2690.7924361440801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32918.337012498043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6583.6674024996091</v>
      </c>
      <c r="M82" s="859"/>
      <c r="N82" s="57"/>
    </row>
    <row r="83" spans="1:14">
      <c r="B83" s="95" t="s">
        <v>973</v>
      </c>
      <c r="C83" s="96"/>
      <c r="D83" s="96"/>
      <c r="E83" s="96"/>
      <c r="F83" s="96"/>
      <c r="G83" s="96"/>
      <c r="H83" s="96"/>
      <c r="I83" s="93"/>
      <c r="J83" s="94"/>
      <c r="K83" s="311">
        <v>0.05</v>
      </c>
      <c r="L83" s="858">
        <f>N77*K83</f>
        <v>1645.9168506249023</v>
      </c>
      <c r="M83" s="859"/>
      <c r="N83" s="57"/>
    </row>
    <row r="84" spans="1:14" ht="15.75" thickBot="1">
      <c r="B84" s="97" t="s">
        <v>974</v>
      </c>
      <c r="C84" s="98"/>
      <c r="D84" s="98"/>
      <c r="E84" s="98"/>
      <c r="F84" s="98"/>
      <c r="G84" s="98"/>
      <c r="H84" s="98"/>
      <c r="I84" s="99"/>
      <c r="J84" s="100"/>
      <c r="K84" s="312">
        <v>0.05</v>
      </c>
      <c r="L84" s="860">
        <f>N77*K84</f>
        <v>1645.9168506249023</v>
      </c>
      <c r="M84" s="861"/>
      <c r="N84" s="57"/>
    </row>
    <row r="85" spans="1:14" ht="15.75" thickBot="1">
      <c r="B85" s="823" t="s">
        <v>953</v>
      </c>
      <c r="C85" s="824"/>
      <c r="D85" s="824"/>
      <c r="E85" s="824"/>
      <c r="F85" s="824"/>
      <c r="G85" s="824"/>
      <c r="H85" s="824"/>
      <c r="I85" s="824"/>
      <c r="J85" s="824"/>
      <c r="K85" s="824"/>
      <c r="L85" s="824"/>
      <c r="M85" s="825"/>
      <c r="N85" s="58">
        <f>L82+L83+L84</f>
        <v>9875.5011037494132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42793.838116247454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7" max="7" width="13.28515625" customWidth="1"/>
    <col min="9" max="9" width="13.5703125" customWidth="1"/>
    <col min="10" max="10" width="16.7109375" customWidth="1"/>
    <col min="11" max="11" width="17.5703125" bestFit="1" customWidth="1"/>
    <col min="13" max="13" width="13.140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1685</v>
      </c>
      <c r="C31" s="87" t="s">
        <v>2147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71.649414538135986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71.649414538135986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400</v>
      </c>
      <c r="B48" s="49" t="str">
        <f>VLOOKUP(A48,MATERIALES!A5:D373,3,FALSE)</f>
        <v>Bordillo Prefabricado En Concreto Ref.A85 Ntc-4109, 0,20 X 0,35 X 0.80 M</v>
      </c>
      <c r="C48" s="288"/>
      <c r="D48" s="288"/>
      <c r="E48" s="288"/>
      <c r="F48" s="288"/>
      <c r="G48" s="288"/>
      <c r="H48" s="288"/>
      <c r="I48" s="275"/>
      <c r="J48" s="231" t="str">
        <f>VLOOKUP(A48,MATERIALES!A4:D640,2,FALSE)</f>
        <v>u</v>
      </c>
      <c r="K48" s="289">
        <v>1.25</v>
      </c>
      <c r="L48" s="274"/>
      <c r="M48" s="409">
        <f>VLOOKUP(A48,MATERIALES!A5:D396,4,FALSE)</f>
        <v>30880.268775635101</v>
      </c>
      <c r="N48" s="279">
        <f>K48*M48</f>
        <v>38600.335969543878</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38600.335969543878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150</v>
      </c>
      <c r="N69" s="402">
        <f>K69/M69</f>
        <v>721.74666666666667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1432.9882907627198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40104.973674844732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8020.9947349689464</v>
      </c>
      <c r="M82" s="859"/>
      <c r="N82" s="57"/>
    </row>
    <row r="83" spans="1:14">
      <c r="B83" s="95" t="s">
        <v>973</v>
      </c>
      <c r="C83" s="96"/>
      <c r="D83" s="96"/>
      <c r="E83" s="96"/>
      <c r="F83" s="96"/>
      <c r="G83" s="96"/>
      <c r="H83" s="96"/>
      <c r="I83" s="93"/>
      <c r="J83" s="94"/>
      <c r="K83" s="311">
        <v>0.05</v>
      </c>
      <c r="L83" s="858">
        <f>N77*K83</f>
        <v>2005.2486837422366</v>
      </c>
      <c r="M83" s="859"/>
      <c r="N83" s="57"/>
    </row>
    <row r="84" spans="1:14" ht="15.75" thickBot="1">
      <c r="B84" s="97" t="s">
        <v>974</v>
      </c>
      <c r="C84" s="98"/>
      <c r="D84" s="98"/>
      <c r="E84" s="98"/>
      <c r="F84" s="98"/>
      <c r="G84" s="98"/>
      <c r="H84" s="98"/>
      <c r="I84" s="99"/>
      <c r="J84" s="100"/>
      <c r="K84" s="312">
        <v>0.05</v>
      </c>
      <c r="L84" s="860">
        <f>N77*K84</f>
        <v>2005.2486837422366</v>
      </c>
      <c r="M84" s="861"/>
      <c r="N84" s="57"/>
    </row>
    <row r="85" spans="1:14" ht="15.75" thickBot="1">
      <c r="B85" s="823" t="s">
        <v>953</v>
      </c>
      <c r="C85" s="824"/>
      <c r="D85" s="824"/>
      <c r="E85" s="824"/>
      <c r="F85" s="824"/>
      <c r="G85" s="824"/>
      <c r="H85" s="824"/>
      <c r="I85" s="824"/>
      <c r="J85" s="824"/>
      <c r="K85" s="824"/>
      <c r="L85" s="824"/>
      <c r="M85" s="825"/>
      <c r="N85" s="58">
        <f>L82+L83+L84</f>
        <v>12031.49210245342</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52136.465777298152</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5.5703125" customWidth="1"/>
    <col min="11" max="11" width="17.5703125" bestFit="1"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1686</v>
      </c>
      <c r="C31" s="87" t="s">
        <v>2148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161.605121807204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161.605121807204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306239.80755706964</v>
      </c>
      <c r="N48" s="279">
        <f>K48*M48</f>
        <v>612.47961511413928</v>
      </c>
    </row>
    <row r="49" spans="1:14">
      <c r="A49" s="169" t="s">
        <v>833</v>
      </c>
      <c r="B49" s="49" t="str">
        <f>VLOOKUP(A49,MATERIALES!A6:D373,3,FALSE)</f>
        <v>Concreto Resistencia  14 (Mpa)</v>
      </c>
      <c r="C49" s="432"/>
      <c r="D49" s="432"/>
      <c r="E49" s="432"/>
      <c r="F49" s="432"/>
      <c r="G49" s="432"/>
      <c r="H49" s="432"/>
      <c r="I49" s="432"/>
      <c r="J49" s="319" t="str">
        <f>VLOOKUP(A49,MATERIALES!A5:D641,2,FALSE)</f>
        <v>m3</v>
      </c>
      <c r="K49" s="404">
        <v>7.0000000000000007E-2</v>
      </c>
      <c r="L49" s="428"/>
      <c r="M49" s="409">
        <f>VLOOKUP(A49,MATERIALES!A6:D397,4,FALSE)</f>
        <v>408455.82717263716</v>
      </c>
      <c r="N49" s="279">
        <f>K49*M49</f>
        <v>28591.907902084604</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0.3</v>
      </c>
      <c r="L50" s="428"/>
      <c r="M50" s="409">
        <f>VLOOKUP(A50,MATERIALES!A6:D398,4,FALSE)</f>
        <v>4775.0257072844015</v>
      </c>
      <c r="N50" s="279">
        <f>K50*M50</f>
        <v>1432.5077121853203</v>
      </c>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30636.895229384063</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420">
        <v>7.2000000000000008E-2</v>
      </c>
      <c r="J58" s="293">
        <v>1</v>
      </c>
      <c r="K58" s="286">
        <f>I58*J58</f>
        <v>7.2000000000000008E-2</v>
      </c>
      <c r="L58" s="910">
        <f>VLOOKUP(A58,TRANSPORTE!A1:D117,4,FALSE)</f>
        <v>979.84771824047539</v>
      </c>
      <c r="M58" s="911"/>
      <c r="N58" s="294">
        <f>K58*L58</f>
        <v>70.54903571331424</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70.54903571331424</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11</v>
      </c>
      <c r="B69" s="55" t="str">
        <f>VLOOKUP(A69,'MANO DE OBRA'!A8:D68,3,FALSE)</f>
        <v>Obrero (4)</v>
      </c>
      <c r="C69" s="53"/>
      <c r="D69" s="53"/>
      <c r="E69" s="53"/>
      <c r="F69" s="53"/>
      <c r="G69" s="53"/>
      <c r="H69" s="53"/>
      <c r="I69" s="299">
        <f>K69/J69*100</f>
        <v>117040.00000000001</v>
      </c>
      <c r="J69" s="300">
        <v>185</v>
      </c>
      <c r="K69" s="301">
        <f>VLOOKUP(A69,'MANO DE OBRA'!A8:D99,4,FALSE)</f>
        <v>216524</v>
      </c>
      <c r="L69" s="56"/>
      <c r="M69" s="441">
        <v>100</v>
      </c>
      <c r="N69" s="402">
        <f>K69/M69</f>
        <v>2165.2399999999998</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3232.1024361440795</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34101.151823048654</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6820.2303646097316</v>
      </c>
      <c r="M82" s="859"/>
      <c r="N82" s="57"/>
    </row>
    <row r="83" spans="1:14">
      <c r="B83" s="95" t="s">
        <v>973</v>
      </c>
      <c r="C83" s="96"/>
      <c r="D83" s="96"/>
      <c r="E83" s="96"/>
      <c r="F83" s="96"/>
      <c r="G83" s="96"/>
      <c r="H83" s="96"/>
      <c r="I83" s="93"/>
      <c r="J83" s="94"/>
      <c r="K83" s="311">
        <v>0.05</v>
      </c>
      <c r="L83" s="858">
        <f>N77*K83</f>
        <v>1705.0575911524329</v>
      </c>
      <c r="M83" s="859"/>
      <c r="N83" s="57"/>
    </row>
    <row r="84" spans="1:14" ht="15.75" thickBot="1">
      <c r="B84" s="97" t="s">
        <v>974</v>
      </c>
      <c r="C84" s="98"/>
      <c r="D84" s="98"/>
      <c r="E84" s="98"/>
      <c r="F84" s="98"/>
      <c r="G84" s="98"/>
      <c r="H84" s="98"/>
      <c r="I84" s="99"/>
      <c r="J84" s="100"/>
      <c r="K84" s="312">
        <v>0.05</v>
      </c>
      <c r="L84" s="860">
        <f>N77*K84</f>
        <v>1705.0575911524329</v>
      </c>
      <c r="M84" s="861"/>
      <c r="N84" s="57"/>
    </row>
    <row r="85" spans="1:14" ht="15.75" thickBot="1">
      <c r="B85" s="823" t="s">
        <v>953</v>
      </c>
      <c r="C85" s="824"/>
      <c r="D85" s="824"/>
      <c r="E85" s="824"/>
      <c r="F85" s="824"/>
      <c r="G85" s="824"/>
      <c r="H85" s="824"/>
      <c r="I85" s="824"/>
      <c r="J85" s="824"/>
      <c r="K85" s="824"/>
      <c r="L85" s="824"/>
      <c r="M85" s="825"/>
      <c r="N85" s="58">
        <f>L82+L83+L84</f>
        <v>10230.345546914596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44331.497369963254</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3.140625" bestFit="1" customWidth="1"/>
    <col min="10" max="10" width="16.140625" customWidth="1"/>
    <col min="11" max="11" width="17.5703125" bestFit="1" customWidth="1"/>
    <col min="13" max="13" width="13.4257812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1687</v>
      </c>
      <c r="C31" s="87" t="s">
        <v>2149</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89.693081204802667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89.693081204802667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497</v>
      </c>
      <c r="B48" s="49" t="str">
        <f>VLOOKUP(A48,MATERIALES!A5:D373,3,FALSE)</f>
        <v>Mortero 1:3 Para Anillos</v>
      </c>
      <c r="C48" s="288"/>
      <c r="D48" s="288"/>
      <c r="E48" s="288"/>
      <c r="F48" s="288"/>
      <c r="G48" s="288"/>
      <c r="H48" s="288"/>
      <c r="I48" s="288"/>
      <c r="J48" s="318" t="str">
        <f>VLOOKUP(A48,MATERIALES!A4:D640,2,FALSE)</f>
        <v>m3</v>
      </c>
      <c r="K48" s="289">
        <v>2E-3</v>
      </c>
      <c r="L48" s="274"/>
      <c r="M48" s="409">
        <f>VLOOKUP(A48,MATERIALES!A5:D396,4,FALSE)</f>
        <v>306239.80755706964</v>
      </c>
      <c r="N48" s="279">
        <f>K48*M48</f>
        <v>612.47961511413928</v>
      </c>
    </row>
    <row r="49" spans="1:14">
      <c r="A49" s="169" t="s">
        <v>400</v>
      </c>
      <c r="B49" s="49" t="str">
        <f>VLOOKUP(A49,MATERIALES!A6:D373,3,FALSE)</f>
        <v>Bordillo Prefabricado En Concreto Ref.A85 Ntc-4109, 0,20 X 0,35 X 0.80 M</v>
      </c>
      <c r="C49" s="432"/>
      <c r="D49" s="432"/>
      <c r="E49" s="432"/>
      <c r="F49" s="432"/>
      <c r="G49" s="432"/>
      <c r="H49" s="432"/>
      <c r="I49" s="432"/>
      <c r="J49" s="319" t="str">
        <f>VLOOKUP(A49,MATERIALES!A5:D641,2,FALSE)</f>
        <v>u</v>
      </c>
      <c r="K49" s="404">
        <v>1.25</v>
      </c>
      <c r="L49" s="428"/>
      <c r="M49" s="409">
        <f>VLOOKUP(A49,MATERIALES!A6:D397,4,FALSE)</f>
        <v>30880.268775635101</v>
      </c>
      <c r="N49" s="279">
        <f>K49*M49</f>
        <v>38600.335969543878</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39212.815584658019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420">
        <v>2E-3</v>
      </c>
      <c r="J58" s="293">
        <v>1</v>
      </c>
      <c r="K58" s="420">
        <f>I58*J58</f>
        <v>2E-3</v>
      </c>
      <c r="L58" s="910">
        <f>VLOOKUP(A58,TRANSPORTE!A1:D117,4,FALSE)</f>
        <v>979.84771824047539</v>
      </c>
      <c r="M58" s="911"/>
      <c r="N58" s="294">
        <f>K58*L58</f>
        <v>1.9596954364809509</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1.9596954364809509</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865"/>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150</v>
      </c>
      <c r="N69" s="402">
        <f>K69/M69</f>
        <v>1082.6199999999999</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150</v>
      </c>
      <c r="N70" s="402">
        <f>K70/M70</f>
        <v>711.24162409605321</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1793.8616240960532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41098.329985395358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8219.6659970790715</v>
      </c>
      <c r="M82" s="859"/>
      <c r="N82" s="57"/>
    </row>
    <row r="83" spans="1:14">
      <c r="B83" s="95" t="s">
        <v>973</v>
      </c>
      <c r="C83" s="96"/>
      <c r="D83" s="96"/>
      <c r="E83" s="96"/>
      <c r="F83" s="96"/>
      <c r="G83" s="96"/>
      <c r="H83" s="96"/>
      <c r="I83" s="93"/>
      <c r="J83" s="94"/>
      <c r="K83" s="311">
        <v>0.05</v>
      </c>
      <c r="L83" s="858">
        <f>N77*K83</f>
        <v>2054.9164992697679</v>
      </c>
      <c r="M83" s="859"/>
      <c r="N83" s="57"/>
    </row>
    <row r="84" spans="1:14" ht="15.75" thickBot="1">
      <c r="B84" s="97" t="s">
        <v>974</v>
      </c>
      <c r="C84" s="98"/>
      <c r="D84" s="98"/>
      <c r="E84" s="98"/>
      <c r="F84" s="98"/>
      <c r="G84" s="98"/>
      <c r="H84" s="98"/>
      <c r="I84" s="99"/>
      <c r="J84" s="100"/>
      <c r="K84" s="312">
        <v>0.05</v>
      </c>
      <c r="L84" s="860">
        <f>N77*K84</f>
        <v>2054.9164992697679</v>
      </c>
      <c r="M84" s="861"/>
      <c r="N84" s="57"/>
    </row>
    <row r="85" spans="1:14" ht="15.75" thickBot="1">
      <c r="B85" s="823" t="s">
        <v>953</v>
      </c>
      <c r="C85" s="824"/>
      <c r="D85" s="824"/>
      <c r="E85" s="824"/>
      <c r="F85" s="824"/>
      <c r="G85" s="824"/>
      <c r="H85" s="824"/>
      <c r="I85" s="824"/>
      <c r="J85" s="824"/>
      <c r="K85" s="824"/>
      <c r="L85" s="824"/>
      <c r="M85" s="825"/>
      <c r="N85" s="58">
        <f>L82+L83+L84</f>
        <v>12329.498995618607</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53427.828981013969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1732</v>
      </c>
      <c r="C31" s="87" t="s">
        <v>1688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22.554583333333333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883</v>
      </c>
      <c r="B48" s="49" t="str">
        <f>VLOOKUP(A48,MATERIALES!A5:D373,3,FALSE)</f>
        <v>Geotextil Nt-2500 O Similar (Proveedores, Pavco, Geomatrix, Tensar, Omnes U Otros)</v>
      </c>
      <c r="C48" s="288"/>
      <c r="D48" s="288"/>
      <c r="E48" s="288"/>
      <c r="F48" s="288"/>
      <c r="G48" s="288"/>
      <c r="H48" s="288"/>
      <c r="I48" s="275"/>
      <c r="J48" s="231" t="str">
        <f>VLOOKUP(A48,MATERIALES!A4:D640,2,FALSE)</f>
        <v>m2</v>
      </c>
      <c r="K48" s="289">
        <v>1.1000000000000001</v>
      </c>
      <c r="L48" s="274"/>
      <c r="M48" s="409">
        <f>VLOOKUP(A48,MATERIALES!A5:D396,4,FALSE)</f>
        <v>7655.9382188922964</v>
      </c>
      <c r="N48" s="279">
        <f>K48*M48</f>
        <v>8421.532040781527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8421.532040781527</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451.09166666666664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8895.1782907815268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1779.0356581563055</v>
      </c>
      <c r="M82" s="859"/>
      <c r="N82" s="57"/>
    </row>
    <row r="83" spans="1:14">
      <c r="B83" s="95" t="s">
        <v>973</v>
      </c>
      <c r="C83" s="96"/>
      <c r="D83" s="96"/>
      <c r="E83" s="96"/>
      <c r="F83" s="96"/>
      <c r="G83" s="96"/>
      <c r="H83" s="96"/>
      <c r="I83" s="93"/>
      <c r="J83" s="94"/>
      <c r="K83" s="311">
        <v>0.05</v>
      </c>
      <c r="L83" s="858">
        <f>N77*K83</f>
        <v>444.75891453907639</v>
      </c>
      <c r="M83" s="859"/>
      <c r="N83" s="57"/>
    </row>
    <row r="84" spans="1:14" ht="15.75" thickBot="1">
      <c r="B84" s="97" t="s">
        <v>974</v>
      </c>
      <c r="C84" s="98"/>
      <c r="D84" s="98"/>
      <c r="E84" s="98"/>
      <c r="F84" s="98"/>
      <c r="G84" s="98"/>
      <c r="H84" s="98"/>
      <c r="I84" s="99"/>
      <c r="J84" s="100"/>
      <c r="K84" s="312">
        <v>0.05</v>
      </c>
      <c r="L84" s="860">
        <f>N77*K84</f>
        <v>444.75891453907639</v>
      </c>
      <c r="M84" s="861"/>
      <c r="N84" s="57"/>
    </row>
    <row r="85" spans="1:14" ht="15.75" thickBot="1">
      <c r="B85" s="823" t="s">
        <v>953</v>
      </c>
      <c r="C85" s="824"/>
      <c r="D85" s="824"/>
      <c r="E85" s="824"/>
      <c r="F85" s="824"/>
      <c r="G85" s="824"/>
      <c r="H85" s="824"/>
      <c r="I85" s="824"/>
      <c r="J85" s="824"/>
      <c r="K85" s="824"/>
      <c r="L85" s="824"/>
      <c r="M85" s="825"/>
      <c r="N85" s="58">
        <f>L82+L83+L84</f>
        <v>2668.5534872344588</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11563.731778015986</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1733</v>
      </c>
      <c r="C31" s="87" t="s">
        <v>2045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22.554583333333333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22.554583333333333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876</v>
      </c>
      <c r="B48" s="49" t="str">
        <f>VLOOKUP(A48,MATERIALES!A5:D373,3,FALSE)</f>
        <v>Geotextil T-2400 O Similar (Proveedores Lafayet, Pavco, Geomatrix, Tensar, Omnes U Otros)</v>
      </c>
      <c r="C48" s="288"/>
      <c r="D48" s="288"/>
      <c r="E48" s="288"/>
      <c r="F48" s="288"/>
      <c r="G48" s="288"/>
      <c r="H48" s="288"/>
      <c r="I48" s="275"/>
      <c r="J48" s="231" t="str">
        <f>VLOOKUP(A48,MATERIALES!A4:D640,2,FALSE)</f>
        <v>m2</v>
      </c>
      <c r="K48" s="289">
        <v>1.1000000000000001</v>
      </c>
      <c r="L48" s="274"/>
      <c r="M48" s="409">
        <f>VLOOKUP(A48,MATERIALES!A5:D396,4,FALSE)</f>
        <v>6408.0988779063</v>
      </c>
      <c r="N48" s="279">
        <f>K48*M48</f>
        <v>7048.9087656969305</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7048.9087656969305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240</v>
      </c>
      <c r="N69" s="402">
        <f>K69/M69</f>
        <v>451.09166666666664</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451.09166666666664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7522.5550156969302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1504.511003139386</v>
      </c>
      <c r="M82" s="859"/>
      <c r="N82" s="57"/>
    </row>
    <row r="83" spans="1:14">
      <c r="B83" s="95" t="s">
        <v>973</v>
      </c>
      <c r="C83" s="96"/>
      <c r="D83" s="96"/>
      <c r="E83" s="96"/>
      <c r="F83" s="96"/>
      <c r="G83" s="96"/>
      <c r="H83" s="96"/>
      <c r="I83" s="93"/>
      <c r="J83" s="94"/>
      <c r="K83" s="311">
        <v>0.05</v>
      </c>
      <c r="L83" s="858">
        <f>N77*K83</f>
        <v>376.12775078484651</v>
      </c>
      <c r="M83" s="859"/>
      <c r="N83" s="57"/>
    </row>
    <row r="84" spans="1:14" ht="15.75" thickBot="1">
      <c r="B84" s="97" t="s">
        <v>974</v>
      </c>
      <c r="C84" s="98"/>
      <c r="D84" s="98"/>
      <c r="E84" s="98"/>
      <c r="F84" s="98"/>
      <c r="G84" s="98"/>
      <c r="H84" s="98"/>
      <c r="I84" s="99"/>
      <c r="J84" s="100"/>
      <c r="K84" s="312">
        <v>0.05</v>
      </c>
      <c r="L84" s="860">
        <f>N77*K84</f>
        <v>376.12775078484651</v>
      </c>
      <c r="M84" s="861"/>
      <c r="N84" s="57"/>
    </row>
    <row r="85" spans="1:14" ht="15.75" thickBot="1">
      <c r="B85" s="823" t="s">
        <v>953</v>
      </c>
      <c r="C85" s="824"/>
      <c r="D85" s="824"/>
      <c r="E85" s="824"/>
      <c r="F85" s="824"/>
      <c r="G85" s="824"/>
      <c r="H85" s="824"/>
      <c r="I85" s="824"/>
      <c r="J85" s="824"/>
      <c r="K85" s="824"/>
      <c r="L85" s="824"/>
      <c r="M85" s="825"/>
      <c r="N85" s="58">
        <f>L82+L83+L84</f>
        <v>2256.7665047090791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9779.3215204060089</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5"/>
  <cols>
    <col min="1" max="1" width="10.28515625" bestFit="1" customWidth="1"/>
    <col min="2" max="2" width="17" customWidth="1"/>
    <col min="6" max="6" width="14.42578125" customWidth="1"/>
    <col min="9" max="9" width="12.5703125" bestFit="1" customWidth="1"/>
    <col min="10" max="10" width="15.5703125" customWidth="1"/>
    <col min="11" max="11" width="17.5703125" bestFit="1" customWidth="1"/>
    <col min="13" max="13" width="12.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1137</v>
      </c>
      <c r="C31" s="87" t="s">
        <v>1689</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324.78600000000006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324.78600000000006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542</v>
      </c>
      <c r="B48" s="49" t="str">
        <f>VLOOKUP(A48,MATERIALES!A5:D373,3,FALSE)</f>
        <v>Material drenante (3´´)</v>
      </c>
      <c r="C48" s="288"/>
      <c r="D48" s="288"/>
      <c r="E48" s="288"/>
      <c r="F48" s="288"/>
      <c r="G48" s="288"/>
      <c r="H48" s="288"/>
      <c r="I48" s="275"/>
      <c r="J48" s="231" t="str">
        <f>VLOOKUP(A48,MATERIALES!A4:D640,2,FALSE)</f>
        <v>m3</v>
      </c>
      <c r="K48" s="289">
        <v>1.1000000000000001</v>
      </c>
      <c r="L48" s="274"/>
      <c r="M48" s="409">
        <f>VLOOKUP(A48,MATERIALES!A5:D396,4,FALSE)</f>
        <v>71527.543456469633</v>
      </c>
      <c r="N48" s="279">
        <f>K48*M48</f>
        <v>78680.297802116605</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78680.297802116605</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1261</v>
      </c>
      <c r="B58" s="52" t="str">
        <f>VLOOKUP(A58,TRANSPORTE!A1:D117,3,FALSE)</f>
        <v>Transporte de Material Drenante</v>
      </c>
      <c r="C58" s="324"/>
      <c r="D58" s="324"/>
      <c r="E58" s="324"/>
      <c r="F58" s="324"/>
      <c r="G58" s="324"/>
      <c r="H58" s="318" t="s">
        <v>1999</v>
      </c>
      <c r="I58" s="286">
        <v>1.1000000000000001</v>
      </c>
      <c r="J58" s="293">
        <v>1</v>
      </c>
      <c r="K58" s="286">
        <f>I58*J58</f>
        <v>1.1000000000000001</v>
      </c>
      <c r="L58" s="910">
        <f>VLOOKUP(A58,TRANSPORTE!A1:D117,4,FALSE)</f>
        <v>1318.9267416293571</v>
      </c>
      <c r="M58" s="911"/>
      <c r="N58" s="294">
        <f>K58*L58</f>
        <v>1450.8194157922931</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1450.8194157922931</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9</v>
      </c>
      <c r="B69" s="55" t="str">
        <f>VLOOKUP(A69,'MANO DE OBRA'!A8:D68,3,FALSE)</f>
        <v>Obrero (3)</v>
      </c>
      <c r="C69" s="53"/>
      <c r="D69" s="53"/>
      <c r="E69" s="53"/>
      <c r="F69" s="53"/>
      <c r="G69" s="53"/>
      <c r="H69" s="53"/>
      <c r="I69" s="299">
        <f>K69/J69*100</f>
        <v>87780</v>
      </c>
      <c r="J69" s="300">
        <v>185</v>
      </c>
      <c r="K69" s="301">
        <f>VLOOKUP(A69,'MANO DE OBRA'!A8:D99,4,FALSE)</f>
        <v>162393</v>
      </c>
      <c r="L69" s="56"/>
      <c r="M69" s="441">
        <v>25</v>
      </c>
      <c r="N69" s="402">
        <f>K69/M69</f>
        <v>6495.72</v>
      </c>
      <c r="O69" s="112"/>
    </row>
    <row r="70" spans="1:15">
      <c r="A70" s="170"/>
      <c r="B70" s="55"/>
      <c r="C70" s="53"/>
      <c r="D70" s="53"/>
      <c r="E70" s="53"/>
      <c r="F70" s="53"/>
      <c r="G70" s="53"/>
      <c r="H70" s="53"/>
      <c r="I70" s="299"/>
      <c r="J70" s="300"/>
      <c r="K70" s="301"/>
      <c r="L70" s="56"/>
      <c r="M70" s="441"/>
      <c r="N70" s="402"/>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6495.72</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86951.623217908898</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17390.324643581782</v>
      </c>
      <c r="M82" s="859"/>
      <c r="N82" s="57"/>
    </row>
    <row r="83" spans="1:14">
      <c r="B83" s="95" t="s">
        <v>973</v>
      </c>
      <c r="C83" s="96"/>
      <c r="D83" s="96"/>
      <c r="E83" s="96"/>
      <c r="F83" s="96"/>
      <c r="G83" s="96"/>
      <c r="H83" s="96"/>
      <c r="I83" s="93"/>
      <c r="J83" s="94"/>
      <c r="K83" s="311">
        <v>0.05</v>
      </c>
      <c r="L83" s="858">
        <f>N77*K83</f>
        <v>4347.5811608954455</v>
      </c>
      <c r="M83" s="859"/>
      <c r="N83" s="57"/>
    </row>
    <row r="84" spans="1:14" ht="15.75" thickBot="1">
      <c r="B84" s="97" t="s">
        <v>974</v>
      </c>
      <c r="C84" s="98"/>
      <c r="D84" s="98"/>
      <c r="E84" s="98"/>
      <c r="F84" s="98"/>
      <c r="G84" s="98"/>
      <c r="H84" s="98"/>
      <c r="I84" s="99"/>
      <c r="J84" s="100"/>
      <c r="K84" s="312">
        <v>0.05</v>
      </c>
      <c r="L84" s="860">
        <f>N77*K84</f>
        <v>4347.5811608954455</v>
      </c>
      <c r="M84" s="861"/>
      <c r="N84" s="57"/>
    </row>
    <row r="85" spans="1:14" ht="15.75" thickBot="1">
      <c r="B85" s="823" t="s">
        <v>953</v>
      </c>
      <c r="C85" s="824"/>
      <c r="D85" s="824"/>
      <c r="E85" s="824"/>
      <c r="F85" s="824"/>
      <c r="G85" s="824"/>
      <c r="H85" s="824"/>
      <c r="I85" s="824"/>
      <c r="J85" s="824"/>
      <c r="K85" s="824"/>
      <c r="L85" s="824"/>
      <c r="M85" s="825"/>
      <c r="N85" s="58">
        <f>L82+L83+L84</f>
        <v>26085.486965372675</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113037.11018328158</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1138</v>
      </c>
      <c r="C31" s="87" t="s">
        <v>2150</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160</v>
      </c>
      <c r="B36" s="872" t="str">
        <f>VLOOKUP(A36,EQUIPOS!A6:D154,3,FALSE)</f>
        <v>COMPACTADOR MANUAL VIBRATORIO (RANA) con motor de 6 HP</v>
      </c>
      <c r="C36" s="873"/>
      <c r="D36" s="873"/>
      <c r="E36" s="873"/>
      <c r="F36" s="873"/>
      <c r="G36" s="873"/>
      <c r="H36" s="874"/>
      <c r="I36" s="274"/>
      <c r="J36" s="275"/>
      <c r="K36" s="276">
        <f>VLOOKUP(A36,EQUIPOS!A6:D163,4,FALSE)</f>
        <v>5237.4375523531671</v>
      </c>
      <c r="L36" s="277"/>
      <c r="M36" s="343">
        <v>3</v>
      </c>
      <c r="N36" s="279">
        <f>K36/M36</f>
        <v>1745.8125174510558</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451.0916666666667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2196.9041841177223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535</v>
      </c>
      <c r="B48" s="49" t="str">
        <f>VLOOKUP(A48,MATERIALES!A5:D373,3,FALSE)</f>
        <v>Material de Sub- Base CBR=20%</v>
      </c>
      <c r="C48" s="288"/>
      <c r="D48" s="288"/>
      <c r="E48" s="288"/>
      <c r="F48" s="288"/>
      <c r="G48" s="288"/>
      <c r="H48" s="288"/>
      <c r="I48" s="275"/>
      <c r="J48" s="231" t="str">
        <f>VLOOKUP(A48,MATERIALES!A4:D640,2,FALSE)</f>
        <v>m3</v>
      </c>
      <c r="K48" s="289">
        <v>1.25</v>
      </c>
      <c r="L48" s="274"/>
      <c r="M48" s="409">
        <f>VLOOKUP(A48,MATERIALES!A5:D396,4,FALSE)</f>
        <v>52642.574870255201</v>
      </c>
      <c r="N48" s="279">
        <f>K48*M48</f>
        <v>65803.218587819007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65803.218587819007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1252</v>
      </c>
      <c r="B60" s="52" t="str">
        <f>VLOOKUP(A60,TRANSPORTE!A1:D117,3,FALSE)</f>
        <v>Transporte de material de cobertura</v>
      </c>
      <c r="C60" s="324"/>
      <c r="D60" s="324"/>
      <c r="E60" s="324"/>
      <c r="F60" s="324"/>
      <c r="G60" s="324"/>
      <c r="H60" s="318" t="s">
        <v>339</v>
      </c>
      <c r="I60" s="286">
        <v>1.25</v>
      </c>
      <c r="J60" s="293">
        <v>1</v>
      </c>
      <c r="K60" s="286">
        <f>I60*J60</f>
        <v>1.25</v>
      </c>
      <c r="L60" s="910">
        <f>VLOOKUP(A60,TRANSPORTE!A1:D117,4,FALSE)</f>
        <v>979.84771824047539</v>
      </c>
      <c r="M60" s="911"/>
      <c r="N60" s="294">
        <f>K60*L60</f>
        <v>1224.8096478005941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317"/>
      <c r="F65" s="317"/>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1224.8096478005941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0"/>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4510.916666666667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73735.849086403992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14747.169817280799</v>
      </c>
      <c r="M84" s="859"/>
      <c r="N84" s="57"/>
    </row>
    <row r="85" spans="1:14">
      <c r="B85" s="95" t="s">
        <v>973</v>
      </c>
      <c r="C85" s="96"/>
      <c r="D85" s="96"/>
      <c r="E85" s="96"/>
      <c r="F85" s="96"/>
      <c r="G85" s="96"/>
      <c r="H85" s="96"/>
      <c r="I85" s="93"/>
      <c r="J85" s="94"/>
      <c r="K85" s="311">
        <v>0.05</v>
      </c>
      <c r="L85" s="858">
        <f>N79*K85</f>
        <v>3686.7924543201998</v>
      </c>
      <c r="M85" s="859"/>
      <c r="N85" s="57"/>
    </row>
    <row r="86" spans="1:14" ht="15.75" thickBot="1">
      <c r="B86" s="97" t="s">
        <v>974</v>
      </c>
      <c r="C86" s="98"/>
      <c r="D86" s="98"/>
      <c r="E86" s="98"/>
      <c r="F86" s="98"/>
      <c r="G86" s="98"/>
      <c r="H86" s="98"/>
      <c r="I86" s="99"/>
      <c r="J86" s="100"/>
      <c r="K86" s="312">
        <v>0.05</v>
      </c>
      <c r="L86" s="860">
        <f>N79*K86</f>
        <v>3686.7924543201998</v>
      </c>
      <c r="M86" s="861"/>
      <c r="N86" s="57"/>
    </row>
    <row r="87" spans="1:14" ht="15.75" thickBot="1">
      <c r="B87" s="823" t="s">
        <v>953</v>
      </c>
      <c r="C87" s="824"/>
      <c r="D87" s="824"/>
      <c r="E87" s="824"/>
      <c r="F87" s="824"/>
      <c r="G87" s="824"/>
      <c r="H87" s="824"/>
      <c r="I87" s="824"/>
      <c r="J87" s="824"/>
      <c r="K87" s="824"/>
      <c r="L87" s="824"/>
      <c r="M87" s="825"/>
      <c r="N87" s="58">
        <f>L84+L85+L86</f>
        <v>22120.754725921197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95856.603812325193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1139</v>
      </c>
      <c r="C31" s="87" t="s">
        <v>2151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197</v>
      </c>
      <c r="B36" s="872" t="str">
        <f>VLOOKUP(A36,EQUIPOS!A6:D154,3,FALSE)</f>
        <v>Equipo de perforación (TRACKDRILL), potencia 40 HP, 2100 golpes / minuto</v>
      </c>
      <c r="C36" s="873"/>
      <c r="D36" s="873"/>
      <c r="E36" s="873"/>
      <c r="F36" s="873"/>
      <c r="G36" s="873"/>
      <c r="H36" s="874"/>
      <c r="I36" s="274"/>
      <c r="J36" s="275"/>
      <c r="K36" s="276">
        <f>VLOOKUP(A36,EQUIPOS!A6:D163,4,FALSE)</f>
        <v>124519.62491754342</v>
      </c>
      <c r="L36" s="277"/>
      <c r="M36" s="343">
        <v>2.5</v>
      </c>
      <c r="N36" s="279">
        <f>K36/M36</f>
        <v>49807.84996701737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402.04310903601998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50209.893076053391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13135.879243152065</v>
      </c>
      <c r="N48" s="279">
        <f>K48*M48</f>
        <v>13267.238035583587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13267.238035583587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20</v>
      </c>
      <c r="N71" s="402">
        <f>K71/M71</f>
        <v>2706.55</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8040.862180720399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71517.99329235738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14303.598658471477</v>
      </c>
      <c r="M84" s="859"/>
      <c r="N84" s="57"/>
    </row>
    <row r="85" spans="1:14">
      <c r="B85" s="95" t="s">
        <v>973</v>
      </c>
      <c r="C85" s="96"/>
      <c r="D85" s="96"/>
      <c r="E85" s="96"/>
      <c r="F85" s="96"/>
      <c r="G85" s="96"/>
      <c r="H85" s="96"/>
      <c r="I85" s="93"/>
      <c r="J85" s="94"/>
      <c r="K85" s="311">
        <v>0.05</v>
      </c>
      <c r="L85" s="858">
        <f>N79*K85</f>
        <v>3575.8996646178693</v>
      </c>
      <c r="M85" s="859"/>
      <c r="N85" s="57"/>
    </row>
    <row r="86" spans="1:14" ht="15.75" thickBot="1">
      <c r="B86" s="97" t="s">
        <v>974</v>
      </c>
      <c r="C86" s="98"/>
      <c r="D86" s="98"/>
      <c r="E86" s="98"/>
      <c r="F86" s="98"/>
      <c r="G86" s="98"/>
      <c r="H86" s="98"/>
      <c r="I86" s="99"/>
      <c r="J86" s="100"/>
      <c r="K86" s="312">
        <v>0.05</v>
      </c>
      <c r="L86" s="860">
        <f>N79*K86</f>
        <v>3575.8996646178693</v>
      </c>
      <c r="M86" s="861"/>
      <c r="N86" s="57"/>
    </row>
    <row r="87" spans="1:14" ht="15.75" thickBot="1">
      <c r="B87" s="823" t="s">
        <v>953</v>
      </c>
      <c r="C87" s="824"/>
      <c r="D87" s="824"/>
      <c r="E87" s="824"/>
      <c r="F87" s="824"/>
      <c r="G87" s="824"/>
      <c r="H87" s="824"/>
      <c r="I87" s="824"/>
      <c r="J87" s="824"/>
      <c r="K87" s="824"/>
      <c r="L87" s="824"/>
      <c r="M87" s="825"/>
      <c r="N87" s="58">
        <f>L84+L85+L86</f>
        <v>21455.39798770722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92973.391280064592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1140</v>
      </c>
      <c r="C31" s="87" t="s">
        <v>2152</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197</v>
      </c>
      <c r="B36" s="872" t="str">
        <f>VLOOKUP(A36,EQUIPOS!A6:D154,3,FALSE)</f>
        <v>Equipo de perforación (TRACKDRILL), potencia 40 HP, 2100 golpes / minuto</v>
      </c>
      <c r="C36" s="873"/>
      <c r="D36" s="873"/>
      <c r="E36" s="873"/>
      <c r="F36" s="873"/>
      <c r="G36" s="873"/>
      <c r="H36" s="874"/>
      <c r="I36" s="274"/>
      <c r="J36" s="275"/>
      <c r="K36" s="276">
        <f>VLOOKUP(A36,EQUIPOS!A6:D163,4,FALSE)</f>
        <v>124519.62491754342</v>
      </c>
      <c r="L36" s="277"/>
      <c r="M36" s="343">
        <v>1.25</v>
      </c>
      <c r="N36" s="279">
        <f>K36/M36</f>
        <v>99615.699934034739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1074.7412180720401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100690.44115210678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705</v>
      </c>
      <c r="B48" s="49" t="str">
        <f>VLOOKUP(A48,MATERIALES!A5:D373,3,FALSE)</f>
        <v>Tubería Perforada en PVC de 2´´</v>
      </c>
      <c r="C48" s="288"/>
      <c r="D48" s="288"/>
      <c r="E48" s="288"/>
      <c r="F48" s="288"/>
      <c r="G48" s="288"/>
      <c r="H48" s="288"/>
      <c r="I48" s="275"/>
      <c r="J48" s="231" t="str">
        <f>VLOOKUP(A48,MATERIALES!A4:D640,2,FALSE)</f>
        <v>m</v>
      </c>
      <c r="K48" s="289">
        <v>1.01</v>
      </c>
      <c r="L48" s="274"/>
      <c r="M48" s="409">
        <f>VLOOKUP(A48,MATERIALES!A5:D396,4,FALSE)</f>
        <v>13135.879243152065</v>
      </c>
      <c r="N48" s="279">
        <f>K48*M48</f>
        <v>13267.238035583587</v>
      </c>
    </row>
    <row r="49" spans="1:14">
      <c r="A49" s="169"/>
      <c r="B49" s="49"/>
      <c r="C49" s="432"/>
      <c r="D49" s="432"/>
      <c r="E49" s="432"/>
      <c r="F49" s="432"/>
      <c r="G49" s="432"/>
      <c r="H49" s="432"/>
      <c r="I49" s="432"/>
      <c r="J49" s="318"/>
      <c r="K49" s="404"/>
      <c r="L49" s="428"/>
      <c r="M49" s="409"/>
      <c r="N49" s="279"/>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13267.238035583587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317"/>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0"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21494.824361440798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135452.50354913116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27090.500709826232</v>
      </c>
      <c r="M84" s="859"/>
      <c r="N84" s="57"/>
    </row>
    <row r="85" spans="1:14">
      <c r="B85" s="95" t="s">
        <v>973</v>
      </c>
      <c r="C85" s="96"/>
      <c r="D85" s="96"/>
      <c r="E85" s="96"/>
      <c r="F85" s="96"/>
      <c r="G85" s="96"/>
      <c r="H85" s="96"/>
      <c r="I85" s="93"/>
      <c r="J85" s="94"/>
      <c r="K85" s="311">
        <v>0.05</v>
      </c>
      <c r="L85" s="858">
        <f>N79*K85</f>
        <v>6772.625177456558</v>
      </c>
      <c r="M85" s="859"/>
      <c r="N85" s="57"/>
    </row>
    <row r="86" spans="1:14" ht="15.75" thickBot="1">
      <c r="B86" s="97" t="s">
        <v>974</v>
      </c>
      <c r="C86" s="98"/>
      <c r="D86" s="98"/>
      <c r="E86" s="98"/>
      <c r="F86" s="98"/>
      <c r="G86" s="98"/>
      <c r="H86" s="98"/>
      <c r="I86" s="99"/>
      <c r="J86" s="100"/>
      <c r="K86" s="312">
        <v>0.05</v>
      </c>
      <c r="L86" s="860">
        <f>N79*K86</f>
        <v>6772.625177456558</v>
      </c>
      <c r="M86" s="861"/>
      <c r="N86" s="57"/>
    </row>
    <row r="87" spans="1:14" ht="15.75" thickBot="1">
      <c r="B87" s="823" t="s">
        <v>953</v>
      </c>
      <c r="C87" s="824"/>
      <c r="D87" s="824"/>
      <c r="E87" s="824"/>
      <c r="F87" s="824"/>
      <c r="G87" s="824"/>
      <c r="H87" s="824"/>
      <c r="I87" s="824"/>
      <c r="J87" s="824"/>
      <c r="K87" s="824"/>
      <c r="L87" s="824"/>
      <c r="M87" s="825"/>
      <c r="N87" s="58">
        <f>L84+L85+L86</f>
        <v>40635.75106473935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176088.25461387052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3.8554687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1141</v>
      </c>
      <c r="C31" s="87" t="s">
        <v>1690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314</v>
      </c>
      <c r="B36" s="872" t="str">
        <f>VLOOKUP(A36,EQUIPOS!A6:D154,3,FALSE)</f>
        <v xml:space="preserve">Retroexcavadora E-200 sobre orugas
</v>
      </c>
      <c r="C36" s="873"/>
      <c r="D36" s="873"/>
      <c r="E36" s="873"/>
      <c r="F36" s="873"/>
      <c r="G36" s="873"/>
      <c r="H36" s="874"/>
      <c r="I36" s="274"/>
      <c r="J36" s="275"/>
      <c r="K36" s="276">
        <f>VLOOKUP(A36,EQUIPOS!A6:D163,4,FALSE)</f>
        <v>170583.79532008668</v>
      </c>
      <c r="L36" s="277"/>
      <c r="M36" s="343">
        <v>23</v>
      </c>
      <c r="N36" s="279">
        <f>K36/M36</f>
        <v>7416.6867530472464</v>
      </c>
    </row>
    <row r="37" spans="1:14">
      <c r="A37" s="119" t="s">
        <v>328</v>
      </c>
      <c r="B37" s="872" t="str">
        <f>VLOOKUP(A37,EQUIPOS!A7:D154,3,FALSE)</f>
        <v xml:space="preserve">Taco metálico o puntal (escamas en concreto)
</v>
      </c>
      <c r="C37" s="873"/>
      <c r="D37" s="873"/>
      <c r="E37" s="873"/>
      <c r="F37" s="873"/>
      <c r="G37" s="873"/>
      <c r="H37" s="874"/>
      <c r="I37" s="428"/>
      <c r="J37" s="429"/>
      <c r="K37" s="276">
        <f>VLOOKUP(A37,EQUIPOS!A7:D164,4,FALSE)</f>
        <v>83.151407237755819</v>
      </c>
      <c r="L37" s="342"/>
      <c r="M37" s="343">
        <v>1</v>
      </c>
      <c r="N37" s="279">
        <f>K37/M37</f>
        <v>83.151407237755819</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N75*M41</f>
        <v>1074.7412180720401</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8574.5793783570425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706</v>
      </c>
      <c r="B48" s="49" t="str">
        <f>VLOOKUP(A48,MATERIALES!A5:D373,3,FALSE)</f>
        <v>Tubería PVC RD21 de 1´´ (para anclajes)</v>
      </c>
      <c r="C48" s="288"/>
      <c r="D48" s="288"/>
      <c r="E48" s="288"/>
      <c r="F48" s="288"/>
      <c r="G48" s="288"/>
      <c r="H48" s="288"/>
      <c r="I48" s="288"/>
      <c r="J48" s="318" t="str">
        <f>VLOOKUP(A48,MATERIALES!A4:D640,2,FALSE)</f>
        <v>m</v>
      </c>
      <c r="K48" s="289">
        <v>0.35</v>
      </c>
      <c r="L48" s="274"/>
      <c r="M48" s="409">
        <f>VLOOKUP(A48,MATERIALES!A5:D396,4,FALSE)</f>
        <v>3504.4401012743228</v>
      </c>
      <c r="N48" s="279">
        <f>K48*M48</f>
        <v>1226.5540354460129</v>
      </c>
    </row>
    <row r="49" spans="1:14">
      <c r="A49" s="169" t="s">
        <v>1691</v>
      </c>
      <c r="B49" s="49" t="str">
        <f>VLOOKUP(A49,MATERIALES!A6:D373,3,FALSE)</f>
        <v>Formaleta Metálica</v>
      </c>
      <c r="C49" s="432"/>
      <c r="D49" s="432"/>
      <c r="E49" s="432"/>
      <c r="F49" s="432"/>
      <c r="G49" s="432"/>
      <c r="H49" s="432"/>
      <c r="I49" s="432"/>
      <c r="J49" s="319" t="str">
        <f>VLOOKUP(A49,MATERIALES!A5:D641,2,FALSE)</f>
        <v>m2</v>
      </c>
      <c r="K49" s="404">
        <v>1</v>
      </c>
      <c r="L49" s="428"/>
      <c r="M49" s="409">
        <f>VLOOKUP(A49,MATERIALES!A6:D397,4,FALSE)</f>
        <v>3576.7482181302839</v>
      </c>
      <c r="N49" s="279">
        <f>K49*M49</f>
        <v>3576.7482181302839</v>
      </c>
    </row>
    <row r="50" spans="1:14">
      <c r="A50" s="169" t="s">
        <v>745</v>
      </c>
      <c r="B50" s="49" t="str">
        <f>VLOOKUP(A50,MATERIALES!A6:D373,3,FALSE)</f>
        <v>Acero PDR-60</v>
      </c>
      <c r="C50" s="432"/>
      <c r="D50" s="432"/>
      <c r="E50" s="432"/>
      <c r="F50" s="432"/>
      <c r="G50" s="432"/>
      <c r="H50" s="432"/>
      <c r="I50" s="432"/>
      <c r="J50" s="319" t="str">
        <f>VLOOKUP(A50,MATERIALES!A6:D642,2,FALSE)</f>
        <v>kg</v>
      </c>
      <c r="K50" s="404">
        <v>3.8</v>
      </c>
      <c r="L50" s="428"/>
      <c r="M50" s="409">
        <f>VLOOKUP(A50,MATERIALES!A6:D398,4,FALSE)</f>
        <v>3556.3032474453439</v>
      </c>
      <c r="N50" s="279">
        <f>K50*M50</f>
        <v>13513.952340292306</v>
      </c>
    </row>
    <row r="51" spans="1:14">
      <c r="A51" s="169" t="s">
        <v>832</v>
      </c>
      <c r="B51" s="49" t="str">
        <f>VLOOKUP(A51,MATERIALES!A6:D373,3,FALSE)</f>
        <v>Concreto Resistencia  21 (Mpa)</v>
      </c>
      <c r="C51" s="432"/>
      <c r="D51" s="432"/>
      <c r="E51" s="432"/>
      <c r="F51" s="432"/>
      <c r="G51" s="432"/>
      <c r="H51" s="432"/>
      <c r="I51" s="432"/>
      <c r="J51" s="319" t="str">
        <f>VLOOKUP(A51,MATERIALES!A6:D643,2,FALSE)</f>
        <v>m3</v>
      </c>
      <c r="K51" s="404">
        <v>0.18</v>
      </c>
      <c r="L51" s="428"/>
      <c r="M51" s="409">
        <f>VLOOKUP(A51,MATERIALES!A6:D399,4,FALSE)</f>
        <v>433426.58233372611</v>
      </c>
      <c r="N51" s="279">
        <f>K51*M51</f>
        <v>78016.784820070694</v>
      </c>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96334.039413939288</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1239</v>
      </c>
      <c r="B58" s="52" t="str">
        <f>VLOOKUP(A58,TRANSPORTE!A1:D117,3,FALSE)</f>
        <v>Transporte de concreto</v>
      </c>
      <c r="C58" s="324"/>
      <c r="D58" s="324"/>
      <c r="E58" s="324"/>
      <c r="F58" s="324"/>
      <c r="G58" s="324"/>
      <c r="H58" s="318" t="s">
        <v>1999</v>
      </c>
      <c r="I58" s="286">
        <v>0.18</v>
      </c>
      <c r="J58" s="293">
        <v>1</v>
      </c>
      <c r="K58" s="286">
        <f>I58*J58</f>
        <v>0.18</v>
      </c>
      <c r="L58" s="910">
        <f>VLOOKUP(A58,TRANSPORTE!A1:D117,4,FALSE)</f>
        <v>979.84771824047539</v>
      </c>
      <c r="M58" s="911"/>
      <c r="N58" s="294">
        <f>K58*L58</f>
        <v>176.37258928328555</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176.37258928328555</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10</v>
      </c>
      <c r="N69" s="402">
        <f>K69/M69</f>
        <v>10826.2</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10</v>
      </c>
      <c r="N70" s="402">
        <f>K70/M70</f>
        <v>10668.624361440798</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21494.824361440798</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126579.81574302042</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25315.963148604085</v>
      </c>
      <c r="M82" s="859"/>
      <c r="N82" s="57"/>
    </row>
    <row r="83" spans="1:14">
      <c r="B83" s="95" t="s">
        <v>973</v>
      </c>
      <c r="C83" s="96"/>
      <c r="D83" s="96"/>
      <c r="E83" s="96"/>
      <c r="F83" s="96"/>
      <c r="G83" s="96"/>
      <c r="H83" s="96"/>
      <c r="I83" s="93"/>
      <c r="J83" s="94"/>
      <c r="K83" s="311">
        <v>0.05</v>
      </c>
      <c r="L83" s="858">
        <f>N77*K83</f>
        <v>6328.9907871510213</v>
      </c>
      <c r="M83" s="859"/>
      <c r="N83" s="57"/>
    </row>
    <row r="84" spans="1:14" ht="15.75" thickBot="1">
      <c r="B84" s="97" t="s">
        <v>974</v>
      </c>
      <c r="C84" s="98"/>
      <c r="D84" s="98"/>
      <c r="E84" s="98"/>
      <c r="F84" s="98"/>
      <c r="G84" s="98"/>
      <c r="H84" s="98"/>
      <c r="I84" s="99"/>
      <c r="J84" s="100"/>
      <c r="K84" s="312">
        <v>0.05</v>
      </c>
      <c r="L84" s="860">
        <f>N77*K84</f>
        <v>6328.9907871510213</v>
      </c>
      <c r="M84" s="861"/>
      <c r="N84" s="57"/>
    </row>
    <row r="85" spans="1:14" ht="15.75" thickBot="1">
      <c r="B85" s="823" t="s">
        <v>953</v>
      </c>
      <c r="C85" s="824"/>
      <c r="D85" s="824"/>
      <c r="E85" s="824"/>
      <c r="F85" s="824"/>
      <c r="G85" s="824"/>
      <c r="H85" s="824"/>
      <c r="I85" s="824"/>
      <c r="J85" s="824"/>
      <c r="K85" s="824"/>
      <c r="L85" s="824"/>
      <c r="M85" s="825"/>
      <c r="N85" s="58">
        <f>L82+L83+L84</f>
        <v>37973.944722906126</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164553.76046592655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5"/>
  <cols>
    <col min="1" max="1" width="9.140625" bestFit="1" customWidth="1"/>
    <col min="2" max="2" width="17" customWidth="1"/>
    <col min="6" max="6" width="14.42578125" customWidth="1"/>
    <col min="9" max="9" width="13.140625" bestFit="1" customWidth="1"/>
    <col min="10" max="10" width="15.5703125" customWidth="1"/>
    <col min="11" max="11" width="17.5703125" bestFit="1" customWidth="1"/>
    <col min="13" max="13" width="12" bestFit="1"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1142</v>
      </c>
      <c r="C31" s="87" t="s">
        <v>2153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N75*M41</f>
        <v>53.737060903601993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53.737060903601993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380</v>
      </c>
      <c r="B48" s="49" t="str">
        <f>VLOOKUP(A48,MATERIALES!A5:D373,3,FALSE)</f>
        <v>Armadura de Acero</v>
      </c>
      <c r="C48" s="288"/>
      <c r="D48" s="288"/>
      <c r="E48" s="288"/>
      <c r="F48" s="288"/>
      <c r="G48" s="288"/>
      <c r="H48" s="288"/>
      <c r="I48" s="288"/>
      <c r="J48" s="318" t="str">
        <f>VLOOKUP(A48,MATERIALES!A4:D640,2,FALSE)</f>
        <v>m</v>
      </c>
      <c r="K48" s="289">
        <v>1</v>
      </c>
      <c r="L48" s="274"/>
      <c r="M48" s="409">
        <f>VLOOKUP(A48,MATERIALES!A5:D396,4,FALSE)</f>
        <v>33713.369374222799</v>
      </c>
      <c r="N48" s="279">
        <f>K48*M48</f>
        <v>33713.369374222799</v>
      </c>
    </row>
    <row r="49" spans="1:14">
      <c r="A49" s="169" t="s">
        <v>690</v>
      </c>
      <c r="B49" s="49" t="str">
        <f>VLOOKUP(A49,MATERIALES!A6:D373,3,FALSE)</f>
        <v>Tornillos de Unión de D= 12 mm</v>
      </c>
      <c r="C49" s="432"/>
      <c r="D49" s="432"/>
      <c r="E49" s="432"/>
      <c r="F49" s="432"/>
      <c r="G49" s="432"/>
      <c r="H49" s="432"/>
      <c r="I49" s="432"/>
      <c r="J49" s="319" t="str">
        <f>VLOOKUP(A49,MATERIALES!A5:D641,2,FALSE)</f>
        <v>u</v>
      </c>
      <c r="K49" s="404">
        <v>4</v>
      </c>
      <c r="L49" s="428"/>
      <c r="M49" s="409">
        <f>VLOOKUP(A49,MATERIALES!A6:D397,4,FALSE)</f>
        <v>876.17183514349654</v>
      </c>
      <c r="N49" s="279">
        <f>K49*M49</f>
        <v>3504.6873405739861</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ht="15.75" thickBot="1">
      <c r="B52" s="49"/>
      <c r="C52" s="317"/>
      <c r="D52" s="317"/>
      <c r="E52" s="317"/>
      <c r="F52" s="317"/>
      <c r="G52" s="317"/>
      <c r="H52" s="317"/>
      <c r="I52" s="317"/>
      <c r="J52" s="442"/>
      <c r="K52" s="132"/>
      <c r="L52" s="332"/>
      <c r="M52" s="409"/>
      <c r="N52" s="279"/>
    </row>
    <row r="53" spans="1:14" ht="15.75" thickBot="1">
      <c r="B53" s="823" t="s">
        <v>953</v>
      </c>
      <c r="C53" s="824"/>
      <c r="D53" s="824"/>
      <c r="E53" s="824"/>
      <c r="F53" s="824"/>
      <c r="G53" s="824"/>
      <c r="H53" s="824"/>
      <c r="I53" s="824"/>
      <c r="J53" s="824"/>
      <c r="K53" s="824"/>
      <c r="L53" s="824"/>
      <c r="M53" s="825"/>
      <c r="N53" s="401">
        <f>SUM(N48:N52)</f>
        <v>37218.056714796781</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B58" s="52"/>
      <c r="C58" s="324"/>
      <c r="D58" s="324"/>
      <c r="E58" s="324"/>
      <c r="F58" s="324"/>
      <c r="G58" s="324"/>
      <c r="H58" s="318"/>
      <c r="I58" s="286"/>
      <c r="J58" s="293"/>
      <c r="K58" s="286"/>
      <c r="L58" s="910"/>
      <c r="M58" s="911"/>
      <c r="N58" s="294"/>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0" t="s">
        <v>7</v>
      </c>
      <c r="B69" s="55" t="str">
        <f>VLOOKUP(A69,'MANO DE OBRA'!A8:D68,3,FALSE)</f>
        <v>Obrero (2)</v>
      </c>
      <c r="C69" s="53"/>
      <c r="D69" s="53"/>
      <c r="E69" s="53"/>
      <c r="F69" s="53"/>
      <c r="G69" s="53"/>
      <c r="H69" s="53"/>
      <c r="I69" s="299">
        <f>K69/J69*100</f>
        <v>58520.000000000007</v>
      </c>
      <c r="J69" s="300">
        <v>185</v>
      </c>
      <c r="K69" s="301">
        <f>VLOOKUP(A69,'MANO DE OBRA'!A8:D99,4,FALSE)</f>
        <v>108262</v>
      </c>
      <c r="L69" s="56"/>
      <c r="M69" s="441">
        <v>400</v>
      </c>
      <c r="N69" s="402">
        <f>K69/M69</f>
        <v>270.65499999999997</v>
      </c>
      <c r="O69" s="112"/>
    </row>
    <row r="70" spans="1:15">
      <c r="A70" s="170"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400</v>
      </c>
      <c r="N70" s="402">
        <f>K70/M70</f>
        <v>266.71560903601994</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133"/>
    </row>
    <row r="75" spans="1:15" ht="15.75" thickBot="1">
      <c r="B75" s="912" t="s">
        <v>953</v>
      </c>
      <c r="C75" s="866"/>
      <c r="D75" s="866"/>
      <c r="E75" s="866"/>
      <c r="F75" s="866"/>
      <c r="G75" s="866"/>
      <c r="H75" s="866"/>
      <c r="I75" s="866"/>
      <c r="J75" s="866"/>
      <c r="K75" s="866"/>
      <c r="L75" s="866"/>
      <c r="M75" s="867"/>
      <c r="N75" s="467">
        <f>SUM(N69:N74)</f>
        <v>537.37060903601991</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37809.164384736403</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7561.832876947281</v>
      </c>
      <c r="M82" s="859"/>
      <c r="N82" s="57"/>
    </row>
    <row r="83" spans="1:14">
      <c r="B83" s="95" t="s">
        <v>973</v>
      </c>
      <c r="C83" s="96"/>
      <c r="D83" s="96"/>
      <c r="E83" s="96"/>
      <c r="F83" s="96"/>
      <c r="G83" s="96"/>
      <c r="H83" s="96"/>
      <c r="I83" s="93"/>
      <c r="J83" s="94"/>
      <c r="K83" s="311">
        <v>0.05</v>
      </c>
      <c r="L83" s="858">
        <f>N77*K83</f>
        <v>1890.4582192368202</v>
      </c>
      <c r="M83" s="859"/>
      <c r="N83" s="57"/>
    </row>
    <row r="84" spans="1:14" ht="15.75" thickBot="1">
      <c r="B84" s="97" t="s">
        <v>974</v>
      </c>
      <c r="C84" s="98"/>
      <c r="D84" s="98"/>
      <c r="E84" s="98"/>
      <c r="F84" s="98"/>
      <c r="G84" s="98"/>
      <c r="H84" s="98"/>
      <c r="I84" s="99"/>
      <c r="J84" s="100"/>
      <c r="K84" s="312">
        <v>0.05</v>
      </c>
      <c r="L84" s="860">
        <f>N77*K84</f>
        <v>1890.4582192368202</v>
      </c>
      <c r="M84" s="861"/>
      <c r="N84" s="57"/>
    </row>
    <row r="85" spans="1:14" ht="15.75" thickBot="1">
      <c r="B85" s="823" t="s">
        <v>953</v>
      </c>
      <c r="C85" s="824"/>
      <c r="D85" s="824"/>
      <c r="E85" s="824"/>
      <c r="F85" s="824"/>
      <c r="G85" s="824"/>
      <c r="H85" s="824"/>
      <c r="I85" s="824"/>
      <c r="J85" s="824"/>
      <c r="K85" s="824"/>
      <c r="L85" s="824"/>
      <c r="M85" s="825"/>
      <c r="N85" s="58">
        <f>L82+L83+L84</f>
        <v>11342.749315420921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49151.913700157325</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1143</v>
      </c>
      <c r="C31" s="87" t="s">
        <v>2154</v>
      </c>
      <c r="D31" s="88"/>
      <c r="E31" s="88"/>
      <c r="F31" s="88"/>
      <c r="G31" s="88"/>
      <c r="H31" s="88"/>
      <c r="I31" s="88"/>
      <c r="J31" s="88"/>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269</v>
      </c>
      <c r="B36" s="872" t="str">
        <f>VLOOKUP(A36,EQUIPOS!A6:D154,3,FALSE)</f>
        <v>Motoniveladora  potencia 215 HP, ancho de cuchilla 4,27 m, peso 18 ton.</v>
      </c>
      <c r="C36" s="873"/>
      <c r="D36" s="873"/>
      <c r="E36" s="873"/>
      <c r="F36" s="873"/>
      <c r="G36" s="873"/>
      <c r="H36" s="874"/>
      <c r="I36" s="274"/>
      <c r="J36" s="275"/>
      <c r="K36" s="276">
        <f>VLOOKUP(A36,EQUIPOS!A6:D163,4,FALSE)</f>
        <v>157740.51890332141</v>
      </c>
      <c r="L36" s="277"/>
      <c r="M36" s="343">
        <v>15</v>
      </c>
      <c r="N36" s="279">
        <f>K36/M36</f>
        <v>10516.034593554761</v>
      </c>
    </row>
    <row r="37" spans="1:14">
      <c r="A37" s="119" t="s">
        <v>365</v>
      </c>
      <c r="B37" s="872" t="str">
        <f>VLOOKUP(A37,EQUIPOS!A7:D154,3,FALSE)</f>
        <v xml:space="preserve">Vibrocompatador, potencia 153 HP, peso 10 Ton. </v>
      </c>
      <c r="C37" s="873"/>
      <c r="D37" s="873"/>
      <c r="E37" s="873"/>
      <c r="F37" s="873"/>
      <c r="G37" s="873"/>
      <c r="H37" s="874"/>
      <c r="I37" s="428"/>
      <c r="J37" s="429"/>
      <c r="K37" s="276">
        <f>VLOOKUP(A37,EQUIPOS!A7:D164,4,FALSE)</f>
        <v>111465.64942426274</v>
      </c>
      <c r="L37" s="342"/>
      <c r="M37" s="343">
        <v>15</v>
      </c>
      <c r="N37" s="279">
        <f>K37/M37</f>
        <v>7431.0432949508495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112.11635150600333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18059.194240011613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550</v>
      </c>
      <c r="B48" s="49" t="str">
        <f>VLOOKUP(A48,MATERIALES!A5:D373,3,FALSE)</f>
        <v>Material seleccionado para Relleno</v>
      </c>
      <c r="C48" s="288"/>
      <c r="D48" s="288"/>
      <c r="E48" s="288"/>
      <c r="F48" s="288"/>
      <c r="G48" s="288"/>
      <c r="H48" s="288"/>
      <c r="I48" s="275"/>
      <c r="J48" s="231" t="str">
        <f>VLOOKUP(A48,MATERIALES!A4:D640,2,FALSE)</f>
        <v>m3</v>
      </c>
      <c r="K48" s="289">
        <v>1.05</v>
      </c>
      <c r="L48" s="274"/>
      <c r="M48" s="409">
        <f>VLOOKUP(A48,MATERIALES!A5:D396,4,FALSE)</f>
        <v>24446.879447377785</v>
      </c>
      <c r="N48" s="279">
        <f>K48*M48</f>
        <v>25669.223419746675</v>
      </c>
    </row>
    <row r="49" spans="1:14">
      <c r="A49" s="169" t="s">
        <v>774</v>
      </c>
      <c r="B49" s="49" t="str">
        <f>VLOOKUP(A49,MATERIALES!A6:D373,3,FALSE)</f>
        <v>Agua</v>
      </c>
      <c r="C49" s="432"/>
      <c r="D49" s="432"/>
      <c r="E49" s="432"/>
      <c r="F49" s="432"/>
      <c r="G49" s="432"/>
      <c r="H49" s="432"/>
      <c r="I49" s="432"/>
      <c r="J49" s="318" t="str">
        <f>VLOOKUP(A49,MATERIALES!A5:D641,2,FALSE)</f>
        <v>lt</v>
      </c>
      <c r="K49" s="404">
        <v>30</v>
      </c>
      <c r="L49" s="428"/>
      <c r="M49" s="409">
        <f>VLOOKUP(A49,MATERIALES!A6:D397,4,FALSE)</f>
        <v>39.776805357538898</v>
      </c>
      <c r="N49" s="279">
        <f>K49*M49</f>
        <v>1193.3041607261669</v>
      </c>
    </row>
    <row r="50" spans="1:14">
      <c r="A50" s="169"/>
      <c r="B50" s="49"/>
      <c r="C50" s="432"/>
      <c r="D50" s="432"/>
      <c r="E50" s="432"/>
      <c r="F50" s="432"/>
      <c r="G50" s="432"/>
      <c r="H50" s="432"/>
      <c r="I50" s="432"/>
      <c r="J50" s="318"/>
      <c r="K50" s="404"/>
      <c r="L50" s="428"/>
      <c r="M50" s="409"/>
      <c r="N50" s="279"/>
    </row>
    <row r="51" spans="1:14">
      <c r="A51" s="169"/>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26862.527580472841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1291</v>
      </c>
      <c r="B60" s="52" t="str">
        <f>VLOOKUP(A60,TRANSPORTE!A1:D117,3,FALSE)</f>
        <v>Transporte de material seleccionado para relleno</v>
      </c>
      <c r="C60" s="324"/>
      <c r="D60" s="324"/>
      <c r="E60" s="324"/>
      <c r="F60" s="324"/>
      <c r="G60" s="324"/>
      <c r="H60" s="318" t="s">
        <v>1999</v>
      </c>
      <c r="I60" s="286">
        <v>1.05</v>
      </c>
      <c r="J60" s="293">
        <v>1</v>
      </c>
      <c r="K60" s="286">
        <f>I60*J60</f>
        <v>1.05</v>
      </c>
      <c r="L60" s="910">
        <f>VLOOKUP(A60,TRANSPORTE!A1:D117,4,FALSE)</f>
        <v>1327.3942969676759</v>
      </c>
      <c r="M60" s="911"/>
      <c r="N60" s="294">
        <f>K60*L60</f>
        <v>1393.7640118160598</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1393.7640118160598</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120</v>
      </c>
      <c r="N71" s="402">
        <f>K71/M71</f>
        <v>889.05203012006655</v>
      </c>
      <c r="O71" s="112"/>
    </row>
    <row r="72" spans="1:15">
      <c r="A72" s="170"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120</v>
      </c>
      <c r="N72" s="402">
        <f>K72/M72</f>
        <v>1353.2750000000001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2242.3270301200664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48557.812862420586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9711.5625724841175</v>
      </c>
      <c r="M84" s="859"/>
      <c r="N84" s="57"/>
    </row>
    <row r="85" spans="1:14">
      <c r="B85" s="95" t="s">
        <v>973</v>
      </c>
      <c r="C85" s="96"/>
      <c r="D85" s="96"/>
      <c r="E85" s="96"/>
      <c r="F85" s="96"/>
      <c r="G85" s="96"/>
      <c r="H85" s="96"/>
      <c r="I85" s="93"/>
      <c r="J85" s="94"/>
      <c r="K85" s="311">
        <v>0.05</v>
      </c>
      <c r="L85" s="858">
        <f>N79*K85</f>
        <v>2427.8906431210294</v>
      </c>
      <c r="M85" s="859"/>
      <c r="N85" s="57"/>
    </row>
    <row r="86" spans="1:14" ht="15.75" thickBot="1">
      <c r="B86" s="97" t="s">
        <v>974</v>
      </c>
      <c r="C86" s="98"/>
      <c r="D86" s="98"/>
      <c r="E86" s="98"/>
      <c r="F86" s="98"/>
      <c r="G86" s="98"/>
      <c r="H86" s="98"/>
      <c r="I86" s="99"/>
      <c r="J86" s="100"/>
      <c r="K86" s="312">
        <v>0.05</v>
      </c>
      <c r="L86" s="860">
        <f>N79*K86</f>
        <v>2427.8906431210294</v>
      </c>
      <c r="M86" s="861"/>
      <c r="N86" s="57"/>
    </row>
    <row r="87" spans="1:14" ht="15.75" thickBot="1">
      <c r="B87" s="823" t="s">
        <v>953</v>
      </c>
      <c r="C87" s="824"/>
      <c r="D87" s="824"/>
      <c r="E87" s="824"/>
      <c r="F87" s="824"/>
      <c r="G87" s="824"/>
      <c r="H87" s="824"/>
      <c r="I87" s="824"/>
      <c r="J87" s="824"/>
      <c r="K87" s="824"/>
      <c r="L87" s="824"/>
      <c r="M87" s="825"/>
      <c r="N87" s="58">
        <f>L84+L85+L86</f>
        <v>14567.343858726175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63125.156721146763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5"/>
  <cols>
    <col min="1" max="1" width="10.42578125" bestFit="1" customWidth="1"/>
    <col min="2" max="2" width="16.855468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2.25" customHeight="1" thickBot="1">
      <c r="A31" t="s">
        <v>1845</v>
      </c>
      <c r="B31" s="86" t="s">
        <v>1144</v>
      </c>
      <c r="C31" s="965" t="s">
        <v>2155</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4775.0257072844015</v>
      </c>
      <c r="N50" s="279">
        <f>K50*M50</f>
        <v>9550.051414568803</v>
      </c>
    </row>
    <row r="51" spans="1:14">
      <c r="A51" s="169" t="s">
        <v>921</v>
      </c>
      <c r="B51" s="49" t="str">
        <f>VLOOKUP(A51,MATERIALES!A6:D373,3,FALSE)</f>
        <v>Malla para gaviones (2M3)</v>
      </c>
      <c r="C51" s="432"/>
      <c r="D51" s="432"/>
      <c r="E51" s="432"/>
      <c r="F51" s="432"/>
      <c r="G51" s="432"/>
      <c r="H51" s="432"/>
      <c r="I51" s="432"/>
      <c r="J51" s="319" t="str">
        <f>VLOOKUP(A51,MATERIALES!A6:D643,2,FALSE)</f>
        <v>u</v>
      </c>
      <c r="K51" s="404">
        <v>0.5</v>
      </c>
      <c r="L51" s="428"/>
      <c r="M51" s="409">
        <f>VLOOKUP(A51,MATERIALES!A6:D399,4,FALSE)</f>
        <v>129688.13652515034</v>
      </c>
      <c r="N51" s="279">
        <f>K51*M51</f>
        <v>64844.068262575172</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138260.2979145656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156720.45180173434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31344.090360346869</v>
      </c>
      <c r="M84" s="859"/>
      <c r="N84" s="57"/>
    </row>
    <row r="85" spans="1:14">
      <c r="B85" s="95" t="s">
        <v>973</v>
      </c>
      <c r="C85" s="96"/>
      <c r="D85" s="96"/>
      <c r="E85" s="96"/>
      <c r="F85" s="96"/>
      <c r="G85" s="96"/>
      <c r="H85" s="96"/>
      <c r="I85" s="93"/>
      <c r="J85" s="94"/>
      <c r="K85" s="311">
        <v>0.05</v>
      </c>
      <c r="L85" s="858">
        <f>N79*K85</f>
        <v>7836.0225900867172</v>
      </c>
      <c r="M85" s="859"/>
      <c r="N85" s="57"/>
    </row>
    <row r="86" spans="1:14" ht="15.75" thickBot="1">
      <c r="B86" s="97" t="s">
        <v>974</v>
      </c>
      <c r="C86" s="98"/>
      <c r="D86" s="98"/>
      <c r="E86" s="98"/>
      <c r="F86" s="98"/>
      <c r="G86" s="98"/>
      <c r="H86" s="98"/>
      <c r="I86" s="99"/>
      <c r="J86" s="100"/>
      <c r="K86" s="312">
        <v>0.05</v>
      </c>
      <c r="L86" s="860">
        <f>N79*K86</f>
        <v>7836.0225900867172</v>
      </c>
      <c r="M86" s="861"/>
      <c r="N86" s="57"/>
    </row>
    <row r="87" spans="1:14" ht="15.75" thickBot="1">
      <c r="B87" s="823" t="s">
        <v>953</v>
      </c>
      <c r="C87" s="824"/>
      <c r="D87" s="824"/>
      <c r="E87" s="824"/>
      <c r="F87" s="824"/>
      <c r="G87" s="824"/>
      <c r="H87" s="824"/>
      <c r="I87" s="824"/>
      <c r="J87" s="824"/>
      <c r="K87" s="824"/>
      <c r="L87" s="824"/>
      <c r="M87" s="825"/>
      <c r="N87" s="58">
        <f>L84+L85+L86</f>
        <v>47016.135540520299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203736.58734225464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5"/>
  <cols>
    <col min="1" max="1" width="10.42578125" bestFit="1" customWidth="1"/>
    <col min="2" max="2" width="17.28515625" customWidth="1"/>
    <col min="6" max="6" width="14.28515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1.5" customHeight="1" thickBot="1">
      <c r="A31" t="s">
        <v>1845</v>
      </c>
      <c r="B31" s="86" t="s">
        <v>1692</v>
      </c>
      <c r="C31" s="965" t="s">
        <v>2156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4775.0257072844015</v>
      </c>
      <c r="N50" s="279">
        <f>K50*M50</f>
        <v>9550.051414568803</v>
      </c>
    </row>
    <row r="51" spans="1:14">
      <c r="A51" s="169" t="s">
        <v>925</v>
      </c>
      <c r="B51" s="49" t="str">
        <f>VLOOKUP(A51,MATERIALES!A6:D373,3,FALSE)</f>
        <v>Malla Ciclónica Para Gaviones Galvanizada Aleación Zn-5A1-Mm Cal 12 (2M3)</v>
      </c>
      <c r="C51" s="432"/>
      <c r="D51" s="432"/>
      <c r="E51" s="432"/>
      <c r="F51" s="432"/>
      <c r="G51" s="432"/>
      <c r="H51" s="432"/>
      <c r="I51" s="432"/>
      <c r="J51" s="319" t="str">
        <f>VLOOKUP(A51,MATERIALES!A6:D643,2,FALSE)</f>
        <v>u</v>
      </c>
      <c r="K51" s="404">
        <v>0.5</v>
      </c>
      <c r="L51" s="428"/>
      <c r="M51" s="409">
        <f>VLOOKUP(A51,MATERIALES!A6:D399,4,FALSE)</f>
        <v>123515.26226321963</v>
      </c>
      <c r="N51" s="279">
        <f>K51*M51</f>
        <v>61757.631131609814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135173.86078360025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316"/>
      <c r="C65" s="317"/>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153634.01467076899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30726.802934153799</v>
      </c>
      <c r="M84" s="859"/>
      <c r="N84" s="57"/>
    </row>
    <row r="85" spans="1:14">
      <c r="B85" s="95" t="s">
        <v>973</v>
      </c>
      <c r="C85" s="96"/>
      <c r="D85" s="96"/>
      <c r="E85" s="96"/>
      <c r="F85" s="96"/>
      <c r="G85" s="96"/>
      <c r="H85" s="96"/>
      <c r="I85" s="93"/>
      <c r="J85" s="94"/>
      <c r="K85" s="311">
        <v>0.05</v>
      </c>
      <c r="L85" s="858">
        <f>N79*K85</f>
        <v>7681.7007335384496</v>
      </c>
      <c r="M85" s="859"/>
      <c r="N85" s="57"/>
    </row>
    <row r="86" spans="1:14" ht="15.75" thickBot="1">
      <c r="B86" s="97" t="s">
        <v>974</v>
      </c>
      <c r="C86" s="98"/>
      <c r="D86" s="98"/>
      <c r="E86" s="98"/>
      <c r="F86" s="98"/>
      <c r="G86" s="98"/>
      <c r="H86" s="98"/>
      <c r="I86" s="99"/>
      <c r="J86" s="100"/>
      <c r="K86" s="312">
        <v>0.05</v>
      </c>
      <c r="L86" s="860">
        <f>N79*K86</f>
        <v>7681.7007335384496</v>
      </c>
      <c r="M86" s="861"/>
      <c r="N86" s="57"/>
    </row>
    <row r="87" spans="1:14" ht="15.75" thickBot="1">
      <c r="B87" s="823" t="s">
        <v>953</v>
      </c>
      <c r="C87" s="824"/>
      <c r="D87" s="824"/>
      <c r="E87" s="824"/>
      <c r="F87" s="824"/>
      <c r="G87" s="824"/>
      <c r="H87" s="824"/>
      <c r="I87" s="824"/>
      <c r="J87" s="824"/>
      <c r="K87" s="824"/>
      <c r="L87" s="824"/>
      <c r="M87" s="825"/>
      <c r="N87" s="58">
        <f>L84+L85+L86</f>
        <v>46090.204401230694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199724.21907199969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5"/>
  <cols>
    <col min="1" max="1" width="9.8554687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1693</v>
      </c>
      <c r="C31" s="965" t="s">
        <v>2157</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69"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69"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69"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4775.0257072844015</v>
      </c>
      <c r="N50" s="279">
        <f>K50*M50</f>
        <v>9550.051414568803</v>
      </c>
    </row>
    <row r="51" spans="1:14">
      <c r="A51" s="169" t="s">
        <v>927</v>
      </c>
      <c r="B51" s="49" t="str">
        <f>VLOOKUP(A51,MATERIALES!A6:D373,3,FALSE)</f>
        <v>Malla Ciclónica Para Gaviones Galvanizada Y Plastificada Con Pvc Cal 12 (2M3)</v>
      </c>
      <c r="C51" s="432"/>
      <c r="D51" s="432"/>
      <c r="E51" s="432"/>
      <c r="F51" s="432"/>
      <c r="G51" s="432"/>
      <c r="H51" s="432"/>
      <c r="I51" s="432"/>
      <c r="J51" s="319" t="str">
        <f>VLOOKUP(A51,MATERIALES!A6:D643,2,FALSE)</f>
        <v>u</v>
      </c>
      <c r="K51" s="404">
        <v>0.5</v>
      </c>
      <c r="L51" s="428"/>
      <c r="M51" s="409">
        <f>VLOOKUP(A51,MATERIALES!A6:D399,4,FALSE)</f>
        <v>57333.079015563519</v>
      </c>
      <c r="N51" s="279">
        <f>K51*M51</f>
        <v>28666.539507781759</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102082.76915977217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0"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0"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120542.92304694091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24108.584609388185</v>
      </c>
      <c r="M84" s="859"/>
      <c r="N84" s="57"/>
    </row>
    <row r="85" spans="1:14">
      <c r="B85" s="95" t="s">
        <v>973</v>
      </c>
      <c r="C85" s="96"/>
      <c r="D85" s="96"/>
      <c r="E85" s="96"/>
      <c r="F85" s="96"/>
      <c r="G85" s="96"/>
      <c r="H85" s="96"/>
      <c r="I85" s="93"/>
      <c r="J85" s="94"/>
      <c r="K85" s="311">
        <v>0.05</v>
      </c>
      <c r="L85" s="858">
        <f>N79*K85</f>
        <v>6027.1461523470462</v>
      </c>
      <c r="M85" s="859"/>
      <c r="N85" s="57"/>
    </row>
    <row r="86" spans="1:14" ht="15.75" thickBot="1">
      <c r="B86" s="97" t="s">
        <v>974</v>
      </c>
      <c r="C86" s="98"/>
      <c r="D86" s="98"/>
      <c r="E86" s="98"/>
      <c r="F86" s="98"/>
      <c r="G86" s="98"/>
      <c r="H86" s="98"/>
      <c r="I86" s="99"/>
      <c r="J86" s="100"/>
      <c r="K86" s="312">
        <v>0.05</v>
      </c>
      <c r="L86" s="860">
        <f>N79*K86</f>
        <v>6027.1461523470462</v>
      </c>
      <c r="M86" s="861"/>
      <c r="N86" s="57"/>
    </row>
    <row r="87" spans="1:14" ht="15.75" thickBot="1">
      <c r="B87" s="823" t="s">
        <v>953</v>
      </c>
      <c r="C87" s="824"/>
      <c r="D87" s="824"/>
      <c r="E87" s="824"/>
      <c r="F87" s="824"/>
      <c r="G87" s="824"/>
      <c r="H87" s="824"/>
      <c r="I87" s="824"/>
      <c r="J87" s="824"/>
      <c r="K87" s="824"/>
      <c r="L87" s="824"/>
      <c r="M87" s="825"/>
      <c r="N87" s="58">
        <f>L84+L85+L86</f>
        <v>36162.876914082277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156705.79996102318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7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5"/>
  <cols>
    <col min="1" max="1" width="10.140625" bestFit="1" customWidth="1"/>
    <col min="2" max="2" width="16.7109375" customWidth="1"/>
    <col min="6" max="6" width="15.71093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1694</v>
      </c>
      <c r="C31" s="965" t="s">
        <v>2158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1.1499999999999999</v>
      </c>
      <c r="L49" s="428"/>
      <c r="M49" s="409">
        <f>VLOOKUP(A49,MATERIALES!A6:D397,4,FALSE)</f>
        <v>3474.74344183527</v>
      </c>
      <c r="N49" s="279">
        <f>K49*M49</f>
        <v>3995.9549581105603</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2</v>
      </c>
      <c r="L50" s="428"/>
      <c r="M50" s="409">
        <f>VLOOKUP(A50,MATERIALES!A6:D398,4,FALSE)</f>
        <v>4775.0257072844015</v>
      </c>
      <c r="N50" s="279">
        <f>K50*M50</f>
        <v>9550.051414568803</v>
      </c>
    </row>
    <row r="51" spans="1:14">
      <c r="A51" s="172" t="s">
        <v>929</v>
      </c>
      <c r="B51" s="49" t="str">
        <f>VLOOKUP(A51,MATERIALES!A6:D373,3,FALSE)</f>
        <v>Malla Ciclónica Para Gaviones Galvanizada Aleación Zn-5A1-Mm Y Plastificada Pvc Cal 12 (2M3)</v>
      </c>
      <c r="C51" s="432"/>
      <c r="D51" s="432"/>
      <c r="E51" s="432"/>
      <c r="F51" s="432"/>
      <c r="G51" s="432"/>
      <c r="H51" s="432"/>
      <c r="I51" s="432"/>
      <c r="J51" s="319" t="str">
        <f>VLOOKUP(A51,MATERIALES!A6:D643,2,FALSE)</f>
        <v>u</v>
      </c>
      <c r="K51" s="404">
        <v>0.5</v>
      </c>
      <c r="L51" s="428"/>
      <c r="M51" s="409">
        <f>VLOOKUP(A51,MATERIALES!A6:D399,4,FALSE)</f>
        <v>161257.68186946961</v>
      </c>
      <c r="N51" s="279">
        <f>K51*M51</f>
        <v>80628.840934734806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154045.07058672523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172505.22447389396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34501.044894778795</v>
      </c>
      <c r="M84" s="859"/>
      <c r="N84" s="57"/>
    </row>
    <row r="85" spans="1:14">
      <c r="B85" s="95" t="s">
        <v>973</v>
      </c>
      <c r="C85" s="96"/>
      <c r="D85" s="96"/>
      <c r="E85" s="96"/>
      <c r="F85" s="96"/>
      <c r="G85" s="96"/>
      <c r="H85" s="96"/>
      <c r="I85" s="93"/>
      <c r="J85" s="94"/>
      <c r="K85" s="311">
        <v>0.05</v>
      </c>
      <c r="L85" s="858">
        <f>N79*K85</f>
        <v>8625.2612236946989</v>
      </c>
      <c r="M85" s="859"/>
      <c r="N85" s="57"/>
    </row>
    <row r="86" spans="1:14" ht="15.75" thickBot="1">
      <c r="B86" s="97" t="s">
        <v>974</v>
      </c>
      <c r="C86" s="98"/>
      <c r="D86" s="98"/>
      <c r="E86" s="98"/>
      <c r="F86" s="98"/>
      <c r="G86" s="98"/>
      <c r="H86" s="98"/>
      <c r="I86" s="99"/>
      <c r="J86" s="100"/>
      <c r="K86" s="312">
        <v>0.05</v>
      </c>
      <c r="L86" s="860">
        <f>N79*K86</f>
        <v>8625.2612236946989</v>
      </c>
      <c r="M86" s="861"/>
      <c r="N86" s="57"/>
    </row>
    <row r="87" spans="1:14" ht="15.75" thickBot="1">
      <c r="B87" s="823" t="s">
        <v>953</v>
      </c>
      <c r="C87" s="824"/>
      <c r="D87" s="824"/>
      <c r="E87" s="824"/>
      <c r="F87" s="824"/>
      <c r="G87" s="824"/>
      <c r="H87" s="824"/>
      <c r="I87" s="824"/>
      <c r="J87" s="824"/>
      <c r="K87" s="824"/>
      <c r="L87" s="824"/>
      <c r="M87" s="825"/>
      <c r="N87" s="58">
        <f>L84+L85+L86</f>
        <v>51751.5673421682</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224256.79181606218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5"/>
  <cols>
    <col min="1" max="1" width="10" bestFit="1" customWidth="1"/>
    <col min="2" max="2" width="16.71093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1145</v>
      </c>
      <c r="C31" s="965" t="s">
        <v>1734</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3474.74344183527</v>
      </c>
      <c r="N49" s="279">
        <f>K49*M49</f>
        <v>1737.371720917635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4775.0257072844015</v>
      </c>
      <c r="N50" s="279">
        <f>K50*M50</f>
        <v>4775.0257072844015</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171559.40778760856</v>
      </c>
      <c r="N51" s="279">
        <f>K51*M51</f>
        <v>171559.40778760856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237942.02849512163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1999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256402.18238229037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51280.436476458075</v>
      </c>
      <c r="M84" s="859"/>
      <c r="N84" s="57"/>
    </row>
    <row r="85" spans="1:14">
      <c r="B85" s="95" t="s">
        <v>973</v>
      </c>
      <c r="C85" s="96"/>
      <c r="D85" s="96"/>
      <c r="E85" s="96"/>
      <c r="F85" s="96"/>
      <c r="G85" s="96"/>
      <c r="H85" s="96"/>
      <c r="I85" s="93"/>
      <c r="J85" s="94"/>
      <c r="K85" s="311">
        <v>0.05</v>
      </c>
      <c r="L85" s="858">
        <f>N79*K85</f>
        <v>12820.109119114519</v>
      </c>
      <c r="M85" s="859"/>
      <c r="N85" s="57"/>
    </row>
    <row r="86" spans="1:14" ht="15.75" thickBot="1">
      <c r="B86" s="97" t="s">
        <v>974</v>
      </c>
      <c r="C86" s="98"/>
      <c r="D86" s="98"/>
      <c r="E86" s="98"/>
      <c r="F86" s="98"/>
      <c r="G86" s="98"/>
      <c r="H86" s="98"/>
      <c r="I86" s="99"/>
      <c r="J86" s="100"/>
      <c r="K86" s="312">
        <v>0.05</v>
      </c>
      <c r="L86" s="860">
        <f>N79*K86</f>
        <v>12820.109119114519</v>
      </c>
      <c r="M86" s="861"/>
      <c r="N86" s="57"/>
    </row>
    <row r="87" spans="1:14" ht="15.75" thickBot="1">
      <c r="B87" s="823" t="s">
        <v>953</v>
      </c>
      <c r="C87" s="824"/>
      <c r="D87" s="824"/>
      <c r="E87" s="824"/>
      <c r="F87" s="824"/>
      <c r="G87" s="824"/>
      <c r="H87" s="824"/>
      <c r="I87" s="824"/>
      <c r="J87" s="824"/>
      <c r="K87" s="824"/>
      <c r="L87" s="824"/>
      <c r="M87" s="825"/>
      <c r="N87" s="58">
        <f>L84+L85+L86</f>
        <v>76920.654714687116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333322.83709697751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42578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1695</v>
      </c>
      <c r="C31" s="965" t="s">
        <v>1696</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3474.74344183527</v>
      </c>
      <c r="N49" s="279">
        <f>K49*M49</f>
        <v>1737.371720917635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4775.0257072844015</v>
      </c>
      <c r="N50" s="279">
        <f>K50*M50</f>
        <v>4775.0257072844015</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171559.40778760856</v>
      </c>
      <c r="N51" s="279">
        <f>K51*M51</f>
        <v>171559.40778760856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237942.02849512163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256402.18238229037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51280.436476458075</v>
      </c>
      <c r="M84" s="859"/>
      <c r="N84" s="57"/>
    </row>
    <row r="85" spans="1:14">
      <c r="B85" s="95" t="s">
        <v>973</v>
      </c>
      <c r="C85" s="96"/>
      <c r="D85" s="96"/>
      <c r="E85" s="96"/>
      <c r="F85" s="96"/>
      <c r="G85" s="96"/>
      <c r="H85" s="96"/>
      <c r="I85" s="93"/>
      <c r="J85" s="94"/>
      <c r="K85" s="311">
        <v>0.05</v>
      </c>
      <c r="L85" s="858">
        <f>N79*K85</f>
        <v>12820.109119114519</v>
      </c>
      <c r="M85" s="859"/>
      <c r="N85" s="57"/>
    </row>
    <row r="86" spans="1:14" ht="15.75" thickBot="1">
      <c r="B86" s="97" t="s">
        <v>974</v>
      </c>
      <c r="C86" s="98"/>
      <c r="D86" s="98"/>
      <c r="E86" s="98"/>
      <c r="F86" s="98"/>
      <c r="G86" s="98"/>
      <c r="H86" s="98"/>
      <c r="I86" s="99"/>
      <c r="J86" s="100"/>
      <c r="K86" s="312">
        <v>0.05</v>
      </c>
      <c r="L86" s="860">
        <f>N79*K86</f>
        <v>12820.109119114519</v>
      </c>
      <c r="M86" s="861"/>
      <c r="N86" s="57"/>
    </row>
    <row r="87" spans="1:14" ht="15.75" thickBot="1">
      <c r="B87" s="823" t="s">
        <v>953</v>
      </c>
      <c r="C87" s="824"/>
      <c r="D87" s="824"/>
      <c r="E87" s="824"/>
      <c r="F87" s="824"/>
      <c r="G87" s="824"/>
      <c r="H87" s="824"/>
      <c r="I87" s="824"/>
      <c r="J87" s="824"/>
      <c r="K87" s="824"/>
      <c r="L87" s="824"/>
      <c r="M87" s="825"/>
      <c r="N87" s="58">
        <f>L84+L85+L86</f>
        <v>76920.654714687116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333322.83709697751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5"/>
  <cols>
    <col min="1" max="1" width="9.85546875" bestFit="1" customWidth="1"/>
    <col min="2" max="2" width="16.710937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1697</v>
      </c>
      <c r="C31" s="965" t="s">
        <v>1698</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3474.74344183527</v>
      </c>
      <c r="N49" s="279">
        <f>K49*M49</f>
        <v>1737.371720917635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4775.0257072844015</v>
      </c>
      <c r="N50" s="279">
        <f>K50*M50</f>
        <v>4775.0257072844015</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171559.40778760856</v>
      </c>
      <c r="N51" s="279">
        <f>K51*M51</f>
        <v>171559.40778760856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237942.02849512163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256402.18238229037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51280.436476458075</v>
      </c>
      <c r="M84" s="859"/>
      <c r="N84" s="57"/>
    </row>
    <row r="85" spans="1:14">
      <c r="B85" s="95" t="s">
        <v>973</v>
      </c>
      <c r="C85" s="96"/>
      <c r="D85" s="96"/>
      <c r="E85" s="96"/>
      <c r="F85" s="96"/>
      <c r="G85" s="96"/>
      <c r="H85" s="96"/>
      <c r="I85" s="93"/>
      <c r="J85" s="94"/>
      <c r="K85" s="311">
        <v>0.05</v>
      </c>
      <c r="L85" s="858">
        <f>N79*K85</f>
        <v>12820.109119114519</v>
      </c>
      <c r="M85" s="859"/>
      <c r="N85" s="57"/>
    </row>
    <row r="86" spans="1:14" ht="15.75" thickBot="1">
      <c r="B86" s="97" t="s">
        <v>974</v>
      </c>
      <c r="C86" s="98"/>
      <c r="D86" s="98"/>
      <c r="E86" s="98"/>
      <c r="F86" s="98"/>
      <c r="G86" s="98"/>
      <c r="H86" s="98"/>
      <c r="I86" s="99"/>
      <c r="J86" s="100"/>
      <c r="K86" s="312">
        <v>0.05</v>
      </c>
      <c r="L86" s="860">
        <f>N79*K86</f>
        <v>12820.109119114519</v>
      </c>
      <c r="M86" s="861"/>
      <c r="N86" s="57"/>
    </row>
    <row r="87" spans="1:14" ht="15.75" thickBot="1">
      <c r="B87" s="823" t="s">
        <v>953</v>
      </c>
      <c r="C87" s="824"/>
      <c r="D87" s="824"/>
      <c r="E87" s="824"/>
      <c r="F87" s="824"/>
      <c r="G87" s="824"/>
      <c r="H87" s="824"/>
      <c r="I87" s="824"/>
      <c r="J87" s="824"/>
      <c r="K87" s="824"/>
      <c r="L87" s="824"/>
      <c r="M87" s="825"/>
      <c r="N87" s="58">
        <f>L84+L85+L86</f>
        <v>76920.654714687116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333322.83709697751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4.8554687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1699</v>
      </c>
      <c r="C31" s="965" t="s">
        <v>1700</v>
      </c>
      <c r="D31" s="966"/>
      <c r="E31" s="966"/>
      <c r="F31" s="966"/>
      <c r="G31" s="966"/>
      <c r="H31" s="966"/>
      <c r="I31" s="966"/>
      <c r="J31" s="992"/>
      <c r="K31" s="460"/>
      <c r="L31" s="313" t="s">
        <v>387</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808.02560903602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808.02560903602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602</v>
      </c>
      <c r="B48" s="49" t="str">
        <f>VLOOKUP(A48,MATERIALES!A5:D373,3,FALSE)</f>
        <v>Piedra para gavión</v>
      </c>
      <c r="C48" s="288"/>
      <c r="D48" s="288"/>
      <c r="E48" s="288"/>
      <c r="F48" s="288"/>
      <c r="G48" s="288"/>
      <c r="H48" s="288"/>
      <c r="I48" s="288"/>
      <c r="J48" s="318" t="str">
        <f>VLOOKUP(A48,MATERIALES!A4:D640,2,FALSE)</f>
        <v>m3</v>
      </c>
      <c r="K48" s="289">
        <v>1.1000000000000001</v>
      </c>
      <c r="L48" s="274"/>
      <c r="M48" s="409">
        <f>VLOOKUP(A48,MATERIALES!A5:D396,4,FALSE)</f>
        <v>54427.47570846459</v>
      </c>
      <c r="N48" s="279">
        <f>K48*M48</f>
        <v>59870.223279311052</v>
      </c>
    </row>
    <row r="49" spans="1:14">
      <c r="A49" s="172" t="s">
        <v>782</v>
      </c>
      <c r="B49" s="49" t="str">
        <f>VLOOKUP(A49,MATERIALES!A6:D373,3,FALSE)</f>
        <v>Alambre galvanizado No. 12</v>
      </c>
      <c r="C49" s="432"/>
      <c r="D49" s="432"/>
      <c r="E49" s="432"/>
      <c r="F49" s="432"/>
      <c r="G49" s="432"/>
      <c r="H49" s="432"/>
      <c r="I49" s="432"/>
      <c r="J49" s="319" t="str">
        <f>VLOOKUP(A49,MATERIALES!A5:D641,2,FALSE)</f>
        <v>kg</v>
      </c>
      <c r="K49" s="404">
        <v>0.5</v>
      </c>
      <c r="L49" s="428"/>
      <c r="M49" s="409">
        <f>VLOOKUP(A49,MATERIALES!A6:D397,4,FALSE)</f>
        <v>3474.74344183527</v>
      </c>
      <c r="N49" s="279">
        <f>K49*M49</f>
        <v>1737.371720917635</v>
      </c>
    </row>
    <row r="50" spans="1:14">
      <c r="A50" s="172" t="s">
        <v>867</v>
      </c>
      <c r="B50" s="49" t="str">
        <f>VLOOKUP(A50,MATERIALES!A6:D373,3,FALSE)</f>
        <v>Formaleta (gaviones, juntas de bordillos, juntas de cunetas, muros, concretos clase D,E, F y G)</v>
      </c>
      <c r="C50" s="432"/>
      <c r="D50" s="432"/>
      <c r="E50" s="432"/>
      <c r="F50" s="432"/>
      <c r="G50" s="432"/>
      <c r="H50" s="432"/>
      <c r="I50" s="432"/>
      <c r="J50" s="319" t="str">
        <f>VLOOKUP(A50,MATERIALES!A6:D642,2,FALSE)</f>
        <v>m2</v>
      </c>
      <c r="K50" s="404">
        <v>1</v>
      </c>
      <c r="L50" s="428"/>
      <c r="M50" s="409">
        <f>VLOOKUP(A50,MATERIALES!A6:D398,4,FALSE)</f>
        <v>4775.0257072844015</v>
      </c>
      <c r="N50" s="279">
        <f>K50*M50</f>
        <v>4775.0257072844015</v>
      </c>
    </row>
    <row r="51" spans="1:14">
      <c r="A51" s="172" t="s">
        <v>923</v>
      </c>
      <c r="B51" s="49" t="str">
        <f>VLOOKUP(A51,MATERIALES!A6:D373,3,FALSE)</f>
        <v>Malla Para Colchagaviones Espesor 0,30 M</v>
      </c>
      <c r="C51" s="432"/>
      <c r="D51" s="432"/>
      <c r="E51" s="432"/>
      <c r="F51" s="432"/>
      <c r="G51" s="432"/>
      <c r="H51" s="432"/>
      <c r="I51" s="432"/>
      <c r="J51" s="319" t="str">
        <f>VLOOKUP(A51,MATERIALES!A6:D643,2,FALSE)</f>
        <v>u</v>
      </c>
      <c r="K51" s="404">
        <v>1</v>
      </c>
      <c r="L51" s="428"/>
      <c r="M51" s="409">
        <f>VLOOKUP(A51,MATERIALES!A6:D399,4,FALSE)</f>
        <v>171559.40778760856</v>
      </c>
      <c r="N51" s="279">
        <f>K51*M51</f>
        <v>171559.40778760856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237942.02849512163</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A60" t="s">
        <v>1311</v>
      </c>
      <c r="B60" s="52" t="str">
        <f>VLOOKUP(A60,TRANSPORTE!A1:D117,3,FALSE)</f>
        <v>Transporte de piedra para gaviones</v>
      </c>
      <c r="C60" s="324"/>
      <c r="D60" s="324"/>
      <c r="E60" s="324"/>
      <c r="F60" s="324"/>
      <c r="G60" s="324"/>
      <c r="H60" s="318" t="s">
        <v>339</v>
      </c>
      <c r="I60" s="286">
        <v>1.1000000000000001</v>
      </c>
      <c r="J60" s="293">
        <v>1</v>
      </c>
      <c r="K60" s="286">
        <f>I60*J60</f>
        <v>1.1000000000000001</v>
      </c>
      <c r="L60" s="910">
        <f>VLOOKUP(A60,TRANSPORTE!A1:D117,4,FALSE)</f>
        <v>1356.0146340111937</v>
      </c>
      <c r="M60" s="911"/>
      <c r="N60" s="294">
        <f>K60*L60</f>
        <v>1491.6160974123131</v>
      </c>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f>N60+N61+N62+N63+N64</f>
        <v>1491.6160974123131</v>
      </c>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v>
      </c>
      <c r="N71" s="402">
        <f>K71/M71</f>
        <v>10826.2</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16160.5121807204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256402.18238229037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51280.436476458075</v>
      </c>
      <c r="M84" s="859"/>
      <c r="N84" s="57"/>
    </row>
    <row r="85" spans="1:14">
      <c r="B85" s="95" t="s">
        <v>973</v>
      </c>
      <c r="C85" s="96"/>
      <c r="D85" s="96"/>
      <c r="E85" s="96"/>
      <c r="F85" s="96"/>
      <c r="G85" s="96"/>
      <c r="H85" s="96"/>
      <c r="I85" s="93"/>
      <c r="J85" s="94"/>
      <c r="K85" s="311">
        <v>0.05</v>
      </c>
      <c r="L85" s="858">
        <f>N79*K85</f>
        <v>12820.109119114519</v>
      </c>
      <c r="M85" s="859"/>
      <c r="N85" s="57"/>
    </row>
    <row r="86" spans="1:14" ht="15.75" thickBot="1">
      <c r="B86" s="97" t="s">
        <v>974</v>
      </c>
      <c r="C86" s="98"/>
      <c r="D86" s="98"/>
      <c r="E86" s="98"/>
      <c r="F86" s="98"/>
      <c r="G86" s="98"/>
      <c r="H86" s="98"/>
      <c r="I86" s="99"/>
      <c r="J86" s="100"/>
      <c r="K86" s="312">
        <v>0.05</v>
      </c>
      <c r="L86" s="860">
        <f>N79*K86</f>
        <v>12820.109119114519</v>
      </c>
      <c r="M86" s="861"/>
      <c r="N86" s="57"/>
    </row>
    <row r="87" spans="1:14" ht="15.75" thickBot="1">
      <c r="B87" s="823" t="s">
        <v>953</v>
      </c>
      <c r="C87" s="824"/>
      <c r="D87" s="824"/>
      <c r="E87" s="824"/>
      <c r="F87" s="824"/>
      <c r="G87" s="824"/>
      <c r="H87" s="824"/>
      <c r="I87" s="824"/>
      <c r="J87" s="824"/>
      <c r="K87" s="824"/>
      <c r="L87" s="824"/>
      <c r="M87" s="825"/>
      <c r="N87" s="58">
        <f>L84+L85+L86</f>
        <v>76920.654714687116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333322.83709697751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5"/>
  <cols>
    <col min="1" max="1" width="9.140625" bestFit="1" customWidth="1"/>
    <col min="2" max="2" width="16.7109375" customWidth="1"/>
    <col min="6" max="6" width="16.5703125" customWidth="1"/>
    <col min="9" max="9" width="13.710937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3.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8.5" customHeight="1" thickBot="1">
      <c r="A31" t="s">
        <v>1845</v>
      </c>
      <c r="B31" s="86" t="s">
        <v>1701</v>
      </c>
      <c r="C31" s="965" t="s">
        <v>1702</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4479.4953718842853</v>
      </c>
      <c r="N48" s="279">
        <f>K48*M48</f>
        <v>5823.3439834495712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5823.3439834495712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7439.3952015216109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1487.8790403043222</v>
      </c>
      <c r="M84" s="859"/>
      <c r="N84" s="57"/>
    </row>
    <row r="85" spans="1:14">
      <c r="B85" s="95" t="s">
        <v>973</v>
      </c>
      <c r="C85" s="96"/>
      <c r="D85" s="96"/>
      <c r="E85" s="96"/>
      <c r="F85" s="96"/>
      <c r="G85" s="96"/>
      <c r="H85" s="96"/>
      <c r="I85" s="93"/>
      <c r="J85" s="94"/>
      <c r="K85" s="311">
        <v>0.05</v>
      </c>
      <c r="L85" s="858">
        <f>N79*K85</f>
        <v>371.96976007608055</v>
      </c>
      <c r="M85" s="859"/>
      <c r="N85" s="57"/>
    </row>
    <row r="86" spans="1:14" ht="15.75" thickBot="1">
      <c r="B86" s="97" t="s">
        <v>974</v>
      </c>
      <c r="C86" s="98"/>
      <c r="D86" s="98"/>
      <c r="E86" s="98"/>
      <c r="F86" s="98"/>
      <c r="G86" s="98"/>
      <c r="H86" s="98"/>
      <c r="I86" s="99"/>
      <c r="J86" s="100"/>
      <c r="K86" s="312">
        <v>0.05</v>
      </c>
      <c r="L86" s="860">
        <f>N79*K86</f>
        <v>371.96976007608055</v>
      </c>
      <c r="M86" s="861"/>
      <c r="N86" s="57"/>
    </row>
    <row r="87" spans="1:14" ht="15.75" thickBot="1">
      <c r="B87" s="823" t="s">
        <v>953</v>
      </c>
      <c r="C87" s="824"/>
      <c r="D87" s="824"/>
      <c r="E87" s="824"/>
      <c r="F87" s="824"/>
      <c r="G87" s="824"/>
      <c r="H87" s="824"/>
      <c r="I87" s="824"/>
      <c r="J87" s="824"/>
      <c r="K87" s="824"/>
      <c r="L87" s="824"/>
      <c r="M87" s="825"/>
      <c r="N87" s="58">
        <f>L84+L85+L86</f>
        <v>2231.8185604564833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9671.2137619780951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 customHeight="1" thickBot="1">
      <c r="A31" t="s">
        <v>1845</v>
      </c>
      <c r="B31" s="86" t="s">
        <v>1703</v>
      </c>
      <c r="C31" s="965" t="s">
        <v>1704</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9003.4045597135319</v>
      </c>
      <c r="N48" s="279">
        <f>K48*M48</f>
        <v>11704.425927627592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11704.425927627592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13320.477145699631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2664.0954291399266</v>
      </c>
      <c r="M84" s="859"/>
      <c r="N84" s="57"/>
    </row>
    <row r="85" spans="1:14">
      <c r="B85" s="95" t="s">
        <v>973</v>
      </c>
      <c r="C85" s="96"/>
      <c r="D85" s="96"/>
      <c r="E85" s="96"/>
      <c r="F85" s="96"/>
      <c r="G85" s="96"/>
      <c r="H85" s="96"/>
      <c r="I85" s="93"/>
      <c r="J85" s="94"/>
      <c r="K85" s="311">
        <v>0.05</v>
      </c>
      <c r="L85" s="858">
        <f>N79*K85</f>
        <v>666.02385728498166</v>
      </c>
      <c r="M85" s="859"/>
      <c r="N85" s="57"/>
    </row>
    <row r="86" spans="1:14" ht="15.75" thickBot="1">
      <c r="B86" s="97" t="s">
        <v>974</v>
      </c>
      <c r="C86" s="98"/>
      <c r="D86" s="98"/>
      <c r="E86" s="98"/>
      <c r="F86" s="98"/>
      <c r="G86" s="98"/>
      <c r="H86" s="98"/>
      <c r="I86" s="99"/>
      <c r="J86" s="100"/>
      <c r="K86" s="312">
        <v>0.05</v>
      </c>
      <c r="L86" s="860">
        <f>N79*K86</f>
        <v>666.02385728498166</v>
      </c>
      <c r="M86" s="861"/>
      <c r="N86" s="57"/>
    </row>
    <row r="87" spans="1:14" ht="15.75" thickBot="1">
      <c r="B87" s="823" t="s">
        <v>953</v>
      </c>
      <c r="C87" s="824"/>
      <c r="D87" s="824"/>
      <c r="E87" s="824"/>
      <c r="F87" s="824"/>
      <c r="G87" s="824"/>
      <c r="H87" s="824"/>
      <c r="I87" s="824"/>
      <c r="J87" s="824"/>
      <c r="K87" s="824"/>
      <c r="L87" s="824"/>
      <c r="M87" s="825"/>
      <c r="N87" s="58">
        <f>L84+L85+L86</f>
        <v>3996.14314370989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17316.620289409522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5"/>
  <cols>
    <col min="1" max="1" width="9" bestFit="1" customWidth="1"/>
    <col min="2" max="2" width="16.710937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75" customHeight="1" thickBot="1">
      <c r="A31" t="s">
        <v>1845</v>
      </c>
      <c r="B31" s="86" t="s">
        <v>1705</v>
      </c>
      <c r="C31" s="965" t="s">
        <v>2159</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892</v>
      </c>
      <c r="B48" s="49" t="str">
        <f>VLOOKUP(A48,MATERIALES!A5:D373,3,FALSE)</f>
        <v>Geotextil Fortex BX-40</v>
      </c>
      <c r="C48" s="288"/>
      <c r="D48" s="288"/>
      <c r="E48" s="288"/>
      <c r="F48" s="288"/>
      <c r="G48" s="288"/>
      <c r="H48" s="288"/>
      <c r="I48" s="275"/>
      <c r="J48" s="231" t="str">
        <f>VLOOKUP(A48,MATERIALES!A4:D640,2,FALSE)</f>
        <v>M2</v>
      </c>
      <c r="K48" s="289">
        <v>1.3</v>
      </c>
      <c r="L48" s="274"/>
      <c r="M48" s="409">
        <f>VLOOKUP(A48,MATERIALES!A5:D396,4,FALSE)</f>
        <v>4479.4953718842853</v>
      </c>
      <c r="N48" s="279">
        <f>K48*M48</f>
        <v>5823.3439834495712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5823.3439834495712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7439.3952015216109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1487.8790403043222</v>
      </c>
      <c r="M84" s="859"/>
      <c r="N84" s="57"/>
    </row>
    <row r="85" spans="1:14">
      <c r="B85" s="95" t="s">
        <v>973</v>
      </c>
      <c r="C85" s="96"/>
      <c r="D85" s="96"/>
      <c r="E85" s="96"/>
      <c r="F85" s="96"/>
      <c r="G85" s="96"/>
      <c r="H85" s="96"/>
      <c r="I85" s="93"/>
      <c r="J85" s="94"/>
      <c r="K85" s="311">
        <v>0.05</v>
      </c>
      <c r="L85" s="858">
        <f>N79*K85</f>
        <v>371.96976007608055</v>
      </c>
      <c r="M85" s="859"/>
      <c r="N85" s="57"/>
    </row>
    <row r="86" spans="1:14" ht="15.75" thickBot="1">
      <c r="B86" s="97" t="s">
        <v>974</v>
      </c>
      <c r="C86" s="98"/>
      <c r="D86" s="98"/>
      <c r="E86" s="98"/>
      <c r="F86" s="98"/>
      <c r="G86" s="98"/>
      <c r="H86" s="98"/>
      <c r="I86" s="99"/>
      <c r="J86" s="100"/>
      <c r="K86" s="312">
        <v>0.05</v>
      </c>
      <c r="L86" s="860">
        <f>N79*K86</f>
        <v>371.96976007608055</v>
      </c>
      <c r="M86" s="861"/>
      <c r="N86" s="57"/>
    </row>
    <row r="87" spans="1:14" ht="15.75" thickBot="1">
      <c r="B87" s="823" t="s">
        <v>953</v>
      </c>
      <c r="C87" s="824"/>
      <c r="D87" s="824"/>
      <c r="E87" s="824"/>
      <c r="F87" s="824"/>
      <c r="G87" s="824"/>
      <c r="H87" s="824"/>
      <c r="I87" s="824"/>
      <c r="J87" s="824"/>
      <c r="K87" s="824"/>
      <c r="L87" s="824"/>
      <c r="M87" s="825"/>
      <c r="N87" s="58">
        <f>L84+L85+L86</f>
        <v>2231.8185604564833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9671.2137619780951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5"/>
  <cols>
    <col min="1" max="1" width="9" bestFit="1" customWidth="1"/>
    <col min="2" max="2" width="16.570312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30" customHeight="1" thickBot="1">
      <c r="A31" t="s">
        <v>1845</v>
      </c>
      <c r="B31" s="86" t="s">
        <v>1706</v>
      </c>
      <c r="C31" s="965" t="s">
        <v>2160</v>
      </c>
      <c r="D31" s="966"/>
      <c r="E31" s="966"/>
      <c r="F31" s="966"/>
      <c r="G31" s="966"/>
      <c r="H31" s="966"/>
      <c r="I31" s="966"/>
      <c r="J31" s="992"/>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c r="C41" s="881"/>
      <c r="D41" s="881"/>
      <c r="E41" s="44"/>
      <c r="F41" s="45"/>
      <c r="G41" s="45"/>
      <c r="H41" s="46"/>
      <c r="I41" s="42"/>
      <c r="J41" s="43"/>
      <c r="K41" s="286"/>
      <c r="L41" s="283"/>
      <c r="M41" s="408"/>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907</v>
      </c>
      <c r="B48" s="49" t="str">
        <f>VLOOKUP(A48,MATERIALES!A5:D373,3,FALSE)</f>
        <v>Geomalla Forgrid UX100</v>
      </c>
      <c r="C48" s="288"/>
      <c r="D48" s="288"/>
      <c r="E48" s="288"/>
      <c r="F48" s="288"/>
      <c r="G48" s="288"/>
      <c r="H48" s="288"/>
      <c r="I48" s="275"/>
      <c r="J48" s="231" t="str">
        <f>VLOOKUP(A48,MATERIALES!A4:D640,2,FALSE)</f>
        <v>M2</v>
      </c>
      <c r="K48" s="289">
        <v>1.3</v>
      </c>
      <c r="L48" s="274"/>
      <c r="M48" s="409">
        <f>VLOOKUP(A48,MATERIALES!A5:D396,4,FALSE)</f>
        <v>9003.4045597135319</v>
      </c>
      <c r="N48" s="279">
        <f>K48*M48</f>
        <v>11704.425927627592</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11704.425927627592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200</v>
      </c>
      <c r="N71" s="402">
        <f>K71/M71</f>
        <v>1082.6199999999999</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v>
      </c>
      <c r="N72" s="402">
        <f>K72/M72</f>
        <v>533.43121807203988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1616.0512180720398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13320.477145699631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2664.0954291399266</v>
      </c>
      <c r="M84" s="859"/>
      <c r="N84" s="57"/>
    </row>
    <row r="85" spans="1:14">
      <c r="B85" s="95" t="s">
        <v>973</v>
      </c>
      <c r="C85" s="96"/>
      <c r="D85" s="96"/>
      <c r="E85" s="96"/>
      <c r="F85" s="96"/>
      <c r="G85" s="96"/>
      <c r="H85" s="96"/>
      <c r="I85" s="93"/>
      <c r="J85" s="94"/>
      <c r="K85" s="311">
        <v>0.05</v>
      </c>
      <c r="L85" s="858">
        <f>N79*K85</f>
        <v>666.02385728498166</v>
      </c>
      <c r="M85" s="859"/>
      <c r="N85" s="57"/>
    </row>
    <row r="86" spans="1:14" ht="15.75" thickBot="1">
      <c r="B86" s="97" t="s">
        <v>974</v>
      </c>
      <c r="C86" s="98"/>
      <c r="D86" s="98"/>
      <c r="E86" s="98"/>
      <c r="F86" s="98"/>
      <c r="G86" s="98"/>
      <c r="H86" s="98"/>
      <c r="I86" s="99"/>
      <c r="J86" s="100"/>
      <c r="K86" s="312">
        <v>0.05</v>
      </c>
      <c r="L86" s="860">
        <f>N79*K86</f>
        <v>666.02385728498166</v>
      </c>
      <c r="M86" s="861"/>
      <c r="N86" s="57"/>
    </row>
    <row r="87" spans="1:14" ht="15.75" thickBot="1">
      <c r="B87" s="823" t="s">
        <v>953</v>
      </c>
      <c r="C87" s="824"/>
      <c r="D87" s="824"/>
      <c r="E87" s="824"/>
      <c r="F87" s="824"/>
      <c r="G87" s="824"/>
      <c r="H87" s="824"/>
      <c r="I87" s="824"/>
      <c r="J87" s="824"/>
      <c r="K87" s="824"/>
      <c r="L87" s="824"/>
      <c r="M87" s="825"/>
      <c r="N87" s="58">
        <f>L84+L85+L86</f>
        <v>3996.14314370989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17316.620289409522</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5"/>
  <cols>
    <col min="1" max="1" width="10.42578125" bestFit="1" customWidth="1"/>
    <col min="2" max="2" width="17" customWidth="1"/>
    <col min="6" max="6" width="14.42578125" customWidth="1"/>
    <col min="9" max="9" width="13.140625" bestFit="1" customWidth="1"/>
    <col min="10" max="10" width="15.5703125" customWidth="1"/>
    <col min="11" max="11" width="17.5703125" bestFit="1" customWidth="1"/>
    <col min="13" max="13" width="12.7109375" bestFit="1"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1707</v>
      </c>
      <c r="C31" s="87" t="s">
        <v>2161</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152</v>
      </c>
      <c r="B36" s="872" t="str">
        <f>VLOOKUP(A36,EQUIPOS!A6:D154,3,FALSE)</f>
        <v xml:space="preserve">Carrotanque de agua(1000 Galones) </v>
      </c>
      <c r="C36" s="873"/>
      <c r="D36" s="873"/>
      <c r="E36" s="873"/>
      <c r="F36" s="873"/>
      <c r="G36" s="873"/>
      <c r="H36" s="874"/>
      <c r="I36" s="274"/>
      <c r="J36" s="275"/>
      <c r="K36" s="276">
        <f>VLOOKUP(A36,EQUIPOS!A6:D163,4,FALSE)</f>
        <v>120141.10162352238</v>
      </c>
      <c r="L36" s="277"/>
      <c r="M36" s="343">
        <v>15</v>
      </c>
      <c r="N36" s="279">
        <f>K36/M36</f>
        <v>8009.4067749014921</v>
      </c>
    </row>
    <row r="37" spans="1:14">
      <c r="A37" s="119" t="s">
        <v>174</v>
      </c>
      <c r="B37" s="872" t="str">
        <f>VLOOKUP(A37,EQUIPOS!A7:D154,3,FALSE)</f>
        <v>Compactador vibratorio tipo DD-20</v>
      </c>
      <c r="C37" s="873"/>
      <c r="D37" s="873"/>
      <c r="E37" s="873"/>
      <c r="F37" s="873"/>
      <c r="G37" s="873"/>
      <c r="H37" s="874"/>
      <c r="I37" s="428"/>
      <c r="J37" s="429"/>
      <c r="K37" s="276">
        <f>VLOOKUP(A37,EQUIPOS!A7:D164,4,FALSE)</f>
        <v>92436.309405824781</v>
      </c>
      <c r="L37" s="342"/>
      <c r="M37" s="343">
        <v>15</v>
      </c>
      <c r="N37" s="279">
        <f>K37/M37</f>
        <v>6162.4206270549857</v>
      </c>
    </row>
    <row r="38" spans="1:14">
      <c r="A38" s="119" t="s">
        <v>269</v>
      </c>
      <c r="B38" s="872" t="str">
        <f>VLOOKUP(A38,EQUIPOS!A8:D154,3,FALSE)</f>
        <v>Motoniveladora  potencia 215 HP, ancho de cuchilla 4,27 m, peso 18 ton.</v>
      </c>
      <c r="C38" s="873"/>
      <c r="D38" s="873"/>
      <c r="E38" s="873"/>
      <c r="F38" s="873"/>
      <c r="G38" s="873"/>
      <c r="H38" s="874"/>
      <c r="I38" s="335"/>
      <c r="J38" s="337"/>
      <c r="K38" s="276">
        <f>VLOOKUP(A38,EQUIPOS!A8:D165,4,FALSE)</f>
        <v>157740.51890332141</v>
      </c>
      <c r="L38" s="430"/>
      <c r="M38" s="431">
        <v>15</v>
      </c>
      <c r="N38" s="279">
        <f>K38/M38</f>
        <v>10516.034593554761</v>
      </c>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N75*M41</f>
        <v>44.846540602401326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SUM(N36:N41)</f>
        <v>24732.708536113638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550</v>
      </c>
      <c r="B48" s="49" t="str">
        <f>VLOOKUP(A48,MATERIALES!A5:D373,3,FALSE)</f>
        <v>Material seleccionado para Relleno</v>
      </c>
      <c r="C48" s="288"/>
      <c r="D48" s="288"/>
      <c r="E48" s="288"/>
      <c r="F48" s="288"/>
      <c r="G48" s="288"/>
      <c r="H48" s="288"/>
      <c r="I48" s="275"/>
      <c r="J48" s="231" t="str">
        <f>VLOOKUP(A48,MATERIALES!A4:D640,2,FALSE)</f>
        <v>m3</v>
      </c>
      <c r="K48" s="289">
        <v>1.3</v>
      </c>
      <c r="L48" s="274"/>
      <c r="M48" s="409">
        <f>VLOOKUP(A48,MATERIALES!A5:D396,4,FALSE)</f>
        <v>24446.879447377785</v>
      </c>
      <c r="N48" s="279">
        <f>K48*M48</f>
        <v>31780.94328159112</v>
      </c>
    </row>
    <row r="49" spans="1:14">
      <c r="A49" s="172" t="s">
        <v>774</v>
      </c>
      <c r="B49" s="49" t="str">
        <f>VLOOKUP(A49,MATERIALES!A6:D373,3,FALSE)</f>
        <v>Agua</v>
      </c>
      <c r="C49" s="432"/>
      <c r="D49" s="432"/>
      <c r="E49" s="432"/>
      <c r="F49" s="432"/>
      <c r="G49" s="432"/>
      <c r="H49" s="432"/>
      <c r="I49" s="432"/>
      <c r="J49" s="318" t="s">
        <v>422</v>
      </c>
      <c r="K49" s="404">
        <v>30</v>
      </c>
      <c r="L49" s="428"/>
      <c r="M49" s="409">
        <f>VLOOKUP(A49,MATERIALES!A6:D397,4,FALSE)</f>
        <v>39.776805357538898</v>
      </c>
      <c r="N49" s="279">
        <f>K49*M49</f>
        <v>1193.3041607261669</v>
      </c>
    </row>
    <row r="50" spans="1:14">
      <c r="B50" s="327"/>
      <c r="C50" s="53"/>
      <c r="D50" s="53"/>
      <c r="E50" s="53"/>
      <c r="F50" s="53"/>
      <c r="G50" s="53"/>
      <c r="H50" s="53"/>
      <c r="I50" s="53"/>
      <c r="J50" s="295"/>
      <c r="K50" s="175"/>
      <c r="L50" s="325"/>
      <c r="M50" s="433"/>
      <c r="N50" s="280"/>
    </row>
    <row r="51" spans="1:14">
      <c r="B51" s="174"/>
      <c r="C51" s="324"/>
      <c r="D51" s="324"/>
      <c r="E51" s="324"/>
      <c r="F51" s="324"/>
      <c r="G51" s="324"/>
      <c r="H51" s="324"/>
      <c r="I51" s="324"/>
      <c r="J51" s="318"/>
      <c r="K51" s="50"/>
      <c r="L51" s="325"/>
      <c r="M51" s="433"/>
      <c r="N51" s="280"/>
    </row>
    <row r="52" spans="1:14" ht="15.75" thickBot="1">
      <c r="B52" s="457"/>
      <c r="C52" s="455"/>
      <c r="D52" s="455"/>
      <c r="E52" s="455"/>
      <c r="F52" s="455"/>
      <c r="G52" s="455"/>
      <c r="H52" s="455"/>
      <c r="I52" s="455"/>
      <c r="J52" s="456"/>
      <c r="K52" s="132"/>
      <c r="L52" s="453"/>
      <c r="M52" s="489"/>
      <c r="N52" s="490"/>
    </row>
    <row r="53" spans="1:14" ht="15.75" thickBot="1">
      <c r="B53" s="912" t="s">
        <v>953</v>
      </c>
      <c r="C53" s="866"/>
      <c r="D53" s="866"/>
      <c r="E53" s="866"/>
      <c r="F53" s="866"/>
      <c r="G53" s="866"/>
      <c r="H53" s="866"/>
      <c r="I53" s="866"/>
      <c r="J53" s="866"/>
      <c r="K53" s="866"/>
      <c r="L53" s="866"/>
      <c r="M53" s="867"/>
      <c r="N53" s="110">
        <f>SUM(N48:N52)</f>
        <v>32974.24744231729</v>
      </c>
    </row>
    <row r="54" spans="1:14">
      <c r="B54" s="39"/>
      <c r="C54" s="40"/>
      <c r="D54" s="40"/>
      <c r="E54" s="40"/>
      <c r="F54" s="40"/>
      <c r="G54" s="40"/>
      <c r="H54" s="40"/>
      <c r="I54" s="40"/>
      <c r="J54" s="40"/>
      <c r="K54" s="40"/>
      <c r="L54" s="40"/>
      <c r="M54" s="40"/>
      <c r="N54" s="41"/>
    </row>
    <row r="55" spans="1:14">
      <c r="B55" s="70" t="s">
        <v>956</v>
      </c>
      <c r="C55" s="71"/>
      <c r="D55" s="71"/>
      <c r="E55" s="71"/>
      <c r="F55" s="71"/>
      <c r="G55" s="71"/>
      <c r="H55" s="71"/>
      <c r="I55" s="71"/>
      <c r="J55" s="71"/>
      <c r="K55" s="71"/>
      <c r="L55" s="71"/>
      <c r="M55" s="71"/>
      <c r="N55" s="72"/>
    </row>
    <row r="56" spans="1:14" ht="15.75" thickBot="1">
      <c r="B56" s="74"/>
      <c r="C56" s="67"/>
      <c r="D56" s="67"/>
      <c r="E56" s="67"/>
      <c r="F56" s="67"/>
      <c r="G56" s="67"/>
      <c r="H56" s="67"/>
      <c r="I56" s="67"/>
      <c r="J56" s="67"/>
      <c r="K56" s="67"/>
      <c r="L56" s="67"/>
      <c r="M56" s="67"/>
      <c r="N56" s="69"/>
    </row>
    <row r="57" spans="1:14" ht="25.5">
      <c r="B57" s="320" t="s">
        <v>957</v>
      </c>
      <c r="C57" s="321"/>
      <c r="D57" s="321"/>
      <c r="E57" s="321"/>
      <c r="F57" s="321"/>
      <c r="G57" s="321"/>
      <c r="H57" s="79" t="s">
        <v>945</v>
      </c>
      <c r="I57" s="80" t="s">
        <v>958</v>
      </c>
      <c r="J57" s="81" t="s">
        <v>959</v>
      </c>
      <c r="K57" s="79" t="s">
        <v>960</v>
      </c>
      <c r="L57" s="909" t="s">
        <v>961</v>
      </c>
      <c r="M57" s="888"/>
      <c r="N57" s="82" t="s">
        <v>951</v>
      </c>
    </row>
    <row r="58" spans="1:14">
      <c r="A58" t="s">
        <v>1291</v>
      </c>
      <c r="B58" s="52" t="str">
        <f>VLOOKUP(A58,TRANSPORTE!A1:D117,3,FALSE)</f>
        <v>Transporte de material seleccionado para relleno</v>
      </c>
      <c r="C58" s="324"/>
      <c r="D58" s="324"/>
      <c r="E58" s="324"/>
      <c r="F58" s="324"/>
      <c r="G58" s="324"/>
      <c r="H58" s="318" t="s">
        <v>1999</v>
      </c>
      <c r="I58" s="286">
        <v>1.3</v>
      </c>
      <c r="J58" s="293">
        <v>1</v>
      </c>
      <c r="K58" s="286">
        <f>I58*J58</f>
        <v>1.3</v>
      </c>
      <c r="L58" s="910">
        <f>VLOOKUP(A58,TRANSPORTE!A1:D117,4,FALSE)</f>
        <v>1327.3942969676759</v>
      </c>
      <c r="M58" s="911"/>
      <c r="N58" s="294">
        <f>K58*L58</f>
        <v>1725.6125860579787</v>
      </c>
    </row>
    <row r="59" spans="1:14">
      <c r="B59" s="52"/>
      <c r="C59" s="53"/>
      <c r="D59" s="53"/>
      <c r="E59" s="53"/>
      <c r="F59" s="53"/>
      <c r="G59" s="53"/>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295"/>
      <c r="I62" s="286"/>
      <c r="J62" s="286"/>
      <c r="K62" s="286"/>
      <c r="L62" s="296"/>
      <c r="M62" s="297"/>
      <c r="N62" s="298"/>
    </row>
    <row r="63" spans="1:14" ht="15.75" thickBot="1">
      <c r="B63" s="454"/>
      <c r="C63" s="455"/>
      <c r="D63" s="455"/>
      <c r="E63" s="455"/>
      <c r="F63" s="455"/>
      <c r="G63" s="455"/>
      <c r="H63" s="54"/>
      <c r="I63" s="132"/>
      <c r="J63" s="132"/>
      <c r="K63" s="132"/>
      <c r="L63" s="901"/>
      <c r="M63" s="902"/>
      <c r="N63" s="133"/>
    </row>
    <row r="64" spans="1:14" ht="15.75" thickBot="1">
      <c r="B64" s="912" t="s">
        <v>953</v>
      </c>
      <c r="C64" s="866"/>
      <c r="D64" s="866"/>
      <c r="E64" s="866"/>
      <c r="F64" s="866"/>
      <c r="G64" s="866"/>
      <c r="H64" s="866"/>
      <c r="I64" s="866"/>
      <c r="J64" s="866"/>
      <c r="K64" s="866"/>
      <c r="L64" s="866"/>
      <c r="M64" s="867"/>
      <c r="N64" s="110">
        <f>N58+N59+N60+N61+N62</f>
        <v>1725.6125860579787</v>
      </c>
    </row>
    <row r="65" spans="1:15">
      <c r="B65" s="39"/>
      <c r="C65" s="40"/>
      <c r="D65" s="40"/>
      <c r="E65" s="40"/>
      <c r="F65" s="40"/>
      <c r="G65" s="40"/>
      <c r="H65" s="40"/>
      <c r="I65" s="40"/>
      <c r="J65" s="40"/>
      <c r="K65" s="40"/>
      <c r="L65" s="40"/>
      <c r="M65" s="40"/>
      <c r="N65" s="41"/>
    </row>
    <row r="66" spans="1:15">
      <c r="B66" s="70" t="s">
        <v>962</v>
      </c>
      <c r="C66" s="71"/>
      <c r="D66" s="71"/>
      <c r="E66" s="71"/>
      <c r="F66" s="71"/>
      <c r="G66" s="71"/>
      <c r="H66" s="71"/>
      <c r="I66" s="71"/>
      <c r="J66" s="71"/>
      <c r="K66" s="71"/>
      <c r="L66" s="71"/>
      <c r="M66" s="71"/>
      <c r="N66" s="72"/>
    </row>
    <row r="67" spans="1:15" ht="15.75" thickBot="1">
      <c r="B67" s="74"/>
      <c r="C67" s="67"/>
      <c r="D67" s="67"/>
      <c r="E67" s="67"/>
      <c r="F67" s="67"/>
      <c r="G67" s="67"/>
      <c r="H67" s="67"/>
      <c r="I67" s="67"/>
      <c r="J67" s="67"/>
      <c r="K67" s="67"/>
      <c r="L67" s="67"/>
      <c r="M67" s="67"/>
      <c r="N67" s="69"/>
    </row>
    <row r="68" spans="1:15" ht="25.5">
      <c r="B68" s="862" t="s">
        <v>963</v>
      </c>
      <c r="C68" s="863"/>
      <c r="D68" s="863"/>
      <c r="E68" s="863"/>
      <c r="F68" s="863"/>
      <c r="G68" s="863"/>
      <c r="H68" s="863"/>
      <c r="I68" s="79" t="s">
        <v>964</v>
      </c>
      <c r="J68" s="81" t="s">
        <v>1410</v>
      </c>
      <c r="K68" s="80" t="s">
        <v>966</v>
      </c>
      <c r="L68" s="864" t="s">
        <v>950</v>
      </c>
      <c r="M68" s="977"/>
      <c r="N68" s="104" t="s">
        <v>951</v>
      </c>
    </row>
    <row r="69" spans="1:15">
      <c r="A69" s="173" t="s">
        <v>9</v>
      </c>
      <c r="B69" s="55" t="str">
        <f>VLOOKUP(A69,'MANO DE OBRA'!A8:D68,3,FALSE)</f>
        <v>Obrero (3)</v>
      </c>
      <c r="C69" s="53"/>
      <c r="D69" s="53"/>
      <c r="E69" s="53"/>
      <c r="F69" s="53"/>
      <c r="G69" s="53"/>
      <c r="H69" s="53"/>
      <c r="I69" s="299">
        <f>K69/J69*100</f>
        <v>87780</v>
      </c>
      <c r="J69" s="300">
        <v>185</v>
      </c>
      <c r="K69" s="301">
        <f>VLOOKUP(A69,'MANO DE OBRA'!A8:D99,4,FALSE)</f>
        <v>162393</v>
      </c>
      <c r="L69" s="56"/>
      <c r="M69" s="441">
        <v>120</v>
      </c>
      <c r="N69" s="402">
        <f>K69/M69</f>
        <v>1353.2750000000001</v>
      </c>
      <c r="O69" s="112"/>
    </row>
    <row r="70" spans="1:15">
      <c r="A70" s="173" t="s">
        <v>30</v>
      </c>
      <c r="B70" s="55" t="str">
        <f>VLOOKUP(A70,'MANO DE OBRA'!A8:D69,3,FALSE)</f>
        <v>Oficial</v>
      </c>
      <c r="C70" s="53"/>
      <c r="D70" s="53"/>
      <c r="E70" s="53"/>
      <c r="F70" s="53"/>
      <c r="G70" s="53"/>
      <c r="H70" s="53"/>
      <c r="I70" s="299">
        <f>K70/J70*100</f>
        <v>57668.23979157189</v>
      </c>
      <c r="J70" s="300">
        <v>185</v>
      </c>
      <c r="K70" s="301">
        <f>VLOOKUP(A70,'MANO DE OBRA'!A8:D100,4,FALSE)</f>
        <v>106686.24361440798</v>
      </c>
      <c r="L70" s="56"/>
      <c r="M70" s="441">
        <v>120</v>
      </c>
      <c r="N70" s="402">
        <f>K70/M70</f>
        <v>889.05203012006655</v>
      </c>
    </row>
    <row r="71" spans="1:15">
      <c r="B71" s="55"/>
      <c r="C71" s="53"/>
      <c r="D71" s="53"/>
      <c r="E71" s="53"/>
      <c r="F71" s="53"/>
      <c r="G71" s="53"/>
      <c r="H71" s="53"/>
      <c r="I71" s="299"/>
      <c r="J71" s="300"/>
      <c r="K71" s="301"/>
      <c r="L71" s="56"/>
      <c r="M71" s="439"/>
      <c r="N71" s="402"/>
    </row>
    <row r="72" spans="1:15">
      <c r="B72" s="55"/>
      <c r="C72" s="53"/>
      <c r="D72" s="53"/>
      <c r="E72" s="53"/>
      <c r="F72" s="53"/>
      <c r="G72" s="53"/>
      <c r="H72" s="53"/>
      <c r="I72" s="286"/>
      <c r="J72" s="304"/>
      <c r="K72" s="305"/>
      <c r="L72" s="325"/>
      <c r="M72" s="307"/>
      <c r="N72" s="303"/>
    </row>
    <row r="73" spans="1:15">
      <c r="B73" s="55"/>
      <c r="C73" s="53"/>
      <c r="D73" s="53"/>
      <c r="E73" s="53"/>
      <c r="F73" s="53"/>
      <c r="G73" s="53"/>
      <c r="H73" s="53"/>
      <c r="I73" s="286"/>
      <c r="J73" s="304"/>
      <c r="K73" s="305"/>
      <c r="L73" s="325"/>
      <c r="M73" s="307"/>
      <c r="N73" s="303"/>
    </row>
    <row r="74" spans="1:15" ht="15.75" thickBot="1">
      <c r="B74" s="899"/>
      <c r="C74" s="900"/>
      <c r="D74" s="900"/>
      <c r="E74" s="900"/>
      <c r="F74" s="900"/>
      <c r="G74" s="900"/>
      <c r="H74" s="900"/>
      <c r="I74" s="132"/>
      <c r="J74" s="132"/>
      <c r="K74" s="132"/>
      <c r="L74" s="913"/>
      <c r="M74" s="913"/>
      <c r="N74" s="51"/>
    </row>
    <row r="75" spans="1:15" ht="15.75" thickBot="1">
      <c r="B75" s="912" t="s">
        <v>953</v>
      </c>
      <c r="C75" s="866"/>
      <c r="D75" s="866"/>
      <c r="E75" s="866"/>
      <c r="F75" s="866"/>
      <c r="G75" s="866"/>
      <c r="H75" s="866"/>
      <c r="I75" s="866"/>
      <c r="J75" s="866"/>
      <c r="K75" s="866"/>
      <c r="L75" s="866"/>
      <c r="M75" s="867"/>
      <c r="N75" s="308">
        <f>SUM(N69:N74)</f>
        <v>2242.3270301200664</v>
      </c>
    </row>
    <row r="76" spans="1:15" ht="15.75" thickBot="1">
      <c r="B76" s="39"/>
      <c r="C76" s="40"/>
      <c r="D76" s="40"/>
      <c r="E76" s="40"/>
      <c r="F76" s="40"/>
      <c r="G76" s="40"/>
      <c r="H76" s="40"/>
      <c r="I76" s="40"/>
      <c r="J76" s="40"/>
      <c r="K76" s="40"/>
      <c r="L76" s="40"/>
      <c r="M76" s="40"/>
      <c r="N76" s="41"/>
    </row>
    <row r="77" spans="1:15" ht="15.75" thickBot="1">
      <c r="B77" s="823" t="s">
        <v>967</v>
      </c>
      <c r="C77" s="824"/>
      <c r="D77" s="824"/>
      <c r="E77" s="824"/>
      <c r="F77" s="824"/>
      <c r="G77" s="824"/>
      <c r="H77" s="824"/>
      <c r="I77" s="824"/>
      <c r="J77" s="824"/>
      <c r="K77" s="824"/>
      <c r="L77" s="824"/>
      <c r="M77" s="825"/>
      <c r="N77" s="105">
        <f>N43+N53+N64+N75</f>
        <v>61674.89559460897</v>
      </c>
    </row>
    <row r="78" spans="1:15">
      <c r="B78" s="39"/>
      <c r="C78" s="40"/>
      <c r="D78" s="40"/>
      <c r="E78" s="40"/>
      <c r="F78" s="40"/>
      <c r="G78" s="40"/>
      <c r="H78" s="40"/>
      <c r="I78" s="40"/>
      <c r="J78" s="40"/>
      <c r="K78" s="40"/>
      <c r="L78" s="40"/>
      <c r="M78" s="40"/>
      <c r="N78" s="41"/>
    </row>
    <row r="79" spans="1:15">
      <c r="B79" s="70" t="s">
        <v>968</v>
      </c>
      <c r="C79" s="71"/>
      <c r="D79" s="71"/>
      <c r="E79" s="71"/>
      <c r="F79" s="71"/>
      <c r="G79" s="71"/>
      <c r="H79" s="71"/>
      <c r="I79" s="71"/>
      <c r="J79" s="71"/>
      <c r="K79" s="71"/>
      <c r="L79" s="71"/>
      <c r="M79" s="71"/>
      <c r="N79" s="72"/>
    </row>
    <row r="80" spans="1:15" ht="15.75" thickBot="1">
      <c r="B80" s="74"/>
      <c r="C80" s="67"/>
      <c r="D80" s="67"/>
      <c r="E80" s="67"/>
      <c r="F80" s="67"/>
      <c r="G80" s="67"/>
      <c r="H80" s="67"/>
      <c r="I80" s="67"/>
      <c r="J80" s="67"/>
      <c r="K80" s="67"/>
      <c r="L80" s="67"/>
      <c r="M80" s="67"/>
      <c r="N80" s="69"/>
    </row>
    <row r="81" spans="1:14">
      <c r="B81" s="868" t="s">
        <v>969</v>
      </c>
      <c r="C81" s="869"/>
      <c r="D81" s="869"/>
      <c r="E81" s="869"/>
      <c r="F81" s="869"/>
      <c r="G81" s="869"/>
      <c r="H81" s="869"/>
      <c r="I81" s="321"/>
      <c r="J81" s="341"/>
      <c r="K81" s="309" t="s">
        <v>970</v>
      </c>
      <c r="L81" s="870" t="s">
        <v>971</v>
      </c>
      <c r="M81" s="871"/>
      <c r="N81" s="310"/>
    </row>
    <row r="82" spans="1:14">
      <c r="B82" s="856" t="s">
        <v>972</v>
      </c>
      <c r="C82" s="857"/>
      <c r="D82" s="857"/>
      <c r="E82" s="857"/>
      <c r="F82" s="857"/>
      <c r="G82" s="857"/>
      <c r="H82" s="857"/>
      <c r="I82" s="93"/>
      <c r="J82" s="94"/>
      <c r="K82" s="311">
        <v>0.2</v>
      </c>
      <c r="L82" s="858">
        <f>N77*K82</f>
        <v>12334.979118921794</v>
      </c>
      <c r="M82" s="859"/>
      <c r="N82" s="57"/>
    </row>
    <row r="83" spans="1:14">
      <c r="B83" s="95" t="s">
        <v>973</v>
      </c>
      <c r="C83" s="96"/>
      <c r="D83" s="96"/>
      <c r="E83" s="96"/>
      <c r="F83" s="96"/>
      <c r="G83" s="96"/>
      <c r="H83" s="96"/>
      <c r="I83" s="93"/>
      <c r="J83" s="94"/>
      <c r="K83" s="311">
        <v>0.05</v>
      </c>
      <c r="L83" s="858">
        <f>N77*K83</f>
        <v>3083.7447797304485</v>
      </c>
      <c r="M83" s="859"/>
      <c r="N83" s="57"/>
    </row>
    <row r="84" spans="1:14" ht="15.75" thickBot="1">
      <c r="B84" s="97" t="s">
        <v>974</v>
      </c>
      <c r="C84" s="98"/>
      <c r="D84" s="98"/>
      <c r="E84" s="98"/>
      <c r="F84" s="98"/>
      <c r="G84" s="98"/>
      <c r="H84" s="98"/>
      <c r="I84" s="99"/>
      <c r="J84" s="100"/>
      <c r="K84" s="312">
        <v>0.05</v>
      </c>
      <c r="L84" s="860">
        <f>N77*K84</f>
        <v>3083.7447797304485</v>
      </c>
      <c r="M84" s="861"/>
      <c r="N84" s="57"/>
    </row>
    <row r="85" spans="1:14" ht="15.75" thickBot="1">
      <c r="B85" s="823" t="s">
        <v>953</v>
      </c>
      <c r="C85" s="824"/>
      <c r="D85" s="824"/>
      <c r="E85" s="824"/>
      <c r="F85" s="824"/>
      <c r="G85" s="824"/>
      <c r="H85" s="824"/>
      <c r="I85" s="824"/>
      <c r="J85" s="824"/>
      <c r="K85" s="824"/>
      <c r="L85" s="824"/>
      <c r="M85" s="825"/>
      <c r="N85" s="58">
        <f>L82+L83+L84</f>
        <v>18502.468678382691</v>
      </c>
    </row>
    <row r="86" spans="1:14" ht="15.75" thickBot="1">
      <c r="B86" s="39"/>
      <c r="C86" s="40"/>
      <c r="D86" s="40"/>
      <c r="E86" s="40"/>
      <c r="F86" s="40"/>
      <c r="G86" s="40"/>
      <c r="H86" s="40"/>
      <c r="I86" s="40"/>
      <c r="J86" s="40"/>
      <c r="K86" s="40"/>
      <c r="L86" s="40"/>
      <c r="M86" s="40"/>
      <c r="N86" s="41"/>
    </row>
    <row r="87" spans="1:14" ht="15.75" thickBot="1">
      <c r="A87" t="s">
        <v>2016</v>
      </c>
      <c r="B87" s="823" t="s">
        <v>975</v>
      </c>
      <c r="C87" s="824"/>
      <c r="D87" s="824"/>
      <c r="E87" s="824"/>
      <c r="F87" s="824"/>
      <c r="G87" s="824"/>
      <c r="H87" s="824"/>
      <c r="I87" s="824"/>
      <c r="J87" s="824"/>
      <c r="K87" s="824"/>
      <c r="L87" s="824"/>
      <c r="M87" s="825"/>
      <c r="N87" s="195">
        <f>N77+N85</f>
        <v>80177.364272991661</v>
      </c>
    </row>
    <row r="88" spans="1:14">
      <c r="B88" s="246"/>
      <c r="C88" s="247"/>
      <c r="D88" s="247"/>
      <c r="E88" s="247"/>
      <c r="F88" s="247"/>
      <c r="G88" s="247"/>
      <c r="H88" s="247"/>
      <c r="I88" s="247"/>
      <c r="J88" s="247"/>
      <c r="K88" s="247"/>
      <c r="L88" s="247"/>
      <c r="M88" s="247"/>
      <c r="N88" s="248"/>
    </row>
    <row r="89" spans="1:14">
      <c r="B89" s="249"/>
      <c r="C89" s="250"/>
      <c r="D89" s="250"/>
      <c r="E89" s="250"/>
      <c r="F89" s="250"/>
      <c r="G89" s="250"/>
      <c r="H89" s="250"/>
      <c r="I89" s="250"/>
      <c r="J89" s="250"/>
      <c r="K89" s="250"/>
      <c r="L89" s="250"/>
      <c r="M89" s="250"/>
      <c r="N89" s="251"/>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424" t="s">
        <v>976</v>
      </c>
      <c r="F92" s="424"/>
      <c r="G92" s="424"/>
      <c r="H92" s="424"/>
      <c r="I92" s="424"/>
      <c r="J92" s="424"/>
      <c r="K92" s="250"/>
      <c r="L92" s="250"/>
      <c r="M92" s="250"/>
      <c r="N92" s="251"/>
    </row>
    <row r="93" spans="1:14">
      <c r="B93" s="249"/>
      <c r="C93" s="250"/>
      <c r="D93" s="250"/>
      <c r="E93" s="250" t="s">
        <v>977</v>
      </c>
      <c r="F93" s="250"/>
      <c r="G93" s="250"/>
      <c r="H93" s="250"/>
      <c r="I93" s="250"/>
      <c r="J93" s="250"/>
      <c r="K93" s="250"/>
      <c r="L93" s="250"/>
      <c r="M93" s="250"/>
      <c r="N93" s="251"/>
    </row>
    <row r="94" spans="1:14">
      <c r="B94" s="249"/>
      <c r="C94" s="250"/>
      <c r="D94" s="250"/>
      <c r="E94" s="250" t="s">
        <v>978</v>
      </c>
      <c r="F94" s="250"/>
      <c r="G94" s="250"/>
      <c r="H94" s="250"/>
      <c r="I94" s="250"/>
      <c r="J94" s="250"/>
      <c r="K94" s="250"/>
      <c r="L94" s="250"/>
      <c r="M94" s="250"/>
      <c r="N94" s="251"/>
    </row>
    <row r="95" spans="1:14">
      <c r="B95" s="249"/>
      <c r="C95" s="250"/>
      <c r="D95" s="250"/>
      <c r="E95" s="250" t="s">
        <v>979</v>
      </c>
      <c r="F95" s="250"/>
      <c r="G95" s="250"/>
      <c r="H95" s="250"/>
      <c r="I95" s="250"/>
      <c r="J95" s="250"/>
      <c r="K95" s="250"/>
      <c r="L95" s="250"/>
      <c r="M95" s="250"/>
      <c r="N95" s="251"/>
    </row>
    <row r="96" spans="1:14" ht="15.75" thickBot="1">
      <c r="B96" s="249"/>
      <c r="C96" s="250"/>
      <c r="D96" s="250"/>
      <c r="E96" s="250"/>
      <c r="F96" s="250" t="s">
        <v>980</v>
      </c>
      <c r="G96" s="250"/>
      <c r="H96" s="250"/>
      <c r="I96" s="250"/>
      <c r="J96" s="250"/>
      <c r="K96" s="250"/>
      <c r="L96" s="250"/>
      <c r="M96" s="250"/>
      <c r="N96" s="251"/>
    </row>
    <row r="97" spans="2:14">
      <c r="B97" s="234" t="s">
        <v>2216</v>
      </c>
      <c r="C97" s="235"/>
      <c r="D97" s="235"/>
      <c r="E97" s="235"/>
      <c r="F97" s="235"/>
      <c r="G97" s="235"/>
      <c r="H97" s="235"/>
      <c r="I97" s="235"/>
      <c r="J97" s="235"/>
      <c r="K97" s="235"/>
      <c r="L97" s="235"/>
      <c r="M97" s="235"/>
      <c r="N97" s="236"/>
    </row>
    <row r="98" spans="2:14">
      <c r="B98" s="252"/>
      <c r="C98" s="253"/>
      <c r="D98" s="253"/>
      <c r="E98" s="253"/>
      <c r="F98" s="253"/>
      <c r="G98" s="253"/>
      <c r="H98" s="253"/>
      <c r="I98" s="253"/>
      <c r="J98" s="253"/>
      <c r="K98" s="253"/>
      <c r="L98" s="253"/>
      <c r="M98" s="253"/>
      <c r="N98" s="254"/>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ht="15.75" thickBot="1">
      <c r="B101" s="255"/>
      <c r="C101" s="256"/>
      <c r="D101" s="256"/>
      <c r="E101" s="256"/>
      <c r="F101" s="256"/>
      <c r="G101" s="256"/>
      <c r="H101" s="256"/>
      <c r="I101" s="256"/>
      <c r="J101" s="256"/>
      <c r="K101" s="256"/>
      <c r="L101" s="256"/>
      <c r="M101" s="256"/>
      <c r="N101" s="257"/>
    </row>
    <row r="102" spans="2:14">
      <c r="B102" s="258"/>
      <c r="C102" s="259"/>
      <c r="D102" s="259"/>
      <c r="E102" s="259"/>
      <c r="F102" s="259"/>
      <c r="G102" s="259"/>
      <c r="H102" s="259"/>
      <c r="I102" s="259"/>
      <c r="J102" s="259"/>
      <c r="K102" s="259"/>
      <c r="L102" s="259"/>
      <c r="M102" s="259"/>
      <c r="N102" s="260"/>
    </row>
    <row r="103" spans="2:14">
      <c r="B103" s="261" t="s">
        <v>2217</v>
      </c>
      <c r="C103" s="262"/>
      <c r="D103" s="262"/>
      <c r="E103" s="262"/>
      <c r="F103" s="262"/>
      <c r="G103" s="262"/>
      <c r="H103" s="262"/>
      <c r="I103" s="262"/>
      <c r="J103" s="262"/>
      <c r="K103" s="262"/>
      <c r="L103" s="262"/>
      <c r="M103" s="262"/>
      <c r="N103" s="263"/>
    </row>
    <row r="104" spans="2:14" ht="15" customHeight="1">
      <c r="B104" s="967" t="s">
        <v>2218</v>
      </c>
      <c r="C104" s="968"/>
      <c r="D104" s="968"/>
      <c r="E104" s="968"/>
      <c r="F104" s="968"/>
      <c r="G104" s="968"/>
      <c r="H104" s="968"/>
      <c r="I104" s="968"/>
      <c r="J104" s="968"/>
      <c r="K104" s="968"/>
      <c r="L104" s="968"/>
      <c r="M104" s="968"/>
      <c r="N104" s="969"/>
    </row>
    <row r="105" spans="2:14" ht="15" customHeight="1">
      <c r="B105" s="967"/>
      <c r="C105" s="968"/>
      <c r="D105" s="968"/>
      <c r="E105" s="968"/>
      <c r="F105" s="968"/>
      <c r="G105" s="968"/>
      <c r="H105" s="968"/>
      <c r="I105" s="968"/>
      <c r="J105" s="968"/>
      <c r="K105" s="968"/>
      <c r="L105" s="968"/>
      <c r="M105" s="968"/>
      <c r="N105" s="969"/>
    </row>
    <row r="106" spans="2:14" ht="30" customHeight="1">
      <c r="B106" s="970" t="s">
        <v>2219</v>
      </c>
      <c r="C106" s="971"/>
      <c r="D106" s="971"/>
      <c r="E106" s="971"/>
      <c r="F106" s="971"/>
      <c r="G106" s="971"/>
      <c r="H106" s="971"/>
      <c r="I106" s="971"/>
      <c r="J106" s="971"/>
      <c r="K106" s="971"/>
      <c r="L106" s="971"/>
      <c r="M106" s="971"/>
      <c r="N106" s="972"/>
    </row>
    <row r="107" spans="2:14">
      <c r="B107" s="970"/>
      <c r="C107" s="971"/>
      <c r="D107" s="971"/>
      <c r="E107" s="971"/>
      <c r="F107" s="971"/>
      <c r="G107" s="971"/>
      <c r="H107" s="971"/>
      <c r="I107" s="971"/>
      <c r="J107" s="971"/>
      <c r="K107" s="971"/>
      <c r="L107" s="971"/>
      <c r="M107" s="971"/>
      <c r="N107" s="972"/>
    </row>
    <row r="108" spans="2:14">
      <c r="B108" s="346"/>
      <c r="C108" s="347"/>
      <c r="D108" s="347"/>
      <c r="E108" s="347"/>
      <c r="F108" s="347"/>
      <c r="G108" s="347"/>
      <c r="H108" s="347"/>
      <c r="I108" s="347"/>
      <c r="J108" s="347"/>
      <c r="K108" s="347"/>
      <c r="L108" s="347"/>
      <c r="M108" s="347"/>
      <c r="N108" s="348"/>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261"/>
      <c r="C111" s="262"/>
      <c r="D111" s="262"/>
      <c r="E111" s="262"/>
      <c r="F111" s="262"/>
      <c r="G111" s="262"/>
      <c r="H111" s="262"/>
      <c r="I111" s="262"/>
      <c r="J111" s="262"/>
      <c r="K111" s="262"/>
      <c r="L111" s="262"/>
      <c r="M111" s="262"/>
      <c r="N111" s="263"/>
    </row>
    <row r="112" spans="2:14">
      <c r="B112" s="249"/>
      <c r="C112" s="250"/>
      <c r="D112" s="250"/>
      <c r="E112" s="250" t="s">
        <v>976</v>
      </c>
      <c r="F112" s="424"/>
      <c r="G112" s="424"/>
      <c r="H112" s="250"/>
      <c r="I112" s="250"/>
      <c r="J112" s="250"/>
      <c r="K112" s="250"/>
      <c r="L112" s="250"/>
      <c r="M112" s="250"/>
      <c r="N112" s="251"/>
    </row>
    <row r="113" spans="2:14">
      <c r="B113" s="249"/>
      <c r="C113" s="250"/>
      <c r="D113" s="250"/>
      <c r="E113" s="425" t="s">
        <v>977</v>
      </c>
      <c r="F113" s="250"/>
      <c r="G113" s="250"/>
      <c r="H113" s="425"/>
      <c r="I113" s="425"/>
      <c r="J113" s="425"/>
      <c r="K113" s="250"/>
      <c r="L113" s="250"/>
      <c r="M113" s="250"/>
      <c r="N113" s="251"/>
    </row>
    <row r="114" spans="2:14">
      <c r="B114" s="249"/>
      <c r="C114" s="250"/>
      <c r="D114" s="250"/>
      <c r="E114" s="264" t="s">
        <v>981</v>
      </c>
      <c r="F114" s="250"/>
      <c r="G114" s="250"/>
      <c r="H114" s="264"/>
      <c r="I114" s="264"/>
      <c r="J114" s="264"/>
      <c r="K114" s="250"/>
      <c r="L114" s="250"/>
      <c r="M114" s="250"/>
      <c r="N114" s="251"/>
    </row>
    <row r="115" spans="2:14">
      <c r="B115" s="265"/>
      <c r="C115" s="262"/>
      <c r="D115" s="262"/>
      <c r="E115" s="250" t="s">
        <v>979</v>
      </c>
      <c r="F115" s="250"/>
      <c r="G115" s="250"/>
      <c r="H115" s="250"/>
      <c r="I115" s="250"/>
      <c r="J115" s="250"/>
      <c r="K115" s="262"/>
      <c r="L115" s="262"/>
      <c r="M115" s="262"/>
      <c r="N115" s="263"/>
    </row>
    <row r="116" spans="2:14">
      <c r="B116" s="265"/>
      <c r="C116" s="262"/>
      <c r="D116" s="262"/>
      <c r="E116" s="262"/>
      <c r="F116" s="250"/>
      <c r="G116" s="250"/>
      <c r="H116" s="250"/>
      <c r="I116" s="250"/>
      <c r="J116" s="250"/>
      <c r="K116" s="262"/>
      <c r="L116" s="262"/>
      <c r="M116" s="262"/>
      <c r="N116" s="263"/>
    </row>
    <row r="117" spans="2:14">
      <c r="B117" s="265" t="s">
        <v>2220</v>
      </c>
      <c r="C117" s="264"/>
      <c r="D117" s="264"/>
      <c r="E117" s="250"/>
      <c r="F117" s="250"/>
      <c r="G117" s="250"/>
      <c r="H117" s="250"/>
      <c r="I117" s="250"/>
      <c r="J117" s="973"/>
      <c r="K117" s="973"/>
      <c r="L117" s="973"/>
      <c r="M117" s="973"/>
      <c r="N117" s="974"/>
    </row>
    <row r="118" spans="2:14" ht="15.75" thickBot="1">
      <c r="B118" s="426" t="s">
        <v>2221</v>
      </c>
      <c r="C118" s="427"/>
      <c r="D118" s="427"/>
      <c r="E118" s="266"/>
      <c r="F118" s="266"/>
      <c r="G118" s="266"/>
      <c r="H118" s="266"/>
      <c r="I118" s="266"/>
      <c r="J118" s="975"/>
      <c r="K118" s="975"/>
      <c r="L118" s="975"/>
      <c r="M118" s="975"/>
      <c r="N118" s="976"/>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5.5703125" customWidth="1"/>
    <col min="9" max="9" width="13.140625" bestFit="1" customWidth="1"/>
    <col min="10" max="10" width="15.5703125" customWidth="1"/>
    <col min="11" max="11" width="17.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2047</v>
      </c>
      <c r="C31" s="87" t="s">
        <v>1454</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106.68624361440799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106.68624361440799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1709</v>
      </c>
      <c r="B48" s="49" t="str">
        <f>VLOOKUP(A48,MATERIALES!A5:D373,3,FALSE)</f>
        <v>Impermeabilizante para concreto</v>
      </c>
      <c r="C48" s="288"/>
      <c r="D48" s="288"/>
      <c r="E48" s="288"/>
      <c r="F48" s="288"/>
      <c r="G48" s="288"/>
      <c r="H48" s="288"/>
      <c r="I48" s="275"/>
      <c r="J48" s="318" t="str">
        <f>VLOOKUP(A48,MATERIALES!A4:D640,2,FALSE)</f>
        <v>kg</v>
      </c>
      <c r="K48" s="449">
        <v>0.7</v>
      </c>
      <c r="L48" s="274"/>
      <c r="M48" s="409">
        <f>VLOOKUP(A48,MATERIALES!A5:D396,4,FALSE)</f>
        <v>12319.670253136777</v>
      </c>
      <c r="N48" s="279">
        <f>K48*M48</f>
        <v>8623.7691771957434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8623.7691771957434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50</v>
      </c>
      <c r="N71" s="402">
        <f>K71/M71</f>
        <v>2133.7248722881595</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51"/>
    </row>
    <row r="77" spans="1:15" ht="15.75" thickBot="1">
      <c r="B77" s="912" t="s">
        <v>953</v>
      </c>
      <c r="C77" s="866"/>
      <c r="D77" s="866"/>
      <c r="E77" s="866"/>
      <c r="F77" s="866"/>
      <c r="G77" s="866"/>
      <c r="H77" s="866"/>
      <c r="I77" s="866"/>
      <c r="J77" s="866"/>
      <c r="K77" s="866"/>
      <c r="L77" s="866"/>
      <c r="M77" s="867"/>
      <c r="N77" s="308">
        <f>SUM(N71:N76)</f>
        <v>2133.7248722881595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10864.18029309831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2172.8360586196623</v>
      </c>
      <c r="M84" s="859"/>
      <c r="N84" s="57"/>
    </row>
    <row r="85" spans="1:14">
      <c r="B85" s="95" t="s">
        <v>973</v>
      </c>
      <c r="C85" s="96"/>
      <c r="D85" s="96"/>
      <c r="E85" s="96"/>
      <c r="F85" s="96"/>
      <c r="G85" s="96"/>
      <c r="H85" s="96"/>
      <c r="I85" s="93"/>
      <c r="J85" s="94"/>
      <c r="K85" s="311">
        <v>0.05</v>
      </c>
      <c r="L85" s="858">
        <f>N79*K85</f>
        <v>543.20901465491556</v>
      </c>
      <c r="M85" s="859"/>
      <c r="N85" s="57"/>
    </row>
    <row r="86" spans="1:14" ht="15.75" thickBot="1">
      <c r="B86" s="97" t="s">
        <v>974</v>
      </c>
      <c r="C86" s="98"/>
      <c r="D86" s="98"/>
      <c r="E86" s="98"/>
      <c r="F86" s="98"/>
      <c r="G86" s="98"/>
      <c r="H86" s="98"/>
      <c r="I86" s="99"/>
      <c r="J86" s="100"/>
      <c r="K86" s="312">
        <v>0.05</v>
      </c>
      <c r="L86" s="860">
        <f>N79*K86</f>
        <v>543.20901465491556</v>
      </c>
      <c r="M86" s="861"/>
      <c r="N86" s="57"/>
    </row>
    <row r="87" spans="1:14" ht="15.75" thickBot="1">
      <c r="B87" s="823" t="s">
        <v>953</v>
      </c>
      <c r="C87" s="824"/>
      <c r="D87" s="824"/>
      <c r="E87" s="824"/>
      <c r="F87" s="824"/>
      <c r="G87" s="824"/>
      <c r="H87" s="824"/>
      <c r="I87" s="824"/>
      <c r="J87" s="824"/>
      <c r="K87" s="824"/>
      <c r="L87" s="824"/>
      <c r="M87" s="825"/>
      <c r="N87" s="58">
        <f>L84+L85+L86</f>
        <v>3259.2540879294929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58">
        <f>N79+N87</f>
        <v>14123.434381027804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9" max="9" width="12.855468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1710</v>
      </c>
      <c r="C31" s="87" t="s">
        <v>2162</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537.37060903602003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537.37060903602003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3" t="s">
        <v>479</v>
      </c>
      <c r="B48" s="49" t="str">
        <f>VLOOKUP(A48,MATERIALES!A5:D373,3,FALSE)</f>
        <v>Imprimante y puente de adherencia</v>
      </c>
      <c r="C48" s="288"/>
      <c r="D48" s="288"/>
      <c r="E48" s="288"/>
      <c r="F48" s="288"/>
      <c r="G48" s="288"/>
      <c r="H48" s="288"/>
      <c r="I48" s="288"/>
      <c r="J48" s="318" t="str">
        <f>VLOOKUP(A48,MATERIALES!A4:D640,2,FALSE)</f>
        <v>kg</v>
      </c>
      <c r="K48" s="450">
        <v>0.2</v>
      </c>
      <c r="L48" s="274"/>
      <c r="M48" s="409">
        <f>VLOOKUP(A48,MATERIALES!A5:D396,4,FALSE)</f>
        <v>30825.993287241759</v>
      </c>
      <c r="N48" s="279">
        <f>K48*M48</f>
        <v>6165.1986574483526</v>
      </c>
    </row>
    <row r="49" spans="1:14">
      <c r="A49" s="172" t="s">
        <v>481</v>
      </c>
      <c r="B49" s="49" t="str">
        <f>VLOOKUP(A49,MATERIALES!A6:D373,3,FALSE)</f>
        <v>Láminas impermeabilizantes</v>
      </c>
      <c r="C49" s="432"/>
      <c r="D49" s="432"/>
      <c r="E49" s="432"/>
      <c r="F49" s="432"/>
      <c r="G49" s="432"/>
      <c r="H49" s="432"/>
      <c r="I49" s="432"/>
      <c r="J49" s="56" t="str">
        <f>VLOOKUP(A49,MATERIALES!A5:D641,2,FALSE)</f>
        <v>m2</v>
      </c>
      <c r="K49" s="404">
        <v>1.05</v>
      </c>
      <c r="L49" s="428"/>
      <c r="M49" s="409">
        <f>VLOOKUP(A49,MATERIALES!A6:D397,4,FALSE)</f>
        <v>1779.6439550505156</v>
      </c>
      <c r="N49" s="279">
        <f>K49*M49</f>
        <v>1868.6261528030416</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57"/>
      <c r="C54" s="455"/>
      <c r="D54" s="455"/>
      <c r="E54" s="455"/>
      <c r="F54" s="455"/>
      <c r="G54" s="455"/>
      <c r="H54" s="455"/>
      <c r="I54" s="455"/>
      <c r="J54" s="456"/>
      <c r="K54" s="132"/>
      <c r="L54" s="453"/>
      <c r="M54" s="489"/>
      <c r="N54" s="490"/>
    </row>
    <row r="55" spans="1:14" ht="15.75" thickBot="1">
      <c r="B55" s="912" t="s">
        <v>953</v>
      </c>
      <c r="C55" s="866"/>
      <c r="D55" s="866"/>
      <c r="E55" s="866"/>
      <c r="F55" s="866"/>
      <c r="G55" s="866"/>
      <c r="H55" s="866"/>
      <c r="I55" s="866"/>
      <c r="J55" s="866"/>
      <c r="K55" s="866"/>
      <c r="L55" s="866"/>
      <c r="M55" s="867"/>
      <c r="N55" s="110">
        <f>SUM(N48:N54)</f>
        <v>8033.8248102513944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454"/>
      <c r="C65" s="455"/>
      <c r="D65" s="455"/>
      <c r="E65" s="455"/>
      <c r="F65" s="455"/>
      <c r="G65" s="455"/>
      <c r="H65" s="54"/>
      <c r="I65" s="132"/>
      <c r="J65" s="132"/>
      <c r="K65" s="132"/>
      <c r="L65" s="901"/>
      <c r="M65" s="902"/>
      <c r="N65" s="133"/>
    </row>
    <row r="66" spans="1:15" ht="15.75" thickBot="1">
      <c r="B66" s="912" t="s">
        <v>953</v>
      </c>
      <c r="C66" s="866"/>
      <c r="D66" s="866"/>
      <c r="E66" s="866"/>
      <c r="F66" s="866"/>
      <c r="G66" s="866"/>
      <c r="H66" s="866"/>
      <c r="I66" s="866"/>
      <c r="J66" s="866"/>
      <c r="K66" s="866"/>
      <c r="L66" s="866"/>
      <c r="M66" s="867"/>
      <c r="N66" s="110"/>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20</v>
      </c>
      <c r="N71" s="402">
        <f>K71/M71</f>
        <v>5334.3121807203988</v>
      </c>
      <c r="O71" s="112"/>
    </row>
    <row r="72" spans="1:15">
      <c r="A72" s="173"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20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899"/>
      <c r="C76" s="900"/>
      <c r="D76" s="900"/>
      <c r="E76" s="900"/>
      <c r="F76" s="900"/>
      <c r="G76" s="900"/>
      <c r="H76" s="900"/>
      <c r="I76" s="132"/>
      <c r="J76" s="132"/>
      <c r="K76" s="132"/>
      <c r="L76" s="913"/>
      <c r="M76" s="913"/>
      <c r="N76" s="133"/>
    </row>
    <row r="77" spans="1:15" ht="15.75" thickBot="1">
      <c r="B77" s="912" t="s">
        <v>953</v>
      </c>
      <c r="C77" s="866"/>
      <c r="D77" s="866"/>
      <c r="E77" s="866"/>
      <c r="F77" s="866"/>
      <c r="G77" s="866"/>
      <c r="H77" s="866"/>
      <c r="I77" s="866"/>
      <c r="J77" s="866"/>
      <c r="K77" s="866"/>
      <c r="L77" s="866"/>
      <c r="M77" s="867"/>
      <c r="N77" s="467">
        <f>SUM(N71:N76)</f>
        <v>10747.412180720399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19318.607600007814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3863.721520001563</v>
      </c>
      <c r="M84" s="859"/>
      <c r="N84" s="57"/>
    </row>
    <row r="85" spans="1:14">
      <c r="B85" s="95" t="s">
        <v>973</v>
      </c>
      <c r="C85" s="96"/>
      <c r="D85" s="96"/>
      <c r="E85" s="96"/>
      <c r="F85" s="96"/>
      <c r="G85" s="96"/>
      <c r="H85" s="96"/>
      <c r="I85" s="93"/>
      <c r="J85" s="94"/>
      <c r="K85" s="311">
        <v>0.05</v>
      </c>
      <c r="L85" s="858">
        <f>N79*K85</f>
        <v>965.93038000039076</v>
      </c>
      <c r="M85" s="859"/>
      <c r="N85" s="57"/>
    </row>
    <row r="86" spans="1:14" ht="15.75" thickBot="1">
      <c r="B86" s="97" t="s">
        <v>974</v>
      </c>
      <c r="C86" s="98"/>
      <c r="D86" s="98"/>
      <c r="E86" s="98"/>
      <c r="F86" s="98"/>
      <c r="G86" s="98"/>
      <c r="H86" s="98"/>
      <c r="I86" s="99"/>
      <c r="J86" s="100"/>
      <c r="K86" s="312">
        <v>0.05</v>
      </c>
      <c r="L86" s="860">
        <f>N79*K86</f>
        <v>965.93038000039076</v>
      </c>
      <c r="M86" s="861"/>
      <c r="N86" s="57"/>
    </row>
    <row r="87" spans="1:14" ht="15.75" thickBot="1">
      <c r="B87" s="823" t="s">
        <v>953</v>
      </c>
      <c r="C87" s="824"/>
      <c r="D87" s="824"/>
      <c r="E87" s="824"/>
      <c r="F87" s="824"/>
      <c r="G87" s="824"/>
      <c r="H87" s="824"/>
      <c r="I87" s="824"/>
      <c r="J87" s="824"/>
      <c r="K87" s="824"/>
      <c r="L87" s="824"/>
      <c r="M87" s="825"/>
      <c r="N87" s="58">
        <f>L84+L85+L86</f>
        <v>5795.5822800023443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25114.189880010159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8.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1146</v>
      </c>
      <c r="C31" s="87" t="s">
        <v>2163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1500</v>
      </c>
      <c r="N36" s="279">
        <f>K36/M36</f>
        <v>25.919613081160886</v>
      </c>
    </row>
    <row r="37" spans="1:14">
      <c r="A37" s="119" t="s">
        <v>361</v>
      </c>
      <c r="B37" s="872" t="str">
        <f>VLOOKUP(A37,EQUIPOS!A7:D154,3,FALSE)</f>
        <v>Vehículo delineador</v>
      </c>
      <c r="C37" s="873"/>
      <c r="D37" s="873"/>
      <c r="E37" s="873"/>
      <c r="F37" s="873"/>
      <c r="G37" s="873"/>
      <c r="H37" s="874"/>
      <c r="I37" s="428"/>
      <c r="J37" s="429"/>
      <c r="K37" s="276">
        <f>VLOOKUP(A37,EQUIPOS!A7:D164,4,FALSE)</f>
        <v>23730.003239872982</v>
      </c>
      <c r="L37" s="342"/>
      <c r="M37" s="343">
        <v>1500</v>
      </c>
      <c r="N37" s="279">
        <f>K37/M37</f>
        <v>15.820002159915321</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0.22423270301200668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41.963847944088215</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4.5999999999999999E-2</v>
      </c>
      <c r="L48" s="274"/>
      <c r="M48" s="409">
        <f>VLOOKUP(A48,MATERIALES!A5:D396,4,FALSE)</f>
        <v>4358.4861146563399</v>
      </c>
      <c r="N48" s="279">
        <f>K48*M48</f>
        <v>200.49036127419163</v>
      </c>
    </row>
    <row r="49" spans="1:14">
      <c r="A49" s="172" t="s">
        <v>605</v>
      </c>
      <c r="B49" s="49" t="str">
        <f>VLOOKUP(A49,MATERIALES!A6:D373,3,FALSE)</f>
        <v>Pintura acrílica pura para tráfico</v>
      </c>
      <c r="C49" s="432"/>
      <c r="D49" s="432"/>
      <c r="E49" s="432"/>
      <c r="F49" s="432"/>
      <c r="G49" s="432"/>
      <c r="H49" s="432"/>
      <c r="I49" s="432"/>
      <c r="J49" s="319" t="str">
        <f>VLOOKUP(A49,MATERIALES!A5:D641,2,FALSE)</f>
        <v>gal</v>
      </c>
      <c r="K49" s="404">
        <v>1.4E-2</v>
      </c>
      <c r="L49" s="428"/>
      <c r="M49" s="409">
        <f>VLOOKUP(A49,MATERIALES!A6:D397,4,FALSE)</f>
        <v>79146.907366123574</v>
      </c>
      <c r="N49" s="279">
        <f>K49*M49</f>
        <v>1108.0567031257301</v>
      </c>
    </row>
    <row r="50" spans="1:14">
      <c r="A50" s="172" t="s">
        <v>841</v>
      </c>
      <c r="B50" s="49" t="str">
        <f>VLOOKUP(A50,MATERIALES!A6:D373,3,FALSE)</f>
        <v>Disolvente para pintura Trafico (acrílico)</v>
      </c>
      <c r="C50" s="432"/>
      <c r="D50" s="432"/>
      <c r="E50" s="432"/>
      <c r="F50" s="432"/>
      <c r="G50" s="432"/>
      <c r="H50" s="432"/>
      <c r="I50" s="432"/>
      <c r="J50" s="319" t="str">
        <f>VLOOKUP(A50,MATERIALES!A6:D642,2,FALSE)</f>
        <v>gal</v>
      </c>
      <c r="K50" s="451">
        <v>4.2999999999999999E-4</v>
      </c>
      <c r="L50" s="428"/>
      <c r="M50" s="409">
        <f>VLOOKUP(A50,MATERIALES!A6:D398,4,FALSE)</f>
        <v>33758.156271717657</v>
      </c>
      <c r="N50" s="279">
        <f>K50*M50</f>
        <v>14.516007196838592</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1323.0630715967604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12000</v>
      </c>
      <c r="N71" s="402">
        <f>K71/M71</f>
        <v>13.53275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12000</v>
      </c>
      <c r="N72" s="402">
        <f>K72/M72</f>
        <v>8.8905203012006648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22.423270301200667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1387.4501898420494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277.49003796840992</v>
      </c>
      <c r="M84" s="859"/>
      <c r="N84" s="57"/>
    </row>
    <row r="85" spans="1:14">
      <c r="B85" s="95" t="s">
        <v>973</v>
      </c>
      <c r="C85" s="96"/>
      <c r="D85" s="96"/>
      <c r="E85" s="96"/>
      <c r="F85" s="96"/>
      <c r="G85" s="96"/>
      <c r="H85" s="96"/>
      <c r="I85" s="93"/>
      <c r="J85" s="94"/>
      <c r="K85" s="311">
        <v>0.05</v>
      </c>
      <c r="L85" s="858">
        <f>N79*K85</f>
        <v>69.372509492102481</v>
      </c>
      <c r="M85" s="859"/>
      <c r="N85" s="57"/>
    </row>
    <row r="86" spans="1:14" ht="15.75" thickBot="1">
      <c r="B86" s="97" t="s">
        <v>974</v>
      </c>
      <c r="C86" s="98"/>
      <c r="D86" s="98"/>
      <c r="E86" s="98"/>
      <c r="F86" s="98"/>
      <c r="G86" s="98"/>
      <c r="H86" s="98"/>
      <c r="I86" s="99"/>
      <c r="J86" s="100"/>
      <c r="K86" s="312">
        <v>0.05</v>
      </c>
      <c r="L86" s="860">
        <f>N79*K86</f>
        <v>69.372509492102481</v>
      </c>
      <c r="M86" s="861"/>
      <c r="N86" s="57"/>
    </row>
    <row r="87" spans="1:14" ht="15.75" thickBot="1">
      <c r="B87" s="823" t="s">
        <v>953</v>
      </c>
      <c r="C87" s="824"/>
      <c r="D87" s="824"/>
      <c r="E87" s="824"/>
      <c r="F87" s="824"/>
      <c r="G87" s="824"/>
      <c r="H87" s="824"/>
      <c r="I87" s="824"/>
      <c r="J87" s="824"/>
      <c r="K87" s="824"/>
      <c r="L87" s="824"/>
      <c r="M87" s="825"/>
      <c r="N87" s="58">
        <f>L84+L85+L86</f>
        <v>416.23505695261491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1803.6852467946644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5"/>
  <cols>
    <col min="1" max="1" width="10.42578125" bestFit="1" customWidth="1"/>
    <col min="2" max="2" width="16.5703125" customWidth="1"/>
    <col min="6" max="6" width="15.8554687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1147</v>
      </c>
      <c r="C31" s="87" t="s">
        <v>2164</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1200</v>
      </c>
      <c r="N36" s="279">
        <f>K36/M36</f>
        <v>32.399516351451105</v>
      </c>
    </row>
    <row r="37" spans="1:14">
      <c r="A37" s="119" t="s">
        <v>201</v>
      </c>
      <c r="B37" s="872" t="str">
        <f>VLOOKUP(A37,EQUIPOS!A7:D154,3,FALSE)</f>
        <v>Equipo autopropulsado para pintura termoplástica</v>
      </c>
      <c r="C37" s="873"/>
      <c r="D37" s="873"/>
      <c r="E37" s="873"/>
      <c r="F37" s="873"/>
      <c r="G37" s="873"/>
      <c r="H37" s="874"/>
      <c r="I37" s="428"/>
      <c r="J37" s="429"/>
      <c r="K37" s="276">
        <f>VLOOKUP(A37,EQUIPOS!A7:D164,4,FALSE)</f>
        <v>72981.55717233356</v>
      </c>
      <c r="L37" s="342"/>
      <c r="M37" s="343">
        <v>1200</v>
      </c>
      <c r="N37" s="279">
        <f>K37/M37</f>
        <v>60.817964310277965</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0.39306379543167497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93.610544457160742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0.108</v>
      </c>
      <c r="L48" s="274"/>
      <c r="M48" s="409">
        <f>VLOOKUP(A48,MATERIALES!A5:D396,4,FALSE)</f>
        <v>4358.4861146563399</v>
      </c>
      <c r="N48" s="279">
        <f>K48*M48</f>
        <v>470.7165003828847</v>
      </c>
    </row>
    <row r="49" spans="1:14">
      <c r="A49" s="172" t="s">
        <v>626</v>
      </c>
      <c r="B49" s="49" t="str">
        <f>VLOOKUP(A49,MATERIALES!A6:D373,3,FALSE)</f>
        <v xml:space="preserve">Resina termoplástica </v>
      </c>
      <c r="C49" s="432"/>
      <c r="D49" s="432"/>
      <c r="E49" s="432"/>
      <c r="F49" s="432"/>
      <c r="G49" s="432"/>
      <c r="H49" s="432"/>
      <c r="I49" s="432"/>
      <c r="J49" s="319" t="str">
        <f>VLOOKUP(A49,MATERIALES!A5:D641,2,FALSE)</f>
        <v>kg</v>
      </c>
      <c r="K49" s="404">
        <v>7.8E-2</v>
      </c>
      <c r="L49" s="428"/>
      <c r="M49" s="409">
        <f>VLOOKUP(A49,MATERIALES!A6:D397,4,FALSE)</f>
        <v>6613.919697151523</v>
      </c>
      <c r="N49" s="279">
        <f>K49*M49</f>
        <v>515.88573637781883</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986.60223676070359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9600</v>
      </c>
      <c r="N71" s="402">
        <f>K71/M71</f>
        <v>28.193229166666665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9600</v>
      </c>
      <c r="N72" s="402">
        <f>K72/M72</f>
        <v>11.113150376500831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39.306379543167495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1119.5191607610318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223.90383215220638</v>
      </c>
      <c r="M84" s="859"/>
      <c r="N84" s="57"/>
    </row>
    <row r="85" spans="1:14">
      <c r="B85" s="95" t="s">
        <v>973</v>
      </c>
      <c r="C85" s="96"/>
      <c r="D85" s="96"/>
      <c r="E85" s="96"/>
      <c r="F85" s="96"/>
      <c r="G85" s="96"/>
      <c r="H85" s="96"/>
      <c r="I85" s="93"/>
      <c r="J85" s="94"/>
      <c r="K85" s="311">
        <v>0.05</v>
      </c>
      <c r="L85" s="858">
        <f>N79*K85</f>
        <v>55.975958038051594</v>
      </c>
      <c r="M85" s="859"/>
      <c r="N85" s="57"/>
    </row>
    <row r="86" spans="1:14" ht="15.75" thickBot="1">
      <c r="B86" s="97" t="s">
        <v>974</v>
      </c>
      <c r="C86" s="98"/>
      <c r="D86" s="98"/>
      <c r="E86" s="98"/>
      <c r="F86" s="98"/>
      <c r="G86" s="98"/>
      <c r="H86" s="98"/>
      <c r="I86" s="99"/>
      <c r="J86" s="100"/>
      <c r="K86" s="312">
        <v>0.05</v>
      </c>
      <c r="L86" s="860">
        <f>N79*K86</f>
        <v>55.975958038051594</v>
      </c>
      <c r="M86" s="861"/>
      <c r="N86" s="57"/>
    </row>
    <row r="87" spans="1:14" ht="15.75" thickBot="1">
      <c r="B87" s="823" t="s">
        <v>953</v>
      </c>
      <c r="C87" s="824"/>
      <c r="D87" s="824"/>
      <c r="E87" s="824"/>
      <c r="F87" s="824"/>
      <c r="G87" s="824"/>
      <c r="H87" s="824"/>
      <c r="I87" s="824"/>
      <c r="J87" s="824"/>
      <c r="K87" s="824"/>
      <c r="L87" s="824"/>
      <c r="M87" s="825"/>
      <c r="N87" s="58">
        <f>L84+L85+L86</f>
        <v>335.85574822830955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1455.3749089893413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6.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1148</v>
      </c>
      <c r="C31" s="87" t="s">
        <v>2165</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199</v>
      </c>
      <c r="B36" s="872" t="str">
        <f>VLOOKUP(A36,EQUIPOS!A6:D154,3,FALSE)</f>
        <v xml:space="preserve">Equipo de pintura (Compresor), Presión máxima de trabajo 3300 psi.
</v>
      </c>
      <c r="C36" s="873"/>
      <c r="D36" s="873"/>
      <c r="E36" s="873"/>
      <c r="F36" s="873"/>
      <c r="G36" s="873"/>
      <c r="H36" s="874"/>
      <c r="I36" s="274"/>
      <c r="J36" s="275"/>
      <c r="K36" s="276">
        <f>VLOOKUP(A36,EQUIPOS!A6:D163,4,FALSE)</f>
        <v>9434.1035976785079</v>
      </c>
      <c r="L36" s="277"/>
      <c r="M36" s="343">
        <v>6.1</v>
      </c>
      <c r="N36" s="279">
        <f>K36/M36</f>
        <v>1546.5743602751654</v>
      </c>
    </row>
    <row r="37" spans="1:14">
      <c r="A37" s="119" t="s">
        <v>138</v>
      </c>
      <c r="B37" s="872" t="str">
        <f>VLOOKUP(A37,EQUIPOS!A7:D154,3,FALSE)</f>
        <v>Camioneta D-300</v>
      </c>
      <c r="C37" s="873"/>
      <c r="D37" s="873"/>
      <c r="E37" s="873"/>
      <c r="F37" s="873"/>
      <c r="G37" s="873"/>
      <c r="H37" s="874"/>
      <c r="I37" s="428"/>
      <c r="J37" s="429"/>
      <c r="K37" s="276">
        <f>VLOOKUP(A37,EQUIPOS!A7:D164,4,FALSE)</f>
        <v>38879.419621741326</v>
      </c>
      <c r="L37" s="342"/>
      <c r="M37" s="343">
        <v>6.1</v>
      </c>
      <c r="N37" s="279">
        <f>K37/M37</f>
        <v>6373.6753478264473</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77.324025330821314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7997.573733432434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88"/>
      <c r="J48" s="318" t="str">
        <f>VLOOKUP(A48,MATERIALES!A4:D640,2,FALSE)</f>
        <v>kg</v>
      </c>
      <c r="K48" s="289">
        <v>0.38200000000000001</v>
      </c>
      <c r="L48" s="274"/>
      <c r="M48" s="409">
        <f>VLOOKUP(A48,MATERIALES!A5:D396,4,FALSE)</f>
        <v>4358.4861146563399</v>
      </c>
      <c r="N48" s="279">
        <f>K48*M48</f>
        <v>1664.9416957987219</v>
      </c>
    </row>
    <row r="49" spans="1:14">
      <c r="A49" s="172" t="s">
        <v>841</v>
      </c>
      <c r="B49" s="49" t="str">
        <f>VLOOKUP(A49,MATERIALES!A6:D373,3,FALSE)</f>
        <v>Disolvente para pintura Trafico (acrílico)</v>
      </c>
      <c r="C49" s="432"/>
      <c r="D49" s="432"/>
      <c r="E49" s="432"/>
      <c r="F49" s="432"/>
      <c r="G49" s="432"/>
      <c r="H49" s="432"/>
      <c r="I49" s="432"/>
      <c r="J49" s="319" t="str">
        <f>VLOOKUP(A49,MATERIALES!A5:D641,2,FALSE)</f>
        <v>gal</v>
      </c>
      <c r="K49" s="404">
        <v>0.05</v>
      </c>
      <c r="L49" s="428"/>
      <c r="M49" s="409">
        <f>VLOOKUP(A49,MATERIALES!A6:D397,4,FALSE)</f>
        <v>33758.156271717657</v>
      </c>
      <c r="N49" s="279">
        <f>K49*M49</f>
        <v>1687.9078135858829</v>
      </c>
    </row>
    <row r="50" spans="1:14">
      <c r="A50" s="172" t="s">
        <v>605</v>
      </c>
      <c r="B50" s="49" t="str">
        <f>VLOOKUP(A50,MATERIALES!A6:D373,3,FALSE)</f>
        <v>Pintura acrílica pura para tráfico</v>
      </c>
      <c r="C50" s="432"/>
      <c r="D50" s="432"/>
      <c r="E50" s="432"/>
      <c r="F50" s="432"/>
      <c r="G50" s="432"/>
      <c r="H50" s="432"/>
      <c r="I50" s="432"/>
      <c r="J50" s="319" t="str">
        <f>VLOOKUP(A50,MATERIALES!A6:D642,2,FALSE)</f>
        <v>gal</v>
      </c>
      <c r="K50" s="404">
        <v>0.12</v>
      </c>
      <c r="L50" s="428"/>
      <c r="M50" s="409">
        <f>VLOOKUP(A50,MATERIALES!A6:D398,4,FALSE)</f>
        <v>79146.907366123574</v>
      </c>
      <c r="N50" s="279">
        <f>K50*M50</f>
        <v>9497.628883934829</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12850.478393319434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865"/>
      <c r="N70" s="104" t="s">
        <v>951</v>
      </c>
    </row>
    <row r="71" spans="1:15">
      <c r="A71" s="173" t="s">
        <v>13</v>
      </c>
      <c r="B71" s="55" t="str">
        <f>VLOOKUP(A71,'MANO DE OBRA'!A8:D68,3,FALSE)</f>
        <v>Obrero (5)</v>
      </c>
      <c r="C71" s="53"/>
      <c r="D71" s="53"/>
      <c r="E71" s="53"/>
      <c r="F71" s="53"/>
      <c r="G71" s="53"/>
      <c r="H71" s="53"/>
      <c r="I71" s="299">
        <f>K71/J71*100</f>
        <v>146300</v>
      </c>
      <c r="J71" s="300">
        <v>185</v>
      </c>
      <c r="K71" s="301">
        <f>VLOOKUP(A71,'MANO DE OBRA'!A8:D99,4,FALSE)</f>
        <v>270655</v>
      </c>
      <c r="L71" s="56"/>
      <c r="M71" s="441">
        <v>48.8</v>
      </c>
      <c r="N71" s="402">
        <f>K71/M71</f>
        <v>5546.2090163934427</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48.8</v>
      </c>
      <c r="N72" s="402">
        <f>K72/M72</f>
        <v>2186.1935166886883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7732.4025330821314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28580.454659833998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5716.0909319667999</v>
      </c>
      <c r="M84" s="859"/>
      <c r="N84" s="57"/>
    </row>
    <row r="85" spans="1:14">
      <c r="B85" s="95" t="s">
        <v>973</v>
      </c>
      <c r="C85" s="96"/>
      <c r="D85" s="96"/>
      <c r="E85" s="96"/>
      <c r="F85" s="96"/>
      <c r="G85" s="96"/>
      <c r="H85" s="96"/>
      <c r="I85" s="93"/>
      <c r="J85" s="94"/>
      <c r="K85" s="311">
        <v>0.05</v>
      </c>
      <c r="L85" s="858">
        <f>N79*K85</f>
        <v>1429.0227329917</v>
      </c>
      <c r="M85" s="859"/>
      <c r="N85" s="57"/>
    </row>
    <row r="86" spans="1:14" ht="15.75" thickBot="1">
      <c r="B86" s="97" t="s">
        <v>974</v>
      </c>
      <c r="C86" s="98"/>
      <c r="D86" s="98"/>
      <c r="E86" s="98"/>
      <c r="F86" s="98"/>
      <c r="G86" s="98"/>
      <c r="H86" s="98"/>
      <c r="I86" s="99"/>
      <c r="J86" s="100"/>
      <c r="K86" s="312">
        <v>0.05</v>
      </c>
      <c r="L86" s="860">
        <f>N79*K86</f>
        <v>1429.0227329917</v>
      </c>
      <c r="M86" s="861"/>
      <c r="N86" s="57"/>
    </row>
    <row r="87" spans="1:14" ht="15.75" thickBot="1">
      <c r="B87" s="823" t="s">
        <v>953</v>
      </c>
      <c r="C87" s="824"/>
      <c r="D87" s="824"/>
      <c r="E87" s="824"/>
      <c r="F87" s="824"/>
      <c r="G87" s="824"/>
      <c r="H87" s="824"/>
      <c r="I87" s="824"/>
      <c r="J87" s="824"/>
      <c r="K87" s="824"/>
      <c r="L87" s="824"/>
      <c r="M87" s="825"/>
      <c r="N87" s="58">
        <f>L84+L85+L86</f>
        <v>8574.1363979502003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37154.591057784201</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5"/>
  <cols>
    <col min="1" max="1" width="10.140625" bestFit="1" customWidth="1"/>
    <col min="2" max="2" width="17" customWidth="1"/>
    <col min="6" max="6" width="15.42578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1149</v>
      </c>
      <c r="C31" s="87" t="s">
        <v>2166</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6</v>
      </c>
      <c r="N36" s="279">
        <f>K36/M36</f>
        <v>6479.9032702902214</v>
      </c>
    </row>
    <row r="37" spans="1:14">
      <c r="A37" s="119" t="s">
        <v>1711</v>
      </c>
      <c r="B37" s="872" t="str">
        <f>VLOOKUP(A37,EQUIPOS!A7:D154,3,FALSE)</f>
        <v>Caldera para pintura termoplástica</v>
      </c>
      <c r="C37" s="873"/>
      <c r="D37" s="873"/>
      <c r="E37" s="873"/>
      <c r="F37" s="873"/>
      <c r="G37" s="873"/>
      <c r="H37" s="874"/>
      <c r="I37" s="428"/>
      <c r="J37" s="429"/>
      <c r="K37" s="276">
        <f>VLOOKUP(A37,EQUIPOS!A7:D164,4,FALSE)</f>
        <v>32358.624656195425</v>
      </c>
      <c r="L37" s="342"/>
      <c r="M37" s="343">
        <v>6</v>
      </c>
      <c r="N37" s="279">
        <f>K37/M37</f>
        <v>5393.1041093659042</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89.890050753001674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11962.897430409128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447</v>
      </c>
      <c r="B48" s="49" t="str">
        <f>VLOOKUP(A48,MATERIALES!A5:D373,3,FALSE)</f>
        <v>Esferas reflectivas</v>
      </c>
      <c r="C48" s="288"/>
      <c r="D48" s="288"/>
      <c r="E48" s="288"/>
      <c r="F48" s="288"/>
      <c r="G48" s="288"/>
      <c r="H48" s="288"/>
      <c r="I48" s="275"/>
      <c r="J48" s="231" t="str">
        <f>VLOOKUP(A48,MATERIALES!A4:D640,2,FALSE)</f>
        <v>kg</v>
      </c>
      <c r="K48" s="289">
        <v>0.9</v>
      </c>
      <c r="L48" s="274"/>
      <c r="M48" s="409">
        <f>VLOOKUP(A48,MATERIALES!A5:D396,4,FALSE)</f>
        <v>4358.4861146563399</v>
      </c>
      <c r="N48" s="279">
        <f>K48*M48</f>
        <v>3922.637503190706</v>
      </c>
    </row>
    <row r="49" spans="1:14">
      <c r="A49" s="172" t="s">
        <v>626</v>
      </c>
      <c r="B49" s="49" t="str">
        <f>VLOOKUP(A49,MATERIALES!A6:D373,3,FALSE)</f>
        <v xml:space="preserve">Resina termoplástica </v>
      </c>
      <c r="C49" s="432"/>
      <c r="D49" s="432"/>
      <c r="E49" s="432"/>
      <c r="F49" s="432"/>
      <c r="G49" s="432"/>
      <c r="H49" s="432"/>
      <c r="I49" s="432"/>
      <c r="J49" s="318" t="str">
        <f>VLOOKUP(A49,MATERIALES!A5:D641,2,FALSE)</f>
        <v>kg</v>
      </c>
      <c r="K49" s="404">
        <v>0.65</v>
      </c>
      <c r="L49" s="428"/>
      <c r="M49" s="409">
        <f>VLOOKUP(A49,MATERIALES!A6:D397,4,FALSE)</f>
        <v>6613.919697151523</v>
      </c>
      <c r="N49" s="279">
        <f>K49*M49</f>
        <v>4299.0478031484899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8221.6853063391954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15</v>
      </c>
      <c r="B71" s="55" t="str">
        <f>VLOOKUP(A71,'MANO DE OBRA'!A8:D68,3,FALSE)</f>
        <v>Obrero (6)</v>
      </c>
      <c r="C71" s="53"/>
      <c r="D71" s="53"/>
      <c r="E71" s="53"/>
      <c r="F71" s="53"/>
      <c r="G71" s="53"/>
      <c r="H71" s="53"/>
      <c r="I71" s="299">
        <f>K71/J71*100</f>
        <v>175560</v>
      </c>
      <c r="J71" s="300">
        <v>185</v>
      </c>
      <c r="K71" s="301">
        <f>VLOOKUP(A71,'MANO DE OBRA'!A8:D99,4,FALSE)</f>
        <v>324786</v>
      </c>
      <c r="L71" s="56"/>
      <c r="M71" s="441">
        <v>48</v>
      </c>
      <c r="N71" s="402">
        <f>K71/M71</f>
        <v>6766.375</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48</v>
      </c>
      <c r="N72" s="402">
        <f>K72/M72</f>
        <v>2222.6300753001665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8989.0050753001669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29173.587812048489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5834.7175624096981</v>
      </c>
      <c r="M84" s="859"/>
      <c r="N84" s="57"/>
    </row>
    <row r="85" spans="1:14">
      <c r="B85" s="95" t="s">
        <v>973</v>
      </c>
      <c r="C85" s="96"/>
      <c r="D85" s="96"/>
      <c r="E85" s="96"/>
      <c r="F85" s="96"/>
      <c r="G85" s="96"/>
      <c r="H85" s="96"/>
      <c r="I85" s="93"/>
      <c r="J85" s="94"/>
      <c r="K85" s="311">
        <v>0.05</v>
      </c>
      <c r="L85" s="858">
        <f>N79*K85</f>
        <v>1458.6793906024245</v>
      </c>
      <c r="M85" s="859"/>
      <c r="N85" s="57"/>
    </row>
    <row r="86" spans="1:14" ht="15.75" thickBot="1">
      <c r="B86" s="97" t="s">
        <v>974</v>
      </c>
      <c r="C86" s="98"/>
      <c r="D86" s="98"/>
      <c r="E86" s="98"/>
      <c r="F86" s="98"/>
      <c r="G86" s="98"/>
      <c r="H86" s="98"/>
      <c r="I86" s="99"/>
      <c r="J86" s="100"/>
      <c r="K86" s="312">
        <v>0.05</v>
      </c>
      <c r="L86" s="860">
        <f>N79*K86</f>
        <v>1458.6793906024245</v>
      </c>
      <c r="M86" s="861"/>
      <c r="N86" s="57"/>
    </row>
    <row r="87" spans="1:14" ht="15.75" thickBot="1">
      <c r="B87" s="823" t="s">
        <v>953</v>
      </c>
      <c r="C87" s="824"/>
      <c r="D87" s="824"/>
      <c r="E87" s="824"/>
      <c r="F87" s="824"/>
      <c r="G87" s="824"/>
      <c r="H87" s="824"/>
      <c r="I87" s="824"/>
      <c r="J87" s="824"/>
      <c r="K87" s="824"/>
      <c r="L87" s="824"/>
      <c r="M87" s="825"/>
      <c r="N87" s="58">
        <f>L84+L85+L86</f>
        <v>8752.076343614548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37925.664155663035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5"/>
  <cols>
    <col min="1" max="1" width="10.140625" bestFit="1" customWidth="1"/>
    <col min="2" max="2" width="16.2851562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1150</v>
      </c>
      <c r="C31" s="87" t="s">
        <v>2167</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250</v>
      </c>
      <c r="N36" s="279">
        <f>K36/M36</f>
        <v>155.51767848696531</v>
      </c>
    </row>
    <row r="37" spans="1:14">
      <c r="A37" s="119" t="s">
        <v>251</v>
      </c>
      <c r="B37" s="872" t="str">
        <f>VLOOKUP(A37,EQUIPOS!A7:D154,3,FALSE)</f>
        <v>Maquina térmica pegatachas</v>
      </c>
      <c r="C37" s="873"/>
      <c r="D37" s="873"/>
      <c r="E37" s="873"/>
      <c r="F37" s="873"/>
      <c r="G37" s="873"/>
      <c r="H37" s="874"/>
      <c r="I37" s="428"/>
      <c r="J37" s="429"/>
      <c r="K37" s="276">
        <f>VLOOKUP(A37,EQUIPOS!A7:D164,4,FALSE)</f>
        <v>9681.7004971336719</v>
      </c>
      <c r="L37" s="342"/>
      <c r="M37" s="343">
        <v>250</v>
      </c>
      <c r="N37" s="279">
        <f>K37/M37</f>
        <v>38.726801988534689</v>
      </c>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1.0747412180720399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195.31922169357202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626</v>
      </c>
      <c r="B48" s="49" t="str">
        <f>VLOOKUP(A48,MATERIALES!A5:D373,3,FALSE)</f>
        <v xml:space="preserve">Resina termoplástica </v>
      </c>
      <c r="C48" s="288"/>
      <c r="D48" s="288"/>
      <c r="E48" s="288"/>
      <c r="F48" s="288"/>
      <c r="G48" s="288"/>
      <c r="H48" s="288"/>
      <c r="I48" s="275"/>
      <c r="J48" s="231" t="str">
        <f>VLOOKUP(A48,MATERIALES!A4:D640,2,FALSE)</f>
        <v>kg</v>
      </c>
      <c r="K48" s="289">
        <v>0.08</v>
      </c>
      <c r="L48" s="274"/>
      <c r="M48" s="409">
        <f>VLOOKUP(A48,MATERIALES!A5:D396,4,FALSE)</f>
        <v>6613.919697151523</v>
      </c>
      <c r="N48" s="279">
        <f>K48*M48</f>
        <v>529.11357577212186</v>
      </c>
    </row>
    <row r="49" spans="1:14">
      <c r="A49" s="172" t="s">
        <v>681</v>
      </c>
      <c r="B49" s="49" t="str">
        <f>VLOOKUP(A49,MATERIALES!A6:D373,3,FALSE)</f>
        <v>Tacha reflectiva</v>
      </c>
      <c r="C49" s="432"/>
      <c r="D49" s="432"/>
      <c r="E49" s="432"/>
      <c r="F49" s="432"/>
      <c r="G49" s="432"/>
      <c r="H49" s="432"/>
      <c r="I49" s="429"/>
      <c r="J49" s="231" t="str">
        <f>VLOOKUP(A49,MATERIALES!A5:D641,2,FALSE)</f>
        <v>u</v>
      </c>
      <c r="K49" s="404">
        <v>1</v>
      </c>
      <c r="L49" s="428"/>
      <c r="M49" s="409">
        <f>VLOOKUP(A49,MATERIALES!A6:D397,4,FALSE)</f>
        <v>5160.421513440082</v>
      </c>
      <c r="N49" s="279">
        <f>K49*M49</f>
        <v>5160.421513440082</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5689.5350892122042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2000</v>
      </c>
      <c r="N71" s="402">
        <f>K71/M71</f>
        <v>54.131</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2000</v>
      </c>
      <c r="N72" s="402">
        <f>K72/M72</f>
        <v>53.343121807203993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107.474121807204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5992.3284327129804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1198.4656865425961</v>
      </c>
      <c r="M84" s="859"/>
      <c r="N84" s="57"/>
    </row>
    <row r="85" spans="1:14">
      <c r="B85" s="95" t="s">
        <v>973</v>
      </c>
      <c r="C85" s="96"/>
      <c r="D85" s="96"/>
      <c r="E85" s="96"/>
      <c r="F85" s="96"/>
      <c r="G85" s="96"/>
      <c r="H85" s="96"/>
      <c r="I85" s="93"/>
      <c r="J85" s="94"/>
      <c r="K85" s="311">
        <v>0.05</v>
      </c>
      <c r="L85" s="858">
        <f>N79*K85</f>
        <v>299.61642163564903</v>
      </c>
      <c r="M85" s="859"/>
      <c r="N85" s="57"/>
    </row>
    <row r="86" spans="1:14" ht="15.75" thickBot="1">
      <c r="B86" s="97" t="s">
        <v>974</v>
      </c>
      <c r="C86" s="98"/>
      <c r="D86" s="98"/>
      <c r="E86" s="98"/>
      <c r="F86" s="98"/>
      <c r="G86" s="98"/>
      <c r="H86" s="98"/>
      <c r="I86" s="99"/>
      <c r="J86" s="100"/>
      <c r="K86" s="312">
        <v>0.05</v>
      </c>
      <c r="L86" s="860">
        <f>N79*K86</f>
        <v>299.61642163564903</v>
      </c>
      <c r="M86" s="861"/>
      <c r="N86" s="57"/>
    </row>
    <row r="87" spans="1:14" ht="15.75" thickBot="1">
      <c r="B87" s="823" t="s">
        <v>953</v>
      </c>
      <c r="C87" s="824"/>
      <c r="D87" s="824"/>
      <c r="E87" s="824"/>
      <c r="F87" s="824"/>
      <c r="G87" s="824"/>
      <c r="H87" s="824"/>
      <c r="I87" s="824"/>
      <c r="J87" s="824"/>
      <c r="K87" s="824"/>
      <c r="L87" s="824"/>
      <c r="M87" s="825"/>
      <c r="N87" s="58">
        <f>L84+L85+L86</f>
        <v>1797.6985298138941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7790.0269625268747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5"/>
  <cols>
    <col min="1" max="1" width="10.28515625" bestFit="1" customWidth="1"/>
    <col min="2" max="2" width="16.28515625" customWidth="1"/>
    <col min="6" max="6" width="13.7109375" customWidth="1"/>
    <col min="9" max="9" width="12.85546875" bestFit="1" customWidth="1"/>
    <col min="10" max="10" width="15.5703125" customWidth="1"/>
    <col min="11" max="11" width="18.85546875" customWidth="1"/>
    <col min="13" max="13" width="14"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1713</v>
      </c>
      <c r="C31" s="87" t="s">
        <v>2168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3.75</v>
      </c>
      <c r="N36" s="279">
        <f>K36/M36</f>
        <v>10367.845232464353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89.693081204802652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10457.538313669156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101773.52771604653</v>
      </c>
      <c r="N48" s="279">
        <f>K48*M48</f>
        <v>101773.52771604653</v>
      </c>
    </row>
    <row r="49" spans="1:14">
      <c r="A49" s="172" t="s">
        <v>653</v>
      </c>
      <c r="B49" s="49" t="str">
        <f>VLOOKUP(A49,MATERIALES!A6:D373,3,FALSE)</f>
        <v>Señal (grupo 1). Tablero en lámina galvanizada de 75cm*75cm, calibre 16, reflectivo tipo 1/ incluye poste )</v>
      </c>
      <c r="C49" s="432"/>
      <c r="D49" s="432"/>
      <c r="E49" s="432"/>
      <c r="F49" s="432"/>
      <c r="G49" s="432"/>
      <c r="H49" s="432"/>
      <c r="I49" s="432"/>
      <c r="J49" s="319" t="str">
        <f>VLOOKUP(A49,MATERIALES!A5:D641,2,FALSE)</f>
        <v>u</v>
      </c>
      <c r="K49" s="404">
        <v>1</v>
      </c>
      <c r="L49" s="428"/>
      <c r="M49" s="409">
        <f>VLOOKUP(A49,MATERIALES!A6:D397,4,FALSE)</f>
        <v>279003.90741731349</v>
      </c>
      <c r="N49" s="279">
        <f>K49*M49</f>
        <v>279003.90741731349</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408455.82717263716</v>
      </c>
      <c r="N50" s="279">
        <f>K50*M50</f>
        <v>12253.674815179114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393031.10994853918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8969.3081204802656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412457.9563826886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82491.591276537729</v>
      </c>
      <c r="M84" s="859"/>
      <c r="N84" s="57"/>
    </row>
    <row r="85" spans="1:14">
      <c r="B85" s="95" t="s">
        <v>973</v>
      </c>
      <c r="C85" s="96"/>
      <c r="D85" s="96"/>
      <c r="E85" s="96"/>
      <c r="F85" s="96"/>
      <c r="G85" s="96"/>
      <c r="H85" s="96"/>
      <c r="I85" s="93"/>
      <c r="J85" s="94"/>
      <c r="K85" s="311">
        <v>0.05</v>
      </c>
      <c r="L85" s="858">
        <f>N79*K85</f>
        <v>20622.897819134432</v>
      </c>
      <c r="M85" s="859"/>
      <c r="N85" s="57"/>
    </row>
    <row r="86" spans="1:14" ht="15.75" thickBot="1">
      <c r="B86" s="97" t="s">
        <v>974</v>
      </c>
      <c r="C86" s="98"/>
      <c r="D86" s="98"/>
      <c r="E86" s="98"/>
      <c r="F86" s="98"/>
      <c r="G86" s="98"/>
      <c r="H86" s="98"/>
      <c r="I86" s="99"/>
      <c r="J86" s="100"/>
      <c r="K86" s="312">
        <v>0.05</v>
      </c>
      <c r="L86" s="860">
        <f>N79*K86</f>
        <v>20622.897819134432</v>
      </c>
      <c r="M86" s="861"/>
      <c r="N86" s="57"/>
    </row>
    <row r="87" spans="1:14" ht="15.75" thickBot="1">
      <c r="B87" s="823" t="s">
        <v>953</v>
      </c>
      <c r="C87" s="824"/>
      <c r="D87" s="824"/>
      <c r="E87" s="824"/>
      <c r="F87" s="824"/>
      <c r="G87" s="824"/>
      <c r="H87" s="824"/>
      <c r="I87" s="824"/>
      <c r="J87" s="824"/>
      <c r="K87" s="824"/>
      <c r="L87" s="824"/>
      <c r="M87" s="825"/>
      <c r="N87" s="58">
        <f>L84+L85+L86</f>
        <v>123737.3869148066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536195.34329749516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4.7109375" customWidth="1"/>
    <col min="7" max="7" width="11.5703125" customWidth="1"/>
    <col min="9" max="9" width="12.85546875"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8.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1151</v>
      </c>
      <c r="C31" s="87" t="s">
        <v>2169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3.75</v>
      </c>
      <c r="N36" s="279">
        <f>K36/M36</f>
        <v>10367.845232464353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89.693081204802652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10457.538313669156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615</v>
      </c>
      <c r="B48" s="49" t="str">
        <f>VLOOKUP(A48,MATERIALES!A5:D373,3,FALSE)</f>
        <v>Poste en angulo de 2*2*1/4 de 3,5m para señal</v>
      </c>
      <c r="C48" s="288"/>
      <c r="D48" s="288"/>
      <c r="E48" s="288"/>
      <c r="F48" s="288"/>
      <c r="G48" s="288"/>
      <c r="H48" s="288"/>
      <c r="I48" s="288"/>
      <c r="J48" s="318" t="str">
        <f>VLOOKUP(A48,MATERIALES!A4:D640,2,FALSE)</f>
        <v>u</v>
      </c>
      <c r="K48" s="289">
        <v>1</v>
      </c>
      <c r="L48" s="274"/>
      <c r="M48" s="409">
        <f>VLOOKUP(A48,MATERIALES!A5:D396,4,FALSE)</f>
        <v>101773.52771604653</v>
      </c>
      <c r="N48" s="279">
        <f>K48*M48</f>
        <v>101773.52771604653</v>
      </c>
    </row>
    <row r="49" spans="1:14">
      <c r="A49" s="172" t="s">
        <v>654</v>
      </c>
      <c r="B49" s="49" t="str">
        <f>VLOOKUP(A49,MATERIALES!A6:D373,3,FALSE)</f>
        <v xml:space="preserve">Señal (grupo 2). Tablero en lámina galvanizado de 1,2m*0,4m, calibre 16, reflectivo tipo 1. </v>
      </c>
      <c r="C49" s="432"/>
      <c r="D49" s="432"/>
      <c r="E49" s="432"/>
      <c r="F49" s="432"/>
      <c r="G49" s="432"/>
      <c r="H49" s="432"/>
      <c r="I49" s="432"/>
      <c r="J49" s="319" t="str">
        <f>VLOOKUP(A49,MATERIALES!A5:D641,2,FALSE)</f>
        <v>u</v>
      </c>
      <c r="K49" s="404">
        <v>1</v>
      </c>
      <c r="L49" s="428"/>
      <c r="M49" s="409">
        <f>VLOOKUP(A49,MATERIALES!A6:D397,4,FALSE)</f>
        <v>247434.93747236682</v>
      </c>
      <c r="N49" s="279">
        <f>K49*M49</f>
        <v>247434.93747236682</v>
      </c>
    </row>
    <row r="50" spans="1:14">
      <c r="A50" s="172" t="s">
        <v>833</v>
      </c>
      <c r="B50" s="49" t="str">
        <f>VLOOKUP(A50,MATERIALES!A6:D373,3,FALSE)</f>
        <v>Concreto Resistencia  14 (Mpa)</v>
      </c>
      <c r="C50" s="432"/>
      <c r="D50" s="432"/>
      <c r="E50" s="432"/>
      <c r="F50" s="432"/>
      <c r="G50" s="432"/>
      <c r="H50" s="432"/>
      <c r="I50" s="432"/>
      <c r="J50" s="319" t="str">
        <f>VLOOKUP(A50,MATERIALES!A6:D642,2,FALSE)</f>
        <v>m3</v>
      </c>
      <c r="K50" s="404">
        <v>0.03</v>
      </c>
      <c r="L50" s="428"/>
      <c r="M50" s="409">
        <f>VLOOKUP(A50,MATERIALES!A6:D398,4,FALSE)</f>
        <v>408455.82717263716</v>
      </c>
      <c r="N50" s="279">
        <f>K50*M50</f>
        <v>12253.674815179114</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361462.14000359247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30</v>
      </c>
      <c r="N71" s="402">
        <f>K71/M71</f>
        <v>3556.2081204802662</v>
      </c>
      <c r="O71" s="112"/>
    </row>
    <row r="72" spans="1:15">
      <c r="A72" s="173"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30</v>
      </c>
      <c r="N72" s="402">
        <f>K72/M72</f>
        <v>5413.1</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8969.3081204802656</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380888.9864377419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76177.797287548383</v>
      </c>
      <c r="M84" s="859"/>
      <c r="N84" s="57"/>
    </row>
    <row r="85" spans="1:14">
      <c r="B85" s="95" t="s">
        <v>973</v>
      </c>
      <c r="C85" s="96"/>
      <c r="D85" s="96"/>
      <c r="E85" s="96"/>
      <c r="F85" s="96"/>
      <c r="G85" s="96"/>
      <c r="H85" s="96"/>
      <c r="I85" s="93"/>
      <c r="J85" s="94"/>
      <c r="K85" s="311">
        <v>0.05</v>
      </c>
      <c r="L85" s="858">
        <f>N79*K85</f>
        <v>19044.449321887096</v>
      </c>
      <c r="M85" s="859"/>
      <c r="N85" s="57"/>
    </row>
    <row r="86" spans="1:14" ht="15.75" thickBot="1">
      <c r="B86" s="97" t="s">
        <v>974</v>
      </c>
      <c r="C86" s="98"/>
      <c r="D86" s="98"/>
      <c r="E86" s="98"/>
      <c r="F86" s="98"/>
      <c r="G86" s="98"/>
      <c r="H86" s="98"/>
      <c r="I86" s="99"/>
      <c r="J86" s="100"/>
      <c r="K86" s="312">
        <v>0.05</v>
      </c>
      <c r="L86" s="860">
        <f>N79*K86</f>
        <v>19044.449321887096</v>
      </c>
      <c r="M86" s="861"/>
      <c r="N86" s="57"/>
    </row>
    <row r="87" spans="1:14" ht="15.75" thickBot="1">
      <c r="B87" s="823" t="s">
        <v>953</v>
      </c>
      <c r="C87" s="824"/>
      <c r="D87" s="824"/>
      <c r="E87" s="824"/>
      <c r="F87" s="824"/>
      <c r="G87" s="824"/>
      <c r="H87" s="824"/>
      <c r="I87" s="824"/>
      <c r="J87" s="824"/>
      <c r="K87" s="824"/>
      <c r="L87" s="824"/>
      <c r="M87" s="825"/>
      <c r="N87" s="58">
        <f>L84+L85+L86</f>
        <v>114266.69593132257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495155.68236906448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5"/>
  <cols>
    <col min="1" max="1" width="10.140625" bestFit="1" customWidth="1"/>
    <col min="2" max="2" width="16.28515625" customWidth="1"/>
    <col min="6" max="6" width="14.28515625" customWidth="1"/>
    <col min="9" max="9" width="13" customWidth="1"/>
    <col min="10" max="10" width="15.5703125" customWidth="1"/>
    <col min="11" max="11" width="18.7109375" customWidth="1"/>
    <col min="13" max="13" width="14" bestFit="1"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1152</v>
      </c>
      <c r="C31" s="87" t="s">
        <v>2170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3</v>
      </c>
      <c r="N36" s="279">
        <f>K36/M36</f>
        <v>12959.806540580443</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45.109166666666674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13004.91570724711</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616</v>
      </c>
      <c r="B48" s="49" t="str">
        <f>VLOOKUP(A48,MATERIALES!A5:D373,3,FALSE)</f>
        <v>Poste kilometraje</v>
      </c>
      <c r="C48" s="288"/>
      <c r="D48" s="288"/>
      <c r="E48" s="288"/>
      <c r="F48" s="288"/>
      <c r="G48" s="288"/>
      <c r="H48" s="288"/>
      <c r="I48" s="288"/>
      <c r="J48" s="318" t="str">
        <f>VLOOKUP(A48,MATERIALES!A4:D640,2,FALSE)</f>
        <v>u</v>
      </c>
      <c r="K48" s="289">
        <v>1</v>
      </c>
      <c r="L48" s="274"/>
      <c r="M48" s="409">
        <f>VLOOKUP(A48,MATERIALES!A5:D396,4,FALSE)</f>
        <v>80113.688796862727</v>
      </c>
      <c r="N48" s="279">
        <f>K48*M48</f>
        <v>80113.688796862727</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0.06</v>
      </c>
      <c r="L49" s="428"/>
      <c r="M49" s="409">
        <f>VLOOKUP(A49,MATERIALES!A6:D397,4,FALSE)</f>
        <v>408455.82717263716</v>
      </c>
      <c r="N49" s="279">
        <f>K49*M49</f>
        <v>24507.349630358229</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104621.03842722095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24</v>
      </c>
      <c r="N71" s="402">
        <f>K71/M71</f>
        <v>4510.916666666667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4510.916666666667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122136.87080113473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24427.374160226947</v>
      </c>
      <c r="M84" s="859"/>
      <c r="N84" s="57"/>
    </row>
    <row r="85" spans="1:14">
      <c r="B85" s="95" t="s">
        <v>973</v>
      </c>
      <c r="C85" s="96"/>
      <c r="D85" s="96"/>
      <c r="E85" s="96"/>
      <c r="F85" s="96"/>
      <c r="G85" s="96"/>
      <c r="H85" s="96"/>
      <c r="I85" s="93"/>
      <c r="J85" s="94"/>
      <c r="K85" s="311">
        <v>0.05</v>
      </c>
      <c r="L85" s="858">
        <f>N79*K85</f>
        <v>6106.8435400567369</v>
      </c>
      <c r="M85" s="859"/>
      <c r="N85" s="57"/>
    </row>
    <row r="86" spans="1:14" ht="15.75" thickBot="1">
      <c r="B86" s="97" t="s">
        <v>974</v>
      </c>
      <c r="C86" s="98"/>
      <c r="D86" s="98"/>
      <c r="E86" s="98"/>
      <c r="F86" s="98"/>
      <c r="G86" s="98"/>
      <c r="H86" s="98"/>
      <c r="I86" s="99"/>
      <c r="J86" s="100"/>
      <c r="K86" s="312">
        <v>0.05</v>
      </c>
      <c r="L86" s="860">
        <f>N79*K86</f>
        <v>6106.8435400567369</v>
      </c>
      <c r="M86" s="861"/>
      <c r="N86" s="57"/>
    </row>
    <row r="87" spans="1:14" ht="15.75" thickBot="1">
      <c r="B87" s="823" t="s">
        <v>953</v>
      </c>
      <c r="C87" s="824"/>
      <c r="D87" s="824"/>
      <c r="E87" s="824"/>
      <c r="F87" s="824"/>
      <c r="G87" s="824"/>
      <c r="H87" s="824"/>
      <c r="I87" s="824"/>
      <c r="J87" s="824"/>
      <c r="K87" s="824"/>
      <c r="L87" s="824"/>
      <c r="M87" s="825"/>
      <c r="N87" s="58">
        <f>L84+L85+L86</f>
        <v>36641.061240340423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158777.93204147514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5.5703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1153</v>
      </c>
      <c r="C31" s="87" t="s">
        <v>2171</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135</v>
      </c>
      <c r="B36" s="872" t="str">
        <f>VLOOKUP(A36,EQUIPOS!A6:D154,3,FALSE)</f>
        <v>Camión 350</v>
      </c>
      <c r="C36" s="873"/>
      <c r="D36" s="873"/>
      <c r="E36" s="873"/>
      <c r="F36" s="873"/>
      <c r="G36" s="873"/>
      <c r="H36" s="874"/>
      <c r="I36" s="274"/>
      <c r="J36" s="275"/>
      <c r="K36" s="276">
        <f>VLOOKUP(A36,EQUIPOS!A6:D163,4,FALSE)</f>
        <v>46208.116009047066</v>
      </c>
      <c r="L36" s="277"/>
      <c r="M36" s="343">
        <v>6.25</v>
      </c>
      <c r="N36" s="279">
        <f>K36/M36</f>
        <v>7393.2985614475301</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323.210243614408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7716.5088050619379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212" t="s">
        <v>619</v>
      </c>
      <c r="B48" s="49" t="str">
        <f>VLOOKUP(A48,MATERIALES!A5:D373,3,FALSE)</f>
        <v>Postes para defensa metálica (1,80m)</v>
      </c>
      <c r="C48" s="288"/>
      <c r="D48" s="288"/>
      <c r="E48" s="288"/>
      <c r="F48" s="288"/>
      <c r="G48" s="288"/>
      <c r="H48" s="288"/>
      <c r="I48" s="288"/>
      <c r="J48" s="318" t="str">
        <f>VLOOKUP(A48,MATERIALES!A4:D640,2,FALSE)</f>
        <v>u</v>
      </c>
      <c r="K48" s="289">
        <v>0.25</v>
      </c>
      <c r="L48" s="274"/>
      <c r="M48" s="409">
        <f>VLOOKUP(A48,MATERIALES!A5:D396,4,FALSE)</f>
        <v>144284.17284386011</v>
      </c>
      <c r="N48" s="279">
        <f>K48*M48</f>
        <v>36071.043210965028</v>
      </c>
    </row>
    <row r="49" spans="1:14">
      <c r="A49" s="172" t="s">
        <v>438</v>
      </c>
      <c r="B49" s="49" t="str">
        <f>VLOOKUP(A49,MATERIALES!A6:D373,3,FALSE)</f>
        <v>Defensa Metálica De 4,13 M Galvanizada</v>
      </c>
      <c r="C49" s="432"/>
      <c r="D49" s="432"/>
      <c r="E49" s="432"/>
      <c r="F49" s="432"/>
      <c r="G49" s="432"/>
      <c r="H49" s="432"/>
      <c r="I49" s="432"/>
      <c r="J49" s="319" t="str">
        <f>VLOOKUP(A49,MATERIALES!A5:D641,2,FALSE)</f>
        <v>u</v>
      </c>
      <c r="K49" s="404">
        <v>0.24213075060532688</v>
      </c>
      <c r="L49" s="428"/>
      <c r="M49" s="409">
        <f>VLOOKUP(A49,MATERIALES!A6:D397,4,FALSE)</f>
        <v>240360.07523892447</v>
      </c>
      <c r="N49" s="279">
        <f>K49*M49</f>
        <v>58198.565433153628</v>
      </c>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94269.608644118649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50</v>
      </c>
      <c r="N71" s="402">
        <f>K71/M71</f>
        <v>4330.4799999999996</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50</v>
      </c>
      <c r="N72" s="402">
        <f>K72/M72</f>
        <v>2133.7248722881595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6464.2048722881591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108450.32232146875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21690.064464293751</v>
      </c>
      <c r="M84" s="859"/>
      <c r="N84" s="57"/>
    </row>
    <row r="85" spans="1:14">
      <c r="B85" s="95" t="s">
        <v>973</v>
      </c>
      <c r="C85" s="96"/>
      <c r="D85" s="96"/>
      <c r="E85" s="96"/>
      <c r="F85" s="96"/>
      <c r="G85" s="96"/>
      <c r="H85" s="96"/>
      <c r="I85" s="93"/>
      <c r="J85" s="94"/>
      <c r="K85" s="311">
        <v>0.05</v>
      </c>
      <c r="L85" s="858">
        <f>N79*K85</f>
        <v>5422.5161160734378</v>
      </c>
      <c r="M85" s="859"/>
      <c r="N85" s="57"/>
    </row>
    <row r="86" spans="1:14" ht="15.75" thickBot="1">
      <c r="B86" s="97" t="s">
        <v>974</v>
      </c>
      <c r="C86" s="98"/>
      <c r="D86" s="98"/>
      <c r="E86" s="98"/>
      <c r="F86" s="98"/>
      <c r="G86" s="98"/>
      <c r="H86" s="98"/>
      <c r="I86" s="99"/>
      <c r="J86" s="100"/>
      <c r="K86" s="312">
        <v>0.05</v>
      </c>
      <c r="L86" s="860">
        <f>N79*K86</f>
        <v>5422.5161160734378</v>
      </c>
      <c r="M86" s="861"/>
      <c r="N86" s="57"/>
    </row>
    <row r="87" spans="1:14" ht="15.75" thickBot="1">
      <c r="B87" s="823" t="s">
        <v>953</v>
      </c>
      <c r="C87" s="824"/>
      <c r="D87" s="824"/>
      <c r="E87" s="824"/>
      <c r="F87" s="824"/>
      <c r="G87" s="824"/>
      <c r="H87" s="824"/>
      <c r="I87" s="824"/>
      <c r="J87" s="824"/>
      <c r="K87" s="824"/>
      <c r="L87" s="824"/>
      <c r="M87" s="825"/>
      <c r="N87" s="58">
        <f>L84+L85+L86</f>
        <v>32535.096696440629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140985.41901790939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5"/>
  <cols>
    <col min="1" max="1" width="9" bestFit="1" customWidth="1"/>
    <col min="2" max="2" width="16" customWidth="1"/>
    <col min="6" max="6" width="13.7109375" customWidth="1"/>
    <col min="9" max="9" width="12.71093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1154</v>
      </c>
      <c r="C31" s="87" t="s">
        <v>2172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36.087333333333333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36.087333333333333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629</v>
      </c>
      <c r="B48" s="49" t="str">
        <f>VLOOKUP(A48,MATERIALES!A5:D373,3,FALSE)</f>
        <v>Sección final de defensa metálica</v>
      </c>
      <c r="C48" s="288"/>
      <c r="D48" s="288"/>
      <c r="E48" s="288"/>
      <c r="F48" s="288"/>
      <c r="G48" s="288"/>
      <c r="H48" s="288"/>
      <c r="I48" s="275"/>
      <c r="J48" s="231" t="str">
        <f>VLOOKUP(A48,MATERIALES!A4:D640,2,FALSE)</f>
        <v>u</v>
      </c>
      <c r="K48" s="289">
        <v>1</v>
      </c>
      <c r="L48" s="274"/>
      <c r="M48" s="409">
        <f>VLOOKUP(A48,MATERIALES!A5:D396,4,FALSE)</f>
        <v>42654.993109201845</v>
      </c>
      <c r="N48" s="279">
        <f>K48*M48</f>
        <v>42654.993109201845</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42654.993109201845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30</v>
      </c>
      <c r="N71" s="402">
        <f>K71/M71</f>
        <v>3608.7333333333331</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3608.7333333333331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46299.813775868512</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9259.962755173703</v>
      </c>
      <c r="M84" s="859"/>
      <c r="N84" s="57"/>
    </row>
    <row r="85" spans="1:14">
      <c r="B85" s="95" t="s">
        <v>973</v>
      </c>
      <c r="C85" s="96"/>
      <c r="D85" s="96"/>
      <c r="E85" s="96"/>
      <c r="F85" s="96"/>
      <c r="G85" s="96"/>
      <c r="H85" s="96"/>
      <c r="I85" s="93"/>
      <c r="J85" s="94"/>
      <c r="K85" s="311">
        <v>0.05</v>
      </c>
      <c r="L85" s="858">
        <f>N79*K85</f>
        <v>2314.9906887934258</v>
      </c>
      <c r="M85" s="859"/>
      <c r="N85" s="57"/>
    </row>
    <row r="86" spans="1:14" ht="15.75" thickBot="1">
      <c r="B86" s="97" t="s">
        <v>974</v>
      </c>
      <c r="C86" s="98"/>
      <c r="D86" s="98"/>
      <c r="E86" s="98"/>
      <c r="F86" s="98"/>
      <c r="G86" s="98"/>
      <c r="H86" s="98"/>
      <c r="I86" s="99"/>
      <c r="J86" s="100"/>
      <c r="K86" s="312">
        <v>0.05</v>
      </c>
      <c r="L86" s="860">
        <f>N79*K86</f>
        <v>2314.9906887934258</v>
      </c>
      <c r="M86" s="861"/>
      <c r="N86" s="57"/>
    </row>
    <row r="87" spans="1:14" ht="15.75" thickBot="1">
      <c r="B87" s="823" t="s">
        <v>953</v>
      </c>
      <c r="C87" s="824"/>
      <c r="D87" s="824"/>
      <c r="E87" s="824"/>
      <c r="F87" s="824"/>
      <c r="G87" s="824"/>
      <c r="H87" s="824"/>
      <c r="I87" s="824"/>
      <c r="J87" s="824"/>
      <c r="K87" s="824"/>
      <c r="L87" s="824"/>
      <c r="M87" s="825"/>
      <c r="N87" s="58">
        <f>L84+L85+L86</f>
        <v>13889.944132760556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60189.757908629064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5"/>
  <cols>
    <col min="1" max="1" width="9" bestFit="1" customWidth="1"/>
    <col min="2" max="2" width="16.28515625" customWidth="1"/>
    <col min="6" max="6" width="16.42578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1155</v>
      </c>
      <c r="C31" s="87" t="s">
        <v>2048</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37.331724137931033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8" t="s">
        <v>631</v>
      </c>
      <c r="B48" s="49" t="str">
        <f>VLOOKUP(A48,MATERIALES!A5:D373,3,FALSE)</f>
        <v>Sección tope</v>
      </c>
      <c r="C48" s="288"/>
      <c r="D48" s="288"/>
      <c r="E48" s="288"/>
      <c r="F48" s="288"/>
      <c r="G48" s="288"/>
      <c r="H48" s="288"/>
      <c r="I48" s="275"/>
      <c r="J48" s="231" t="str">
        <f>VLOOKUP(A48,MATERIALES!A4:D640,2,FALSE)</f>
        <v>u</v>
      </c>
      <c r="K48" s="289">
        <v>1</v>
      </c>
      <c r="L48" s="274"/>
      <c r="M48" s="409">
        <f>VLOOKUP(A48,MATERIALES!A5:D396,4,FALSE)</f>
        <v>50880.658500639765</v>
      </c>
      <c r="N48" s="279">
        <f>K48*M48</f>
        <v>50880.658500639765</v>
      </c>
    </row>
    <row r="49" spans="1:14">
      <c r="A49" s="178"/>
      <c r="B49" s="49"/>
      <c r="C49" s="432"/>
      <c r="D49" s="432"/>
      <c r="E49" s="432"/>
      <c r="F49" s="432"/>
      <c r="G49" s="432"/>
      <c r="H49" s="432"/>
      <c r="I49" s="432"/>
      <c r="J49" s="318"/>
      <c r="K49" s="404"/>
      <c r="L49" s="428"/>
      <c r="M49" s="409"/>
      <c r="N49" s="279"/>
    </row>
    <row r="50" spans="1:14">
      <c r="A50" s="178"/>
      <c r="B50" s="49"/>
      <c r="C50" s="432"/>
      <c r="D50" s="432"/>
      <c r="E50" s="432"/>
      <c r="F50" s="432"/>
      <c r="G50" s="432"/>
      <c r="H50" s="432"/>
      <c r="I50" s="432"/>
      <c r="J50" s="319"/>
      <c r="K50" s="404"/>
      <c r="L50" s="428"/>
      <c r="M50" s="409"/>
      <c r="N50" s="279"/>
    </row>
    <row r="51" spans="1:14">
      <c r="A51" s="178"/>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50880.658500639765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9"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9"/>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3733.1724137931033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54651.1626385708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10930.232527714161</v>
      </c>
      <c r="M84" s="859"/>
      <c r="N84" s="57"/>
    </row>
    <row r="85" spans="1:14">
      <c r="B85" s="95" t="s">
        <v>973</v>
      </c>
      <c r="C85" s="96"/>
      <c r="D85" s="96"/>
      <c r="E85" s="96"/>
      <c r="F85" s="96"/>
      <c r="G85" s="96"/>
      <c r="H85" s="96"/>
      <c r="I85" s="93"/>
      <c r="J85" s="94"/>
      <c r="K85" s="311">
        <v>0.05</v>
      </c>
      <c r="L85" s="858">
        <f>N79*K85</f>
        <v>2732.5581319285402</v>
      </c>
      <c r="M85" s="859"/>
      <c r="N85" s="57"/>
    </row>
    <row r="86" spans="1:14" ht="15.75" thickBot="1">
      <c r="B86" s="97" t="s">
        <v>974</v>
      </c>
      <c r="C86" s="98"/>
      <c r="D86" s="98"/>
      <c r="E86" s="98"/>
      <c r="F86" s="98"/>
      <c r="G86" s="98"/>
      <c r="H86" s="98"/>
      <c r="I86" s="99"/>
      <c r="J86" s="100"/>
      <c r="K86" s="312">
        <v>0.05</v>
      </c>
      <c r="L86" s="860">
        <f>N79*K86</f>
        <v>2732.5581319285402</v>
      </c>
      <c r="M86" s="861"/>
      <c r="N86" s="57"/>
    </row>
    <row r="87" spans="1:14" ht="15.75" thickBot="1">
      <c r="B87" s="823" t="s">
        <v>953</v>
      </c>
      <c r="C87" s="824"/>
      <c r="D87" s="824"/>
      <c r="E87" s="824"/>
      <c r="F87" s="824"/>
      <c r="G87" s="824"/>
      <c r="H87" s="824"/>
      <c r="I87" s="824"/>
      <c r="J87" s="824"/>
      <c r="K87" s="824"/>
      <c r="L87" s="824"/>
      <c r="M87" s="825"/>
      <c r="N87" s="58">
        <f>L84+L85+L86</f>
        <v>16395.348791571243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71046.51143014204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5"/>
  <cols>
    <col min="1" max="1" width="9" bestFit="1" customWidth="1"/>
    <col min="2" max="2" width="16.42578125" customWidth="1"/>
    <col min="6" max="6" width="1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1714</v>
      </c>
      <c r="C31" s="87" t="s">
        <v>1715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37.331724137931033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37.331724137931033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896</v>
      </c>
      <c r="B48" s="49" t="str">
        <f>VLOOKUP(A48,MATERIALES!A5:D373,3,FALSE)</f>
        <v>Amortiguadores (Para Defensas Metálicas), Incluye Tornillos</v>
      </c>
      <c r="C48" s="288"/>
      <c r="D48" s="288"/>
      <c r="E48" s="288"/>
      <c r="F48" s="288"/>
      <c r="G48" s="288"/>
      <c r="H48" s="288"/>
      <c r="I48" s="275"/>
      <c r="J48" s="231" t="str">
        <f>VLOOKUP(A48,MATERIALES!A4:D640,2,FALSE)</f>
        <v>u</v>
      </c>
      <c r="K48" s="289">
        <v>1</v>
      </c>
      <c r="L48" s="274"/>
      <c r="M48" s="409">
        <f>VLOOKUP(A48,MATERIALES!A5:D396,4,FALSE)</f>
        <v>55225.748640312086</v>
      </c>
      <c r="N48" s="279">
        <f>K48*M48</f>
        <v>55225.748640312086</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9"/>
      <c r="K50" s="404"/>
      <c r="L50" s="428"/>
      <c r="M50" s="409"/>
      <c r="N50" s="279"/>
    </row>
    <row r="51" spans="1:14">
      <c r="A51" s="172"/>
      <c r="B51" s="49"/>
      <c r="C51" s="432"/>
      <c r="D51" s="432"/>
      <c r="E51" s="432"/>
      <c r="F51" s="432"/>
      <c r="G51" s="432"/>
      <c r="H51" s="432"/>
      <c r="I51" s="432"/>
      <c r="J51" s="319"/>
      <c r="K51" s="404"/>
      <c r="L51" s="428"/>
      <c r="M51" s="409"/>
      <c r="N51" s="279"/>
    </row>
    <row r="52" spans="1:14">
      <c r="B52" s="49"/>
      <c r="C52" s="53"/>
      <c r="D52" s="53"/>
      <c r="E52" s="53"/>
      <c r="F52" s="53"/>
      <c r="G52" s="53"/>
      <c r="H52" s="53"/>
      <c r="I52" s="53"/>
      <c r="J52" s="319"/>
      <c r="K52" s="175"/>
      <c r="L52" s="325"/>
      <c r="M52" s="409"/>
      <c r="N52" s="279"/>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55225.748640312086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29</v>
      </c>
      <c r="N71" s="402">
        <f>K71/M71</f>
        <v>3733.1724137931033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3733.1724137931033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58996.252778243121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11799.250555648625</v>
      </c>
      <c r="M84" s="859"/>
      <c r="N84" s="57"/>
    </row>
    <row r="85" spans="1:14">
      <c r="B85" s="95" t="s">
        <v>973</v>
      </c>
      <c r="C85" s="96"/>
      <c r="D85" s="96"/>
      <c r="E85" s="96"/>
      <c r="F85" s="96"/>
      <c r="G85" s="96"/>
      <c r="H85" s="96"/>
      <c r="I85" s="93"/>
      <c r="J85" s="94"/>
      <c r="K85" s="311">
        <v>0.05</v>
      </c>
      <c r="L85" s="858">
        <f>N79*K85</f>
        <v>2949.8126389121562</v>
      </c>
      <c r="M85" s="859"/>
      <c r="N85" s="57"/>
    </row>
    <row r="86" spans="1:14" ht="15.75" thickBot="1">
      <c r="B86" s="97" t="s">
        <v>974</v>
      </c>
      <c r="C86" s="98"/>
      <c r="D86" s="98"/>
      <c r="E86" s="98"/>
      <c r="F86" s="98"/>
      <c r="G86" s="98"/>
      <c r="H86" s="98"/>
      <c r="I86" s="99"/>
      <c r="J86" s="100"/>
      <c r="K86" s="312">
        <v>0.05</v>
      </c>
      <c r="L86" s="860">
        <f>N79*K86</f>
        <v>2949.8126389121562</v>
      </c>
      <c r="M86" s="861"/>
      <c r="N86" s="57"/>
    </row>
    <row r="87" spans="1:14" ht="15.75" thickBot="1">
      <c r="B87" s="823" t="s">
        <v>953</v>
      </c>
      <c r="C87" s="824"/>
      <c r="D87" s="824"/>
      <c r="E87" s="824"/>
      <c r="F87" s="824"/>
      <c r="G87" s="824"/>
      <c r="H87" s="824"/>
      <c r="I87" s="824"/>
      <c r="J87" s="824"/>
      <c r="K87" s="824"/>
      <c r="L87" s="824"/>
      <c r="M87" s="825"/>
      <c r="N87" s="58">
        <f>L84+L85+L86</f>
        <v>17698.875833472939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76695.128611716063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5"/>
  <cols>
    <col min="1" max="1" width="10.28515625" bestFit="1" customWidth="1"/>
    <col min="2" max="2" width="16.140625" customWidth="1"/>
    <col min="6" max="6" width="16.28515625" customWidth="1"/>
    <col min="9" max="9" width="12.85546875" bestFit="1" customWidth="1"/>
    <col min="10" max="10" width="15.5703125" customWidth="1"/>
    <col min="11" max="11" width="18.7109375" customWidth="1"/>
    <col min="13" max="13" width="13.42578125" customWidth="1"/>
    <col min="14" max="14" width="17.42578125" customWidth="1"/>
    <col min="15" max="15" width="12" bestFit="1" customWidth="1"/>
  </cols>
  <sheetData>
    <row r="1" spans="2:14" ht="29.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1156</v>
      </c>
      <c r="C31" s="87" t="s">
        <v>2173</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363</v>
      </c>
      <c r="B36" s="872" t="str">
        <f>VLOOKUP(A36,EQUIPOS!A6:D154,3,FALSE)</f>
        <v>Vibrador de concreto, Motor de 3 hp a 18.000 rpm Mangueras de 4 mt</v>
      </c>
      <c r="C36" s="873"/>
      <c r="D36" s="873"/>
      <c r="E36" s="873"/>
      <c r="F36" s="873"/>
      <c r="G36" s="873"/>
      <c r="H36" s="874"/>
      <c r="I36" s="274"/>
      <c r="J36" s="275"/>
      <c r="K36" s="276">
        <f>VLOOKUP(A36,EQUIPOS!A6:D163,4,FALSE)</f>
        <v>5791.417206467233</v>
      </c>
      <c r="L36" s="277"/>
      <c r="M36" s="343">
        <v>1.25</v>
      </c>
      <c r="N36" s="279">
        <f>K36/M36</f>
        <v>4633.1337651737867</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0.02</v>
      </c>
      <c r="N41" s="351">
        <f>N77*M41</f>
        <v>538.15848722881594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5171.2922524026026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745</v>
      </c>
      <c r="B48" s="49" t="str">
        <f>VLOOKUP(A48,MATERIALES!A5:D373,3,FALSE)</f>
        <v>Acero PDR-60</v>
      </c>
      <c r="C48" s="288"/>
      <c r="D48" s="288"/>
      <c r="E48" s="288"/>
      <c r="F48" s="288"/>
      <c r="G48" s="288"/>
      <c r="H48" s="288"/>
      <c r="I48" s="288"/>
      <c r="J48" s="318" t="str">
        <f>VLOOKUP(A48,MATERIALES!A4:D640,2,FALSE)</f>
        <v>kg</v>
      </c>
      <c r="K48" s="289">
        <v>9.6</v>
      </c>
      <c r="L48" s="274"/>
      <c r="M48" s="409">
        <f>VLOOKUP(A48,MATERIALES!A5:D396,4,FALSE)</f>
        <v>3556.3032474453439</v>
      </c>
      <c r="N48" s="279">
        <f>K48*M48</f>
        <v>34140.511175475302</v>
      </c>
    </row>
    <row r="49" spans="1:14">
      <c r="A49" s="172" t="s">
        <v>832</v>
      </c>
      <c r="B49" s="49" t="str">
        <f>VLOOKUP(A49,MATERIALES!A6:D373,3,FALSE)</f>
        <v>Concreto Resistencia  21 (Mpa)</v>
      </c>
      <c r="C49" s="432"/>
      <c r="D49" s="432"/>
      <c r="E49" s="432"/>
      <c r="F49" s="432"/>
      <c r="G49" s="432"/>
      <c r="H49" s="432"/>
      <c r="I49" s="432"/>
      <c r="J49" s="319" t="str">
        <f>VLOOKUP(A49,MATERIALES!A5:D641,2,FALSE)</f>
        <v>m3</v>
      </c>
      <c r="K49" s="404">
        <v>0.12</v>
      </c>
      <c r="L49" s="428"/>
      <c r="M49" s="409">
        <f>VLOOKUP(A49,MATERIALES!A6:D397,4,FALSE)</f>
        <v>433426.58233372611</v>
      </c>
      <c r="N49" s="279">
        <f>K49*M49</f>
        <v>52011.189880047132</v>
      </c>
    </row>
    <row r="50" spans="1:14">
      <c r="A50" s="172" t="s">
        <v>869</v>
      </c>
      <c r="B50" s="49" t="str">
        <f>VLOOKUP(A50,MATERIALES!A6:D373,3,FALSE)</f>
        <v>Formaleta para baranda de concreto</v>
      </c>
      <c r="C50" s="432"/>
      <c r="D50" s="432"/>
      <c r="E50" s="432"/>
      <c r="F50" s="432"/>
      <c r="G50" s="432"/>
      <c r="H50" s="432"/>
      <c r="I50" s="432"/>
      <c r="J50" s="319" t="str">
        <f>VLOOKUP(A50,MATERIALES!A6:D642,2,FALSE)</f>
        <v>m</v>
      </c>
      <c r="K50" s="404">
        <v>0.5</v>
      </c>
      <c r="L50" s="428"/>
      <c r="M50" s="409">
        <f>VLOOKUP(A50,MATERIALES!A6:D398,4,FALSE)</f>
        <v>18844.824872306985</v>
      </c>
      <c r="N50" s="279">
        <f>K50*M50</f>
        <v>9422.4124361534923</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95574.113491675918</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v>
      </c>
      <c r="N71" s="402">
        <f>K71/M71</f>
        <v>16239.3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26907.924361440797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127653.33010551933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25530.666021103869</v>
      </c>
      <c r="M84" s="859"/>
      <c r="N84" s="57"/>
    </row>
    <row r="85" spans="1:14">
      <c r="B85" s="95" t="s">
        <v>973</v>
      </c>
      <c r="C85" s="96"/>
      <c r="D85" s="96"/>
      <c r="E85" s="96"/>
      <c r="F85" s="96"/>
      <c r="G85" s="96"/>
      <c r="H85" s="96"/>
      <c r="I85" s="93"/>
      <c r="J85" s="94"/>
      <c r="K85" s="311">
        <v>0.05</v>
      </c>
      <c r="L85" s="858">
        <f>N79*K85</f>
        <v>6382.6665052759672</v>
      </c>
      <c r="M85" s="859"/>
      <c r="N85" s="57"/>
    </row>
    <row r="86" spans="1:14" ht="15.75" thickBot="1">
      <c r="B86" s="97" t="s">
        <v>974</v>
      </c>
      <c r="C86" s="98"/>
      <c r="D86" s="98"/>
      <c r="E86" s="98"/>
      <c r="F86" s="98"/>
      <c r="G86" s="98"/>
      <c r="H86" s="98"/>
      <c r="I86" s="99"/>
      <c r="J86" s="100"/>
      <c r="K86" s="312">
        <v>0.05</v>
      </c>
      <c r="L86" s="860">
        <f>N79*K86</f>
        <v>6382.6665052759672</v>
      </c>
      <c r="M86" s="861"/>
      <c r="N86" s="57"/>
    </row>
    <row r="87" spans="1:14" ht="15.75" thickBot="1">
      <c r="B87" s="823" t="s">
        <v>953</v>
      </c>
      <c r="C87" s="824"/>
      <c r="D87" s="824"/>
      <c r="E87" s="824"/>
      <c r="F87" s="824"/>
      <c r="G87" s="824"/>
      <c r="H87" s="824"/>
      <c r="I87" s="824"/>
      <c r="J87" s="824"/>
      <c r="K87" s="824"/>
      <c r="L87" s="824"/>
      <c r="M87" s="825"/>
      <c r="N87" s="58">
        <f>L84+L85+L86</f>
        <v>38295.999031655803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165949.32913717514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5"/>
  <cols>
    <col min="1" max="1" width="9.140625" bestFit="1" customWidth="1"/>
    <col min="2" max="2" width="16.28515625" customWidth="1"/>
    <col min="6" max="6" width="15.8554687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1157</v>
      </c>
      <c r="C31" s="87" t="s">
        <v>1716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7.7329999999999997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7.7329999999999997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408</v>
      </c>
      <c r="B48" s="49" t="str">
        <f>VLOOKUP(A48,MATERIALES!A5:D373,3,FALSE)</f>
        <v>Captafaro, Incluye Tornillos</v>
      </c>
      <c r="C48" s="288"/>
      <c r="D48" s="288"/>
      <c r="E48" s="288"/>
      <c r="F48" s="288"/>
      <c r="G48" s="288"/>
      <c r="H48" s="288"/>
      <c r="I48" s="275"/>
      <c r="J48" s="231" t="str">
        <f>VLOOKUP(A48,MATERIALES!A4:D640,2,FALSE)</f>
        <v>u</v>
      </c>
      <c r="K48" s="289">
        <v>1</v>
      </c>
      <c r="L48" s="274"/>
      <c r="M48" s="409">
        <f>VLOOKUP(A48,MATERIALES!A5:D396,4,FALSE)</f>
        <v>7312.6289852174114</v>
      </c>
      <c r="N48" s="279">
        <f>K48*M48</f>
        <v>7312.6289852174114</v>
      </c>
    </row>
    <row r="49" spans="1:14">
      <c r="A49" s="172"/>
      <c r="B49" s="49"/>
      <c r="C49" s="432"/>
      <c r="D49" s="432"/>
      <c r="E49" s="432"/>
      <c r="F49" s="432"/>
      <c r="G49" s="432"/>
      <c r="H49" s="432"/>
      <c r="I49" s="432"/>
      <c r="J49" s="318"/>
      <c r="K49" s="404"/>
      <c r="L49" s="428"/>
      <c r="M49" s="409"/>
      <c r="N49" s="279"/>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7312.6289852174114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41">
        <v>70</v>
      </c>
      <c r="N71" s="402">
        <f>K71/M71</f>
        <v>773.3</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773.3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8093.6619852174117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1618.7323970434825</v>
      </c>
      <c r="M84" s="859"/>
      <c r="N84" s="57"/>
    </row>
    <row r="85" spans="1:14">
      <c r="B85" s="95" t="s">
        <v>973</v>
      </c>
      <c r="C85" s="96"/>
      <c r="D85" s="96"/>
      <c r="E85" s="96"/>
      <c r="F85" s="96"/>
      <c r="G85" s="96"/>
      <c r="H85" s="96"/>
      <c r="I85" s="93"/>
      <c r="J85" s="94"/>
      <c r="K85" s="311">
        <v>0.05</v>
      </c>
      <c r="L85" s="858">
        <f>N79*K85</f>
        <v>404.68309926087062</v>
      </c>
      <c r="M85" s="859"/>
      <c r="N85" s="57"/>
    </row>
    <row r="86" spans="1:14" ht="15.75" thickBot="1">
      <c r="B86" s="97" t="s">
        <v>974</v>
      </c>
      <c r="C86" s="98"/>
      <c r="D86" s="98"/>
      <c r="E86" s="98"/>
      <c r="F86" s="98"/>
      <c r="G86" s="98"/>
      <c r="H86" s="98"/>
      <c r="I86" s="99"/>
      <c r="J86" s="100"/>
      <c r="K86" s="312">
        <v>0.05</v>
      </c>
      <c r="L86" s="860">
        <f>N79*K86</f>
        <v>404.68309926087062</v>
      </c>
      <c r="M86" s="861"/>
      <c r="N86" s="57"/>
    </row>
    <row r="87" spans="1:14" ht="15.75" thickBot="1">
      <c r="B87" s="823" t="s">
        <v>953</v>
      </c>
      <c r="C87" s="824"/>
      <c r="D87" s="824"/>
      <c r="E87" s="824"/>
      <c r="F87" s="824"/>
      <c r="G87" s="824"/>
      <c r="H87" s="824"/>
      <c r="I87" s="824"/>
      <c r="J87" s="824"/>
      <c r="K87" s="824"/>
      <c r="L87" s="824"/>
      <c r="M87" s="825"/>
      <c r="N87" s="58">
        <f>L84+L85+L86</f>
        <v>2428.0985955652236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10521.760580782635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5"/>
  <cols>
    <col min="1" max="1" width="10.42578125" bestFit="1" customWidth="1"/>
    <col min="2" max="2" width="16.28515625" customWidth="1"/>
    <col min="6" max="6" width="16.42578125" customWidth="1"/>
    <col min="9" max="9" width="13.140625" bestFit="1" customWidth="1"/>
    <col min="10" max="10" width="15.5703125" customWidth="1"/>
    <col min="11" max="11" width="18.5703125" customWidth="1"/>
    <col min="13" max="13" width="14.28515625" bestFit="1" customWidth="1"/>
    <col min="14" max="14" width="17.42578125" customWidth="1"/>
    <col min="15" max="15" width="12" bestFit="1" customWidth="1"/>
  </cols>
  <sheetData>
    <row r="1" spans="2:14" ht="21" customHeight="1">
      <c r="B1" s="917"/>
      <c r="C1" s="929"/>
      <c r="D1" s="930"/>
      <c r="E1" s="930"/>
      <c r="F1" s="930"/>
      <c r="G1" s="930"/>
      <c r="H1" s="930"/>
      <c r="I1" s="930"/>
      <c r="J1" s="931"/>
      <c r="K1" s="932" t="s">
        <v>933</v>
      </c>
      <c r="L1" s="934" t="s">
        <v>2198</v>
      </c>
      <c r="M1" s="935"/>
      <c r="N1" s="936"/>
    </row>
    <row r="2" spans="2:14" ht="24.75" customHeight="1">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1717</v>
      </c>
      <c r="C31" s="87" t="s">
        <v>2174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160</v>
      </c>
      <c r="N36" s="279">
        <f>K36/M36</f>
        <v>242.99637263588329</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20.102155451800996</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263.09852808768426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439</v>
      </c>
      <c r="B48" s="49" t="str">
        <f>VLOOKUP(A48,MATERIALES!A5:D373,3,FALSE)</f>
        <v>Delineador de corona en forma de A de lámina galvanizada calibre 16 de (1.55*25) cm</v>
      </c>
      <c r="C48" s="288"/>
      <c r="D48" s="288"/>
      <c r="E48" s="288"/>
      <c r="F48" s="288"/>
      <c r="G48" s="288"/>
      <c r="H48" s="288"/>
      <c r="I48" s="288"/>
      <c r="J48" s="318" t="str">
        <f>VLOOKUP(A48,MATERIALES!A4:D640,2,FALSE)</f>
        <v>u</v>
      </c>
      <c r="K48" s="289">
        <v>1</v>
      </c>
      <c r="L48" s="274"/>
      <c r="M48" s="409">
        <f>VLOOKUP(A48,MATERIALES!A5:D396,4,FALSE)</f>
        <v>239785.21412593414</v>
      </c>
      <c r="N48" s="279">
        <f>K48*M48</f>
        <v>239785.21412593414</v>
      </c>
    </row>
    <row r="49" spans="1:14">
      <c r="A49" s="172" t="s">
        <v>833</v>
      </c>
      <c r="B49" s="49" t="str">
        <f>VLOOKUP(A49,MATERIALES!A6:D373,3,FALSE)</f>
        <v>Concreto Resistencia  14 (Mpa)</v>
      </c>
      <c r="C49" s="432"/>
      <c r="D49" s="432"/>
      <c r="E49" s="432"/>
      <c r="F49" s="432"/>
      <c r="G49" s="432"/>
      <c r="H49" s="432"/>
      <c r="I49" s="432"/>
      <c r="J49" s="319" t="str">
        <f>VLOOKUP(A49,MATERIALES!A5:D641,2,FALSE)</f>
        <v>m3</v>
      </c>
      <c r="K49" s="404">
        <v>0.03</v>
      </c>
      <c r="L49" s="428"/>
      <c r="M49" s="409">
        <f>VLOOKUP(A49,MATERIALES!A6:D397,4,FALSE)</f>
        <v>408455.82717263716</v>
      </c>
      <c r="N49" s="279">
        <f>K49*M49</f>
        <v>12253.674815179114</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252038.88894111325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80</v>
      </c>
      <c r="N71" s="402">
        <f>K71/M71</f>
        <v>1333.5780451800997</v>
      </c>
      <c r="O71" s="112"/>
    </row>
    <row r="72" spans="1:15">
      <c r="A72" s="173" t="s">
        <v>6</v>
      </c>
      <c r="B72" s="55" t="str">
        <f>VLOOKUP(A72,'MANO DE OBRA'!A8:D69,3,FALSE)</f>
        <v xml:space="preserve">Obrero </v>
      </c>
      <c r="C72" s="53"/>
      <c r="D72" s="53"/>
      <c r="E72" s="53"/>
      <c r="F72" s="53"/>
      <c r="G72" s="53"/>
      <c r="H72" s="53"/>
      <c r="I72" s="299">
        <f>K72/J72*100</f>
        <v>29260.000000000004</v>
      </c>
      <c r="J72" s="300">
        <v>185</v>
      </c>
      <c r="K72" s="301">
        <f>VLOOKUP(A72,'MANO DE OBRA'!A8:D100,4,FALSE)</f>
        <v>54131</v>
      </c>
      <c r="L72" s="56"/>
      <c r="M72" s="441">
        <v>80</v>
      </c>
      <c r="N72" s="402">
        <f>K72/M72</f>
        <v>676.63750000000005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2010.2155451800998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254312.20301438106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50862.440602876217</v>
      </c>
      <c r="M84" s="859"/>
      <c r="N84" s="57"/>
    </row>
    <row r="85" spans="1:14">
      <c r="B85" s="95" t="s">
        <v>973</v>
      </c>
      <c r="C85" s="96"/>
      <c r="D85" s="96"/>
      <c r="E85" s="96"/>
      <c r="F85" s="96"/>
      <c r="G85" s="96"/>
      <c r="H85" s="96"/>
      <c r="I85" s="93"/>
      <c r="J85" s="94"/>
      <c r="K85" s="311">
        <v>0.05</v>
      </c>
      <c r="L85" s="858">
        <f>N79*K85</f>
        <v>12715.610150719054</v>
      </c>
      <c r="M85" s="859"/>
      <c r="N85" s="57"/>
    </row>
    <row r="86" spans="1:14" ht="15.75" thickBot="1">
      <c r="B86" s="97" t="s">
        <v>974</v>
      </c>
      <c r="C86" s="98"/>
      <c r="D86" s="98"/>
      <c r="E86" s="98"/>
      <c r="F86" s="98"/>
      <c r="G86" s="98"/>
      <c r="H86" s="98"/>
      <c r="I86" s="99"/>
      <c r="J86" s="100"/>
      <c r="K86" s="312">
        <v>0.05</v>
      </c>
      <c r="L86" s="860">
        <f>N79*K86</f>
        <v>12715.610150719054</v>
      </c>
      <c r="M86" s="861"/>
      <c r="N86" s="57"/>
    </row>
    <row r="87" spans="1:14" ht="15.75" thickBot="1">
      <c r="B87" s="823" t="s">
        <v>953</v>
      </c>
      <c r="C87" s="824"/>
      <c r="D87" s="824"/>
      <c r="E87" s="824"/>
      <c r="F87" s="824"/>
      <c r="G87" s="824"/>
      <c r="H87" s="824"/>
      <c r="I87" s="824"/>
      <c r="J87" s="824"/>
      <c r="K87" s="824"/>
      <c r="L87" s="824"/>
      <c r="M87" s="825"/>
      <c r="N87" s="58">
        <f>L84+L85+L86</f>
        <v>76293.660904314325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330605.86391869537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5"/>
  <cols>
    <col min="1" max="1" width="10.140625" bestFit="1" customWidth="1"/>
    <col min="2" max="2" width="16.42578125" customWidth="1"/>
    <col min="6" max="6" width="15.57031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1158</v>
      </c>
      <c r="C31" s="87" t="s">
        <v>2175</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72.174666666666667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0.04</v>
      </c>
      <c r="L48" s="274"/>
      <c r="M48" s="409">
        <f>VLOOKUP(A48,MATERIALES!A5:D396,4,FALSE)</f>
        <v>6566.7405788186052</v>
      </c>
      <c r="N48" s="279">
        <f>K48*M48</f>
        <v>262.66962315274424</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11353.039991042317</v>
      </c>
      <c r="N49" s="279">
        <f>K49*M49</f>
        <v>4541.2159964169268</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540.62095195439599</v>
      </c>
      <c r="N50" s="279">
        <f>K50*M50</f>
        <v>1621.8628558631881</v>
      </c>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6425.7484754328589</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721.74666666666667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7219.6698087661925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1443.9339617532387</v>
      </c>
      <c r="M84" s="859"/>
      <c r="N84" s="57"/>
    </row>
    <row r="85" spans="1:14">
      <c r="B85" s="95" t="s">
        <v>973</v>
      </c>
      <c r="C85" s="96"/>
      <c r="D85" s="96"/>
      <c r="E85" s="96"/>
      <c r="F85" s="96"/>
      <c r="G85" s="96"/>
      <c r="H85" s="96"/>
      <c r="I85" s="93"/>
      <c r="J85" s="94"/>
      <c r="K85" s="311">
        <v>0.05</v>
      </c>
      <c r="L85" s="858">
        <f>N79*K85</f>
        <v>360.98349043830967</v>
      </c>
      <c r="M85" s="859"/>
      <c r="N85" s="57"/>
    </row>
    <row r="86" spans="1:14" ht="15.75" thickBot="1">
      <c r="B86" s="97" t="s">
        <v>974</v>
      </c>
      <c r="C86" s="98"/>
      <c r="D86" s="98"/>
      <c r="E86" s="98"/>
      <c r="F86" s="98"/>
      <c r="G86" s="98"/>
      <c r="H86" s="98"/>
      <c r="I86" s="99"/>
      <c r="J86" s="100"/>
      <c r="K86" s="312">
        <v>0.05</v>
      </c>
      <c r="L86" s="860">
        <f>N79*K86</f>
        <v>360.98349043830967</v>
      </c>
      <c r="M86" s="861"/>
      <c r="N86" s="57"/>
    </row>
    <row r="87" spans="1:14" ht="15.75" thickBot="1">
      <c r="B87" s="823" t="s">
        <v>953</v>
      </c>
      <c r="C87" s="824"/>
      <c r="D87" s="824"/>
      <c r="E87" s="824"/>
      <c r="F87" s="824"/>
      <c r="G87" s="824"/>
      <c r="H87" s="824"/>
      <c r="I87" s="824"/>
      <c r="J87" s="824"/>
      <c r="K87" s="824"/>
      <c r="L87" s="824"/>
      <c r="M87" s="825"/>
      <c r="N87" s="58">
        <f>L84+L85+L86</f>
        <v>2165.900942629858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9385.5707513960515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5"/>
  <cols>
    <col min="1" max="1" width="8.85546875" bestFit="1" customWidth="1"/>
    <col min="2" max="2" width="15.85546875" customWidth="1"/>
    <col min="6" max="6" width="15.7109375" customWidth="1"/>
    <col min="9" max="9" width="12.4257812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1159</v>
      </c>
      <c r="C31" s="87" t="s">
        <v>2176</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72.174666666666667</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72.174666666666667</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22229.389099741111</v>
      </c>
      <c r="N48" s="279">
        <f>K48*M48</f>
        <v>8891.7556398964443</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540.62095195439599</v>
      </c>
      <c r="N49" s="279">
        <f>K49*M49</f>
        <v>1621.8628558631881</v>
      </c>
    </row>
    <row r="50" spans="1:14">
      <c r="A50" s="172"/>
      <c r="B50" s="49"/>
      <c r="C50" s="432"/>
      <c r="D50" s="432"/>
      <c r="E50" s="432"/>
      <c r="F50" s="432"/>
      <c r="G50" s="432"/>
      <c r="H50" s="432"/>
      <c r="I50" s="432"/>
      <c r="J50" s="318"/>
      <c r="K50" s="404"/>
      <c r="L50" s="428"/>
      <c r="M50" s="409"/>
      <c r="N50" s="279"/>
    </row>
    <row r="51" spans="1:14">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10513.618495759632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150</v>
      </c>
      <c r="N71" s="402">
        <f>K71/M71</f>
        <v>721.74666666666667</v>
      </c>
      <c r="O71" s="112"/>
    </row>
    <row r="72" spans="1:15">
      <c r="A72" s="173"/>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721.74666666666667</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11307.539829092964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2261.5079658185928</v>
      </c>
      <c r="M84" s="859"/>
      <c r="N84" s="57"/>
    </row>
    <row r="85" spans="1:14">
      <c r="B85" s="95" t="s">
        <v>973</v>
      </c>
      <c r="C85" s="96"/>
      <c r="D85" s="96"/>
      <c r="E85" s="96"/>
      <c r="F85" s="96"/>
      <c r="G85" s="96"/>
      <c r="H85" s="96"/>
      <c r="I85" s="93"/>
      <c r="J85" s="94"/>
      <c r="K85" s="311">
        <v>0.05</v>
      </c>
      <c r="L85" s="858">
        <f>N79*K85</f>
        <v>565.37699145464819</v>
      </c>
      <c r="M85" s="859"/>
      <c r="N85" s="57"/>
    </row>
    <row r="86" spans="1:14" ht="15.75" thickBot="1">
      <c r="B86" s="97" t="s">
        <v>974</v>
      </c>
      <c r="C86" s="98"/>
      <c r="D86" s="98"/>
      <c r="E86" s="98"/>
      <c r="F86" s="98"/>
      <c r="G86" s="98"/>
      <c r="H86" s="98"/>
      <c r="I86" s="99"/>
      <c r="J86" s="100"/>
      <c r="K86" s="312">
        <v>0.05</v>
      </c>
      <c r="L86" s="860">
        <f>N79*K86</f>
        <v>565.37699145464819</v>
      </c>
      <c r="M86" s="861"/>
      <c r="N86" s="57"/>
    </row>
    <row r="87" spans="1:14" ht="15.75" thickBot="1">
      <c r="B87" s="823" t="s">
        <v>953</v>
      </c>
      <c r="C87" s="824"/>
      <c r="D87" s="824"/>
      <c r="E87" s="824"/>
      <c r="F87" s="824"/>
      <c r="G87" s="824"/>
      <c r="H87" s="824"/>
      <c r="I87" s="824"/>
      <c r="J87" s="824"/>
      <c r="K87" s="824"/>
      <c r="L87" s="824"/>
      <c r="M87" s="825"/>
      <c r="N87" s="58">
        <f>L84+L85+L86</f>
        <v>3392.2619487278894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14699.801777820854</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5"/>
  <cols>
    <col min="1" max="1" width="9.140625" bestFit="1" customWidth="1"/>
    <col min="2" max="2" width="16.85546875" customWidth="1"/>
    <col min="6" max="6" width="16.1406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1160</v>
      </c>
      <c r="C31" s="87" t="s">
        <v>2177</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286.59765815254394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472</v>
      </c>
      <c r="B48" s="49" t="str">
        <f>VLOOKUP(A48,MATERIALES!A5:D373,3,FALSE)</f>
        <v>Grapas</v>
      </c>
      <c r="C48" s="288"/>
      <c r="D48" s="288"/>
      <c r="E48" s="288"/>
      <c r="F48" s="288"/>
      <c r="G48" s="288"/>
      <c r="H48" s="288"/>
      <c r="I48" s="288"/>
      <c r="J48" s="318" t="str">
        <f>VLOOKUP(A48,MATERIALES!A4:D640,2,FALSE)</f>
        <v>kg</v>
      </c>
      <c r="K48" s="289">
        <v>0.08</v>
      </c>
      <c r="L48" s="274"/>
      <c r="M48" s="409">
        <f>VLOOKUP(A48,MATERIALES!A5:D396,4,FALSE)</f>
        <v>6566.7405788186052</v>
      </c>
      <c r="N48" s="279">
        <f>K48*M48</f>
        <v>525.33924630548847</v>
      </c>
    </row>
    <row r="49" spans="1:14">
      <c r="A49" s="172" t="s">
        <v>613</v>
      </c>
      <c r="B49" s="49" t="str">
        <f>VLOOKUP(A49,MATERIALES!A6:D373,3,FALSE)</f>
        <v xml:space="preserve">Poste de madera para cercas </v>
      </c>
      <c r="C49" s="432"/>
      <c r="D49" s="432"/>
      <c r="E49" s="432"/>
      <c r="F49" s="432"/>
      <c r="G49" s="432"/>
      <c r="H49" s="432"/>
      <c r="I49" s="432"/>
      <c r="J49" s="319" t="str">
        <f>VLOOKUP(A49,MATERIALES!A5:D641,2,FALSE)</f>
        <v>u</v>
      </c>
      <c r="K49" s="404">
        <v>0.4</v>
      </c>
      <c r="L49" s="428"/>
      <c r="M49" s="409">
        <f>VLOOKUP(A49,MATERIALES!A6:D397,4,FALSE)</f>
        <v>11353.039991042317</v>
      </c>
      <c r="N49" s="279">
        <f>K49*M49</f>
        <v>4541.2159964169268</v>
      </c>
    </row>
    <row r="50" spans="1:14">
      <c r="A50" s="172" t="s">
        <v>779</v>
      </c>
      <c r="B50" s="49" t="str">
        <f>VLOOKUP(A50,MATERIALES!A6:D373,3,FALSE)</f>
        <v>Alambre de púa calibre 12 (350 m)</v>
      </c>
      <c r="C50" s="432"/>
      <c r="D50" s="432"/>
      <c r="E50" s="432"/>
      <c r="F50" s="432"/>
      <c r="G50" s="432"/>
      <c r="H50" s="432"/>
      <c r="I50" s="432"/>
      <c r="J50" s="319" t="str">
        <f>VLOOKUP(A50,MATERIALES!A6:D642,2,FALSE)</f>
        <v>m</v>
      </c>
      <c r="K50" s="404">
        <v>3</v>
      </c>
      <c r="L50" s="428"/>
      <c r="M50" s="409">
        <f>VLOOKUP(A50,MATERIALES!A6:D398,4,FALSE)</f>
        <v>540.62095195439599</v>
      </c>
      <c r="N50" s="279">
        <f>K50*M50</f>
        <v>1621.8628558631881</v>
      </c>
    </row>
    <row r="51" spans="1:14">
      <c r="A51" s="172" t="s">
        <v>920</v>
      </c>
      <c r="B51" s="49" t="str">
        <f>VLOOKUP(A51,MATERIALES!A6:D373,3,FALSE)</f>
        <v>Malla eslabonada, calibre 10, 6 ojos</v>
      </c>
      <c r="C51" s="432"/>
      <c r="D51" s="432"/>
      <c r="E51" s="432"/>
      <c r="F51" s="432"/>
      <c r="G51" s="432"/>
      <c r="H51" s="432"/>
      <c r="I51" s="432"/>
      <c r="J51" s="319" t="str">
        <f>VLOOKUP(A51,MATERIALES!A6:D643,2,FALSE)</f>
        <v>m2</v>
      </c>
      <c r="K51" s="404">
        <v>1.5</v>
      </c>
      <c r="L51" s="428"/>
      <c r="M51" s="409">
        <f>VLOOKUP(A51,MATERIALES!A6:D399,4,FALSE)</f>
        <v>18881.95617340587</v>
      </c>
      <c r="N51" s="279">
        <f>K51*M51</f>
        <v>28322.934260108806</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35011.352358694407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2865.9765815254395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38163.926598372389</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7632.7853196744782</v>
      </c>
      <c r="M84" s="859"/>
      <c r="N84" s="57"/>
    </row>
    <row r="85" spans="1:14">
      <c r="B85" s="95" t="s">
        <v>973</v>
      </c>
      <c r="C85" s="96"/>
      <c r="D85" s="96"/>
      <c r="E85" s="96"/>
      <c r="F85" s="96"/>
      <c r="G85" s="96"/>
      <c r="H85" s="96"/>
      <c r="I85" s="93"/>
      <c r="J85" s="94"/>
      <c r="K85" s="311">
        <v>0.05</v>
      </c>
      <c r="L85" s="858">
        <f>N79*K85</f>
        <v>1908.1963299186195</v>
      </c>
      <c r="M85" s="859"/>
      <c r="N85" s="57"/>
    </row>
    <row r="86" spans="1:14" ht="15.75" thickBot="1">
      <c r="B86" s="97" t="s">
        <v>974</v>
      </c>
      <c r="C86" s="98"/>
      <c r="D86" s="98"/>
      <c r="E86" s="98"/>
      <c r="F86" s="98"/>
      <c r="G86" s="98"/>
      <c r="H86" s="98"/>
      <c r="I86" s="99"/>
      <c r="J86" s="100"/>
      <c r="K86" s="312">
        <v>0.05</v>
      </c>
      <c r="L86" s="860">
        <f>N79*K86</f>
        <v>1908.1963299186195</v>
      </c>
      <c r="M86" s="861"/>
      <c r="N86" s="57"/>
    </row>
    <row r="87" spans="1:14" ht="15.75" thickBot="1">
      <c r="B87" s="823" t="s">
        <v>953</v>
      </c>
      <c r="C87" s="824"/>
      <c r="D87" s="824"/>
      <c r="E87" s="824"/>
      <c r="F87" s="824"/>
      <c r="G87" s="824"/>
      <c r="H87" s="824"/>
      <c r="I87" s="824"/>
      <c r="J87" s="824"/>
      <c r="K87" s="824"/>
      <c r="L87" s="824"/>
      <c r="M87" s="825"/>
      <c r="N87" s="58">
        <f>L84+L85+L86</f>
        <v>11449.177979511716</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49613.104577884107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710937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8.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1161</v>
      </c>
      <c r="C31" s="87" t="s">
        <v>2178</v>
      </c>
      <c r="D31" s="88"/>
      <c r="E31" s="88"/>
      <c r="F31" s="88"/>
      <c r="G31" s="88"/>
      <c r="H31" s="88"/>
      <c r="I31" s="88"/>
      <c r="J31" s="88"/>
      <c r="K31" s="460"/>
      <c r="L31" s="313" t="s">
        <v>144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286.59765815254394</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286.59765815254394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2" t="s">
        <v>618</v>
      </c>
      <c r="B48" s="49" t="str">
        <f>VLOOKUP(A48,MATERIALES!A5:D373,3,FALSE)</f>
        <v>Postes de concreto para cercas</v>
      </c>
      <c r="C48" s="288"/>
      <c r="D48" s="288"/>
      <c r="E48" s="288"/>
      <c r="F48" s="288"/>
      <c r="G48" s="288"/>
      <c r="H48" s="288"/>
      <c r="I48" s="288"/>
      <c r="J48" s="318" t="str">
        <f>VLOOKUP(A48,MATERIALES!A4:D640,2,FALSE)</f>
        <v>u</v>
      </c>
      <c r="K48" s="289">
        <v>0.4</v>
      </c>
      <c r="L48" s="274"/>
      <c r="M48" s="409">
        <f>VLOOKUP(A48,MATERIALES!A5:D396,4,FALSE)</f>
        <v>22229.389099741111</v>
      </c>
      <c r="N48" s="279">
        <f>K48*M48</f>
        <v>8891.7556398964443</v>
      </c>
    </row>
    <row r="49" spans="1:14">
      <c r="A49" s="172" t="s">
        <v>779</v>
      </c>
      <c r="B49" s="49" t="str">
        <f>VLOOKUP(A49,MATERIALES!A6:D373,3,FALSE)</f>
        <v>Alambre de púa calibre 12 (350 m)</v>
      </c>
      <c r="C49" s="432"/>
      <c r="D49" s="432"/>
      <c r="E49" s="432"/>
      <c r="F49" s="432"/>
      <c r="G49" s="432"/>
      <c r="H49" s="432"/>
      <c r="I49" s="432"/>
      <c r="J49" s="319" t="str">
        <f>VLOOKUP(A49,MATERIALES!A5:D641,2,FALSE)</f>
        <v>m</v>
      </c>
      <c r="K49" s="404">
        <v>3</v>
      </c>
      <c r="L49" s="428"/>
      <c r="M49" s="409">
        <f>VLOOKUP(A49,MATERIALES!A6:D397,4,FALSE)</f>
        <v>540.62095195439599</v>
      </c>
      <c r="N49" s="279">
        <f>K49*M49</f>
        <v>1621.8628558631881</v>
      </c>
    </row>
    <row r="50" spans="1:14">
      <c r="A50" s="172" t="s">
        <v>920</v>
      </c>
      <c r="B50" s="49" t="str">
        <f>VLOOKUP(A50,MATERIALES!A6:D373,3,FALSE)</f>
        <v>Malla eslabonada, calibre 10, 6 ojos</v>
      </c>
      <c r="C50" s="432"/>
      <c r="D50" s="432"/>
      <c r="E50" s="432"/>
      <c r="F50" s="432"/>
      <c r="G50" s="432"/>
      <c r="H50" s="432"/>
      <c r="I50" s="432"/>
      <c r="J50" s="319" t="str">
        <f>VLOOKUP(A50,MATERIALES!A6:D642,2,FALSE)</f>
        <v>m2</v>
      </c>
      <c r="K50" s="404">
        <v>1.5</v>
      </c>
      <c r="L50" s="428"/>
      <c r="M50" s="409">
        <f>VLOOKUP(A50,MATERIALES!A6:D398,4,FALSE)</f>
        <v>18881.95617340587</v>
      </c>
      <c r="N50" s="279">
        <f>K50*M50</f>
        <v>28322.934260108806</v>
      </c>
    </row>
    <row r="51" spans="1:14" ht="15.75" customHeight="1">
      <c r="A51" s="172"/>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38836.552755868441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3"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75</v>
      </c>
      <c r="N71" s="402">
        <f>K71/M71</f>
        <v>1443.4933333333333</v>
      </c>
      <c r="O71" s="112"/>
    </row>
    <row r="72" spans="1:15">
      <c r="A72" s="173"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75</v>
      </c>
      <c r="N72" s="402">
        <f>K72/M72</f>
        <v>1422.4832481921064</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2865.9765815254395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41989.126995546423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8397.8253991092843</v>
      </c>
      <c r="M84" s="859"/>
      <c r="N84" s="57"/>
    </row>
    <row r="85" spans="1:14">
      <c r="B85" s="95" t="s">
        <v>973</v>
      </c>
      <c r="C85" s="96"/>
      <c r="D85" s="96"/>
      <c r="E85" s="96"/>
      <c r="F85" s="96"/>
      <c r="G85" s="96"/>
      <c r="H85" s="96"/>
      <c r="I85" s="93"/>
      <c r="J85" s="94"/>
      <c r="K85" s="311">
        <v>0.05</v>
      </c>
      <c r="L85" s="858">
        <f>N79*K85</f>
        <v>2099.4563497773211</v>
      </c>
      <c r="M85" s="859"/>
      <c r="N85" s="57"/>
    </row>
    <row r="86" spans="1:14" ht="15.75" thickBot="1">
      <c r="B86" s="97" t="s">
        <v>974</v>
      </c>
      <c r="C86" s="98"/>
      <c r="D86" s="98"/>
      <c r="E86" s="98"/>
      <c r="F86" s="98"/>
      <c r="G86" s="98"/>
      <c r="H86" s="98"/>
      <c r="I86" s="99"/>
      <c r="J86" s="100"/>
      <c r="K86" s="312">
        <v>0.05</v>
      </c>
      <c r="L86" s="860">
        <f>N79*K86</f>
        <v>2099.4563497773211</v>
      </c>
      <c r="M86" s="861"/>
      <c r="N86" s="57"/>
    </row>
    <row r="87" spans="1:14" ht="15.75" thickBot="1">
      <c r="B87" s="823" t="s">
        <v>953</v>
      </c>
      <c r="C87" s="824"/>
      <c r="D87" s="824"/>
      <c r="E87" s="824"/>
      <c r="F87" s="824"/>
      <c r="G87" s="824"/>
      <c r="H87" s="824"/>
      <c r="I87" s="824"/>
      <c r="J87" s="824"/>
      <c r="K87" s="824"/>
      <c r="L87" s="824"/>
      <c r="M87" s="825"/>
      <c r="N87" s="58">
        <f>L84+L85+L86</f>
        <v>12596.738098663927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54585.865094210349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5"/>
  <cols>
    <col min="1" max="1" width="10.140625" bestFit="1" customWidth="1"/>
    <col min="2" max="2" width="16.85546875" customWidth="1"/>
    <col min="6" max="6" width="15.140625" customWidth="1"/>
    <col min="9" max="9" width="12.8554687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1718</v>
      </c>
      <c r="C31" s="87" t="s">
        <v>2179</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241</v>
      </c>
      <c r="B36" s="872" t="str">
        <f>VLOOKUP(A36,EQUIPOS!A6:D154,3,FALSE)</f>
        <v>Grúa (capacidad 15 ton)</v>
      </c>
      <c r="C36" s="873"/>
      <c r="D36" s="873"/>
      <c r="E36" s="873"/>
      <c r="F36" s="873"/>
      <c r="G36" s="873"/>
      <c r="H36" s="874"/>
      <c r="I36" s="274"/>
      <c r="J36" s="275"/>
      <c r="K36" s="276">
        <f>VLOOKUP(A36,EQUIPOS!A6:D163,4,FALSE)</f>
        <v>150275.61403926089</v>
      </c>
      <c r="L36" s="277"/>
      <c r="M36" s="343">
        <v>0.75</v>
      </c>
      <c r="N36" s="279">
        <f>K36/M36</f>
        <v>200367.48538568118</v>
      </c>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0.2</v>
      </c>
      <c r="N41" s="351">
        <f>N77*M41</f>
        <v>8969.3081204802675</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209336.79350616146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5189.9611387622017</v>
      </c>
      <c r="N48" s="279">
        <f>K48*M48</f>
        <v>5189.9611387622017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5189.9611387622017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v>
      </c>
      <c r="N71" s="402">
        <f>K71/M71</f>
        <v>17781.040602401332</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v>
      </c>
      <c r="N72" s="402">
        <f>K72/M72</f>
        <v>27065.5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44846.540602401335</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259373.295247325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51874.659049465001</v>
      </c>
      <c r="M84" s="859"/>
      <c r="N84" s="57"/>
    </row>
    <row r="85" spans="1:14">
      <c r="B85" s="95" t="s">
        <v>973</v>
      </c>
      <c r="C85" s="96"/>
      <c r="D85" s="96"/>
      <c r="E85" s="96"/>
      <c r="F85" s="96"/>
      <c r="G85" s="96"/>
      <c r="H85" s="96"/>
      <c r="I85" s="93"/>
      <c r="J85" s="94"/>
      <c r="K85" s="311">
        <v>0.05</v>
      </c>
      <c r="L85" s="858">
        <f>N79*K85</f>
        <v>12968.66476236625</v>
      </c>
      <c r="M85" s="859"/>
      <c r="N85" s="57"/>
    </row>
    <row r="86" spans="1:14" ht="15.75" thickBot="1">
      <c r="B86" s="97" t="s">
        <v>974</v>
      </c>
      <c r="C86" s="98"/>
      <c r="D86" s="98"/>
      <c r="E86" s="98"/>
      <c r="F86" s="98"/>
      <c r="G86" s="98"/>
      <c r="H86" s="98"/>
      <c r="I86" s="99"/>
      <c r="J86" s="100"/>
      <c r="K86" s="312">
        <v>0.05</v>
      </c>
      <c r="L86" s="860">
        <f>N79*K86</f>
        <v>12968.66476236625</v>
      </c>
      <c r="M86" s="861"/>
      <c r="N86" s="57"/>
    </row>
    <row r="87" spans="1:14" ht="15.75" thickBot="1">
      <c r="B87" s="823" t="s">
        <v>953</v>
      </c>
      <c r="C87" s="824"/>
      <c r="D87" s="824"/>
      <c r="E87" s="824"/>
      <c r="F87" s="824"/>
      <c r="G87" s="824"/>
      <c r="H87" s="824"/>
      <c r="I87" s="824"/>
      <c r="J87" s="824"/>
      <c r="K87" s="824"/>
      <c r="L87" s="824"/>
      <c r="M87" s="825"/>
      <c r="N87" s="58">
        <f>L84+L85+L86</f>
        <v>77811.988574197501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337185.28382152249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142875</xdr:colOff>
                <xdr:row>1</xdr:row>
                <xdr:rowOff>66675</xdr:rowOff>
              </from>
              <to>
                <xdr:col>1</xdr:col>
                <xdr:colOff>923925</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4.85546875" customWidth="1"/>
    <col min="9" max="9" width="12.85546875" bestFit="1" customWidth="1"/>
    <col min="10" max="10" width="15.5703125" customWidth="1"/>
    <col min="11" max="11" width="18.42578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1719</v>
      </c>
      <c r="C31" s="87" t="s">
        <v>2180</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0.2</v>
      </c>
      <c r="N41" s="351">
        <f>N77*M41</f>
        <v>6726.9810903601992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6726.9810903601992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5189.9611387622017</v>
      </c>
      <c r="N48" s="279">
        <f>K48*M48</f>
        <v>5189.9611387622017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5189.9611387622017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8</v>
      </c>
      <c r="N71" s="402">
        <f>K71/M71</f>
        <v>13335.780451800998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8</v>
      </c>
      <c r="N72" s="402">
        <f>K72/M72</f>
        <v>20299.125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33634.905451800994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45551.847680923398</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9110.3695361846803</v>
      </c>
      <c r="M84" s="859"/>
      <c r="N84" s="57"/>
    </row>
    <row r="85" spans="1:14">
      <c r="B85" s="95" t="s">
        <v>973</v>
      </c>
      <c r="C85" s="96"/>
      <c r="D85" s="96"/>
      <c r="E85" s="96"/>
      <c r="F85" s="96"/>
      <c r="G85" s="96"/>
      <c r="H85" s="96"/>
      <c r="I85" s="93"/>
      <c r="J85" s="94"/>
      <c r="K85" s="311">
        <v>0.05</v>
      </c>
      <c r="L85" s="858">
        <f>N79*K85</f>
        <v>2277.5923840461701</v>
      </c>
      <c r="M85" s="859"/>
      <c r="N85" s="57"/>
    </row>
    <row r="86" spans="1:14" ht="15.75" thickBot="1">
      <c r="B86" s="97" t="s">
        <v>974</v>
      </c>
      <c r="C86" s="98"/>
      <c r="D86" s="98"/>
      <c r="E86" s="98"/>
      <c r="F86" s="98"/>
      <c r="G86" s="98"/>
      <c r="H86" s="98"/>
      <c r="I86" s="99"/>
      <c r="J86" s="100"/>
      <c r="K86" s="312">
        <v>0.05</v>
      </c>
      <c r="L86" s="860">
        <f>N79*K86</f>
        <v>2277.5923840461701</v>
      </c>
      <c r="M86" s="861"/>
      <c r="N86" s="57"/>
    </row>
    <row r="87" spans="1:14" ht="15.75" thickBot="1">
      <c r="B87" s="823" t="s">
        <v>953</v>
      </c>
      <c r="C87" s="824"/>
      <c r="D87" s="824"/>
      <c r="E87" s="824"/>
      <c r="F87" s="824"/>
      <c r="G87" s="824"/>
      <c r="H87" s="824"/>
      <c r="I87" s="824"/>
      <c r="J87" s="824"/>
      <c r="K87" s="824"/>
      <c r="L87" s="824"/>
      <c r="M87" s="825"/>
      <c r="N87" s="58">
        <f>L84+L85+L86</f>
        <v>13665.554304277019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59217.401985200413</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5"/>
  <cols>
    <col min="1" max="1" width="9" bestFit="1" customWidth="1"/>
    <col min="2" max="2" width="16.140625" customWidth="1"/>
    <col min="6" max="6" width="16.28515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1720</v>
      </c>
      <c r="C31" s="87" t="s">
        <v>2181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2686.8530451800998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2686.8530451800998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412</v>
      </c>
      <c r="B48" s="49" t="str">
        <f>VLOOKUP(A48,MATERIALES!A5:D373,3,FALSE)</f>
        <v>Cicatrizante (para remoción de especies vegetales)</v>
      </c>
      <c r="C48" s="288"/>
      <c r="D48" s="288"/>
      <c r="E48" s="288"/>
      <c r="F48" s="288"/>
      <c r="G48" s="288"/>
      <c r="H48" s="288"/>
      <c r="I48" s="275"/>
      <c r="J48" s="231" t="str">
        <f>VLOOKUP(A48,MATERIALES!A4:D640,2,FALSE)</f>
        <v>kg</v>
      </c>
      <c r="K48" s="289">
        <v>1</v>
      </c>
      <c r="L48" s="274"/>
      <c r="M48" s="409">
        <f>VLOOKUP(A48,MATERIALES!A5:D396,4,FALSE)</f>
        <v>5189.9611387622017</v>
      </c>
      <c r="N48" s="279">
        <f>K48*M48</f>
        <v>5189.9611387622017</v>
      </c>
    </row>
    <row r="49" spans="1:14">
      <c r="A49" s="176"/>
      <c r="B49" s="49"/>
      <c r="C49" s="432"/>
      <c r="D49" s="432"/>
      <c r="E49" s="432"/>
      <c r="F49" s="432"/>
      <c r="G49" s="432"/>
      <c r="H49" s="432"/>
      <c r="I49" s="432"/>
      <c r="J49" s="318"/>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5189.9611387622017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12</v>
      </c>
      <c r="N71" s="402">
        <f>K71/M71</f>
        <v>8890.5203012006659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12</v>
      </c>
      <c r="N72" s="402">
        <f>K72/M72</f>
        <v>9021.8333333333339</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51"/>
    </row>
    <row r="77" spans="1:15" ht="15.75" thickBot="1">
      <c r="B77" s="823" t="s">
        <v>953</v>
      </c>
      <c r="C77" s="824"/>
      <c r="D77" s="824"/>
      <c r="E77" s="824"/>
      <c r="F77" s="824"/>
      <c r="G77" s="824"/>
      <c r="H77" s="824"/>
      <c r="I77" s="824"/>
      <c r="J77" s="824"/>
      <c r="K77" s="824"/>
      <c r="L77" s="824"/>
      <c r="M77" s="825"/>
      <c r="N77" s="308">
        <f>SUM(N71:N76)</f>
        <v>17912.353634534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25789.1678184763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5157.8335636952606</v>
      </c>
      <c r="M84" s="859"/>
      <c r="N84" s="57"/>
    </row>
    <row r="85" spans="1:14">
      <c r="B85" s="95" t="s">
        <v>973</v>
      </c>
      <c r="C85" s="96"/>
      <c r="D85" s="96"/>
      <c r="E85" s="96"/>
      <c r="F85" s="96"/>
      <c r="G85" s="96"/>
      <c r="H85" s="96"/>
      <c r="I85" s="93"/>
      <c r="J85" s="94"/>
      <c r="K85" s="311">
        <v>0.05</v>
      </c>
      <c r="L85" s="858">
        <f>N79*K85</f>
        <v>1289.4583909238152</v>
      </c>
      <c r="M85" s="859"/>
      <c r="N85" s="57"/>
    </row>
    <row r="86" spans="1:14" ht="15.75" thickBot="1">
      <c r="B86" s="97" t="s">
        <v>974</v>
      </c>
      <c r="C86" s="98"/>
      <c r="D86" s="98"/>
      <c r="E86" s="98"/>
      <c r="F86" s="98"/>
      <c r="G86" s="98"/>
      <c r="H86" s="98"/>
      <c r="I86" s="99"/>
      <c r="J86" s="100"/>
      <c r="K86" s="312">
        <v>0.05</v>
      </c>
      <c r="L86" s="860">
        <f>N79*K86</f>
        <v>1289.4583909238152</v>
      </c>
      <c r="M86" s="861"/>
      <c r="N86" s="57"/>
    </row>
    <row r="87" spans="1:14" ht="15.75" thickBot="1">
      <c r="B87" s="823" t="s">
        <v>953</v>
      </c>
      <c r="C87" s="824"/>
      <c r="D87" s="824"/>
      <c r="E87" s="824"/>
      <c r="F87" s="824"/>
      <c r="G87" s="824"/>
      <c r="H87" s="824"/>
      <c r="I87" s="824"/>
      <c r="J87" s="824"/>
      <c r="K87" s="824"/>
      <c r="L87" s="824"/>
      <c r="M87" s="825"/>
      <c r="N87" s="58">
        <f>L84+L85+L86</f>
        <v>7736.7503455428914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33525.918164019189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2.7109375" customWidth="1"/>
    <col min="10" max="10" width="15.5703125" customWidth="1"/>
    <col min="11" max="11" width="18.855468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1721</v>
      </c>
      <c r="C31" s="87" t="s">
        <v>2182</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2015.1397838850748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2015.1397838850748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212" t="s">
        <v>412</v>
      </c>
      <c r="B48" s="49" t="str">
        <f>VLOOKUP(A48,MATERIALES!A5:D373,3,FALSE)</f>
        <v>Cicatrizante (para remoción de especies vegetales)</v>
      </c>
      <c r="C48" s="288"/>
      <c r="D48" s="288"/>
      <c r="E48" s="288"/>
      <c r="F48" s="288"/>
      <c r="G48" s="288"/>
      <c r="H48" s="288"/>
      <c r="I48" s="288"/>
      <c r="J48" s="318" t="str">
        <f>VLOOKUP(A48,MATERIALES!A4:D640,2,FALSE)</f>
        <v>kg</v>
      </c>
      <c r="K48" s="289">
        <v>1</v>
      </c>
      <c r="L48" s="274"/>
      <c r="M48" s="409">
        <f>VLOOKUP(A48,MATERIALES!A5:D396,4,FALSE)</f>
        <v>5189.9611387622017</v>
      </c>
      <c r="N48" s="279">
        <f>K48*M48</f>
        <v>5189.9611387622017</v>
      </c>
    </row>
    <row r="49" spans="1:14">
      <c r="A49" s="176"/>
      <c r="B49" s="49"/>
      <c r="C49" s="432"/>
      <c r="D49" s="432"/>
      <c r="E49" s="432"/>
      <c r="F49" s="432"/>
      <c r="G49" s="432"/>
      <c r="H49" s="432"/>
      <c r="I49" s="432"/>
      <c r="J49" s="319"/>
      <c r="K49" s="404"/>
      <c r="L49" s="428"/>
      <c r="M49" s="409"/>
      <c r="N49" s="279"/>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5189.9611387622017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16</v>
      </c>
      <c r="N71" s="402">
        <f>K71/M71</f>
        <v>6667.890225900499</v>
      </c>
      <c r="O71" s="112"/>
    </row>
    <row r="72" spans="1:15">
      <c r="A72" s="177" t="s">
        <v>7</v>
      </c>
      <c r="B72" s="55" t="str">
        <f>VLOOKUP(A72,'MANO DE OBRA'!A8:D69,3,FALSE)</f>
        <v>Obrero (2)</v>
      </c>
      <c r="C72" s="53"/>
      <c r="D72" s="53"/>
      <c r="E72" s="53"/>
      <c r="F72" s="53"/>
      <c r="G72" s="53"/>
      <c r="H72" s="53"/>
      <c r="I72" s="299">
        <f>K72/J72*100</f>
        <v>58520.000000000007</v>
      </c>
      <c r="J72" s="300">
        <v>185</v>
      </c>
      <c r="K72" s="301">
        <f>VLOOKUP(A72,'MANO DE OBRA'!A8:D100,4,FALSE)</f>
        <v>108262</v>
      </c>
      <c r="L72" s="56"/>
      <c r="M72" s="441">
        <v>16</v>
      </c>
      <c r="N72" s="402">
        <f>K72/M72</f>
        <v>6766.375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13434.265225900499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20639.366148547775</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4127.8732297095548</v>
      </c>
      <c r="M84" s="859"/>
      <c r="N84" s="57"/>
    </row>
    <row r="85" spans="1:14">
      <c r="B85" s="95" t="s">
        <v>973</v>
      </c>
      <c r="C85" s="96"/>
      <c r="D85" s="96"/>
      <c r="E85" s="96"/>
      <c r="F85" s="96"/>
      <c r="G85" s="96"/>
      <c r="H85" s="96"/>
      <c r="I85" s="93"/>
      <c r="J85" s="94"/>
      <c r="K85" s="311">
        <v>0.05</v>
      </c>
      <c r="L85" s="858">
        <f>N79*K85</f>
        <v>1031.9683074273887</v>
      </c>
      <c r="M85" s="859"/>
      <c r="N85" s="57"/>
    </row>
    <row r="86" spans="1:14" ht="15.75" thickBot="1">
      <c r="B86" s="97" t="s">
        <v>974</v>
      </c>
      <c r="C86" s="98"/>
      <c r="D86" s="98"/>
      <c r="E86" s="98"/>
      <c r="F86" s="98"/>
      <c r="G86" s="98"/>
      <c r="H86" s="98"/>
      <c r="I86" s="99"/>
      <c r="J86" s="100"/>
      <c r="K86" s="312">
        <v>0.05</v>
      </c>
      <c r="L86" s="860">
        <f>N79*K86</f>
        <v>1031.9683074273887</v>
      </c>
      <c r="M86" s="861"/>
      <c r="N86" s="57"/>
    </row>
    <row r="87" spans="1:14" ht="15.75" thickBot="1">
      <c r="B87" s="823" t="s">
        <v>953</v>
      </c>
      <c r="C87" s="824"/>
      <c r="D87" s="824"/>
      <c r="E87" s="824"/>
      <c r="F87" s="824"/>
      <c r="G87" s="824"/>
      <c r="H87" s="824"/>
      <c r="I87" s="824"/>
      <c r="J87" s="824"/>
      <c r="K87" s="824"/>
      <c r="L87" s="824"/>
      <c r="M87" s="825"/>
      <c r="N87" s="58">
        <f>L84+L85+L86</f>
        <v>6191.8098445643327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26831.175993112109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5"/>
  <cols>
    <col min="1" max="1" width="9" bestFit="1" customWidth="1"/>
    <col min="2" max="2" width="16.28515625" customWidth="1"/>
    <col min="6" max="6" width="15.140625" customWidth="1"/>
    <col min="9" max="9" width="13.42578125" bestFit="1" customWidth="1"/>
    <col min="10" max="10" width="15.5703125" customWidth="1"/>
    <col min="11" max="11" width="18.8554687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1722</v>
      </c>
      <c r="C31" s="87" t="s">
        <v>2183</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11305.850572033949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2.1</v>
      </c>
      <c r="L48" s="274"/>
      <c r="M48" s="409">
        <f>VLOOKUP(A48,MATERIALES!A5:D396,4,FALSE)</f>
        <v>91572.076147478831</v>
      </c>
      <c r="N48" s="279">
        <f>K48*M48</f>
        <v>192301.35990970556</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5189.9611387622017</v>
      </c>
      <c r="N49" s="279">
        <f>K49*M49</f>
        <v>5189.9611387622017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197491.32104846777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75372.337146892998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284169.5087673947</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56833.901753478945</v>
      </c>
      <c r="M84" s="859"/>
      <c r="N84" s="57"/>
    </row>
    <row r="85" spans="1:14">
      <c r="B85" s="95" t="s">
        <v>973</v>
      </c>
      <c r="C85" s="96"/>
      <c r="D85" s="96"/>
      <c r="E85" s="96"/>
      <c r="F85" s="96"/>
      <c r="G85" s="96"/>
      <c r="H85" s="96"/>
      <c r="I85" s="93"/>
      <c r="J85" s="94"/>
      <c r="K85" s="311">
        <v>0.05</v>
      </c>
      <c r="L85" s="858">
        <f>N79*K85</f>
        <v>14208.475438369736</v>
      </c>
      <c r="M85" s="859"/>
      <c r="N85" s="57"/>
    </row>
    <row r="86" spans="1:14" ht="15.75" thickBot="1">
      <c r="B86" s="97" t="s">
        <v>974</v>
      </c>
      <c r="C86" s="98"/>
      <c r="D86" s="98"/>
      <c r="E86" s="98"/>
      <c r="F86" s="98"/>
      <c r="G86" s="98"/>
      <c r="H86" s="98"/>
      <c r="I86" s="99"/>
      <c r="J86" s="100"/>
      <c r="K86" s="312">
        <v>0.05</v>
      </c>
      <c r="L86" s="860">
        <f>N79*K86</f>
        <v>14208.475438369736</v>
      </c>
      <c r="M86" s="861"/>
      <c r="N86" s="57"/>
    </row>
    <row r="87" spans="1:14" ht="15.75" thickBot="1">
      <c r="B87" s="823" t="s">
        <v>953</v>
      </c>
      <c r="C87" s="824"/>
      <c r="D87" s="824"/>
      <c r="E87" s="824"/>
      <c r="F87" s="824"/>
      <c r="G87" s="824"/>
      <c r="H87" s="824"/>
      <c r="I87" s="824"/>
      <c r="J87" s="824"/>
      <c r="K87" s="824"/>
      <c r="L87" s="824"/>
      <c r="M87" s="825"/>
      <c r="N87" s="58">
        <f>L84+L85+L86</f>
        <v>85250.852630218404</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369420.36139761307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1723</v>
      </c>
      <c r="C31" s="87" t="s">
        <v>2184</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0.15</v>
      </c>
      <c r="N41" s="351">
        <f>N77*M41</f>
        <v>11305.850572033949</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11305.850572033949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2</v>
      </c>
      <c r="L48" s="274"/>
      <c r="M48" s="409">
        <f>VLOOKUP(A48,MATERIALES!A5:D396,4,FALSE)</f>
        <v>91572.076147478831</v>
      </c>
      <c r="N48" s="279">
        <f>K48*M48</f>
        <v>183144.15229495766</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5189.9611387622017</v>
      </c>
      <c r="N49" s="279">
        <f>K49*M49</f>
        <v>5189.9611387622017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188334.11343371987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3.57</v>
      </c>
      <c r="N71" s="402">
        <f>K71/M71</f>
        <v>29884.101852775348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3.57</v>
      </c>
      <c r="N72" s="402">
        <f>K72/M72</f>
        <v>45488.23529411765</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75372.337146892998</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275012.30115264683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55002.460230529367</v>
      </c>
      <c r="M84" s="859"/>
      <c r="N84" s="57"/>
    </row>
    <row r="85" spans="1:14">
      <c r="B85" s="95" t="s">
        <v>973</v>
      </c>
      <c r="C85" s="96"/>
      <c r="D85" s="96"/>
      <c r="E85" s="96"/>
      <c r="F85" s="96"/>
      <c r="G85" s="96"/>
      <c r="H85" s="96"/>
      <c r="I85" s="93"/>
      <c r="J85" s="94"/>
      <c r="K85" s="311">
        <v>0.05</v>
      </c>
      <c r="L85" s="858">
        <f>N79*K85</f>
        <v>13750.615057632342</v>
      </c>
      <c r="M85" s="859"/>
      <c r="N85" s="57"/>
    </row>
    <row r="86" spans="1:14" ht="15.75" thickBot="1">
      <c r="B86" s="97" t="s">
        <v>974</v>
      </c>
      <c r="C86" s="98"/>
      <c r="D86" s="98"/>
      <c r="E86" s="98"/>
      <c r="F86" s="98"/>
      <c r="G86" s="98"/>
      <c r="H86" s="98"/>
      <c r="I86" s="99"/>
      <c r="J86" s="100"/>
      <c r="K86" s="312">
        <v>0.05</v>
      </c>
      <c r="L86" s="860">
        <f>N79*K86</f>
        <v>13750.615057632342</v>
      </c>
      <c r="M86" s="861"/>
      <c r="N86" s="57"/>
    </row>
    <row r="87" spans="1:14" ht="15.75" thickBot="1">
      <c r="B87" s="823" t="s">
        <v>953</v>
      </c>
      <c r="C87" s="824"/>
      <c r="D87" s="824"/>
      <c r="E87" s="824"/>
      <c r="F87" s="824"/>
      <c r="G87" s="824"/>
      <c r="H87" s="824"/>
      <c r="I87" s="824"/>
      <c r="J87" s="824"/>
      <c r="K87" s="824"/>
      <c r="L87" s="824"/>
      <c r="M87" s="825"/>
      <c r="N87" s="58">
        <f>L84+L85+L86</f>
        <v>82503.69034579405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357515.99149844085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5"/>
  <cols>
    <col min="1" max="1" width="9" bestFit="1" customWidth="1"/>
    <col min="2" max="2" width="16.85546875" customWidth="1"/>
    <col min="6" max="6" width="15.1406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1724</v>
      </c>
      <c r="C31" s="87" t="s">
        <v>2185</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4720.6884844632978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4720.6884844632978</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1.31</v>
      </c>
      <c r="L48" s="274"/>
      <c r="M48" s="409">
        <f>VLOOKUP(A48,MATERIALES!A5:D396,4,FALSE)</f>
        <v>91572.076147478831</v>
      </c>
      <c r="N48" s="279">
        <f>K48*M48</f>
        <v>119959.41975319727</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5189.9611387622017</v>
      </c>
      <c r="N49" s="279">
        <f>K49*M49</f>
        <v>5189.9611387622017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125149.38089195947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5.7</v>
      </c>
      <c r="N71" s="402">
        <f>K71/M71</f>
        <v>18716.884844632979</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5.7</v>
      </c>
      <c r="N72" s="402">
        <f>K72/M72</f>
        <v>28490</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47206.884844632979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177076.95422105576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35415.39084421115</v>
      </c>
      <c r="M84" s="859"/>
      <c r="N84" s="57"/>
    </row>
    <row r="85" spans="1:14">
      <c r="B85" s="95" t="s">
        <v>973</v>
      </c>
      <c r="C85" s="96"/>
      <c r="D85" s="96"/>
      <c r="E85" s="96"/>
      <c r="F85" s="96"/>
      <c r="G85" s="96"/>
      <c r="H85" s="96"/>
      <c r="I85" s="93"/>
      <c r="J85" s="94"/>
      <c r="K85" s="311">
        <v>0.05</v>
      </c>
      <c r="L85" s="858">
        <f>N79*K85</f>
        <v>8853.8477110527874</v>
      </c>
      <c r="M85" s="859"/>
      <c r="N85" s="57"/>
    </row>
    <row r="86" spans="1:14" ht="15.75" thickBot="1">
      <c r="B86" s="97" t="s">
        <v>974</v>
      </c>
      <c r="C86" s="98"/>
      <c r="D86" s="98"/>
      <c r="E86" s="98"/>
      <c r="F86" s="98"/>
      <c r="G86" s="98"/>
      <c r="H86" s="98"/>
      <c r="I86" s="99"/>
      <c r="J86" s="100"/>
      <c r="K86" s="312">
        <v>0.05</v>
      </c>
      <c r="L86" s="860">
        <f>N79*K86</f>
        <v>8853.8477110527874</v>
      </c>
      <c r="M86" s="861"/>
      <c r="N86" s="57"/>
    </row>
    <row r="87" spans="1:14" ht="15.75" thickBot="1">
      <c r="B87" s="823" t="s">
        <v>953</v>
      </c>
      <c r="C87" s="824"/>
      <c r="D87" s="824"/>
      <c r="E87" s="824"/>
      <c r="F87" s="824"/>
      <c r="G87" s="824"/>
      <c r="H87" s="824"/>
      <c r="I87" s="824"/>
      <c r="J87" s="824"/>
      <c r="K87" s="824"/>
      <c r="L87" s="824"/>
      <c r="M87" s="825"/>
      <c r="N87" s="58">
        <f>L84+L85+L86</f>
        <v>53123.086266316728</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230200.04048737249</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5"/>
  <cols>
    <col min="1" max="1" width="9" bestFit="1" customWidth="1"/>
    <col min="2" max="2" width="16.85546875" customWidth="1"/>
    <col min="6" max="6" width="16.5703125" customWidth="1"/>
    <col min="9" max="9" width="12.85546875" customWidth="1"/>
    <col min="10" max="10" width="15.5703125" customWidth="1"/>
    <col min="11" max="11" width="18.5703125" customWidth="1"/>
    <col min="13" max="13" width="13.42578125" customWidth="1"/>
    <col min="14" max="14" width="17.42578125" customWidth="1"/>
    <col min="15" max="15" width="12" bestFit="1" customWidth="1"/>
  </cols>
  <sheetData>
    <row r="1" spans="2:14" ht="2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1725</v>
      </c>
      <c r="C31" s="87" t="s">
        <v>2186</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3957.0477002118823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3957.0477002118823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1.1000000000000001</v>
      </c>
      <c r="L48" s="274"/>
      <c r="M48" s="409">
        <f>VLOOKUP(A48,MATERIALES!A5:D396,4,FALSE)</f>
        <v>91572.076147478831</v>
      </c>
      <c r="N48" s="279">
        <f>K48*M48</f>
        <v>100729.28376222673</v>
      </c>
    </row>
    <row r="49" spans="1:14">
      <c r="A49" s="176" t="s">
        <v>412</v>
      </c>
      <c r="B49" s="49" t="str">
        <f>VLOOKUP(A49,MATERIALES!A6:D373,3,FALSE)</f>
        <v>Cicatrizante (para remoción de especies vegetales)</v>
      </c>
      <c r="C49" s="432"/>
      <c r="D49" s="432"/>
      <c r="E49" s="432"/>
      <c r="F49" s="432"/>
      <c r="G49" s="432"/>
      <c r="H49" s="432"/>
      <c r="I49" s="432"/>
      <c r="J49" s="319" t="str">
        <f>VLOOKUP(A49,MATERIALES!A5:D641,2,FALSE)</f>
        <v>kg</v>
      </c>
      <c r="K49" s="404">
        <v>1</v>
      </c>
      <c r="L49" s="428"/>
      <c r="M49" s="409">
        <f>VLOOKUP(A49,MATERIALES!A6:D397,4,FALSE)</f>
        <v>5189.9611387622017</v>
      </c>
      <c r="N49" s="279">
        <f>K49*M49</f>
        <v>5189.9611387622017</v>
      </c>
    </row>
    <row r="50" spans="1:14">
      <c r="A50" s="176"/>
      <c r="B50" s="49"/>
      <c r="C50" s="432"/>
      <c r="D50" s="432"/>
      <c r="E50" s="432"/>
      <c r="F50" s="432"/>
      <c r="G50" s="432"/>
      <c r="H50" s="432"/>
      <c r="I50" s="432"/>
      <c r="J50" s="318"/>
      <c r="K50" s="404"/>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105919.24490098892</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6.8</v>
      </c>
      <c r="N71" s="402">
        <f>K71/M71</f>
        <v>15689.153472707058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6.8</v>
      </c>
      <c r="N72" s="402">
        <f>K72/M72</f>
        <v>23881.323529411766</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39570.477002118823</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149446.76960331964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29889.353920663929</v>
      </c>
      <c r="M84" s="859"/>
      <c r="N84" s="57"/>
    </row>
    <row r="85" spans="1:14">
      <c r="B85" s="95" t="s">
        <v>973</v>
      </c>
      <c r="C85" s="96"/>
      <c r="D85" s="96"/>
      <c r="E85" s="96"/>
      <c r="F85" s="96"/>
      <c r="G85" s="96"/>
      <c r="H85" s="96"/>
      <c r="I85" s="93"/>
      <c r="J85" s="94"/>
      <c r="K85" s="311">
        <v>0.05</v>
      </c>
      <c r="L85" s="858">
        <f>N79*K85</f>
        <v>7472.3384801659822</v>
      </c>
      <c r="M85" s="859"/>
      <c r="N85" s="57"/>
    </row>
    <row r="86" spans="1:14" ht="15.75" thickBot="1">
      <c r="B86" s="97" t="s">
        <v>974</v>
      </c>
      <c r="C86" s="98"/>
      <c r="D86" s="98"/>
      <c r="E86" s="98"/>
      <c r="F86" s="98"/>
      <c r="G86" s="98"/>
      <c r="H86" s="98"/>
      <c r="I86" s="99"/>
      <c r="J86" s="100"/>
      <c r="K86" s="312">
        <v>0.05</v>
      </c>
      <c r="L86" s="860">
        <f>N79*K86</f>
        <v>7472.3384801659822</v>
      </c>
      <c r="M86" s="861"/>
      <c r="N86" s="57"/>
    </row>
    <row r="87" spans="1:14" ht="15.75" thickBot="1">
      <c r="B87" s="823" t="s">
        <v>953</v>
      </c>
      <c r="C87" s="824"/>
      <c r="D87" s="824"/>
      <c r="E87" s="824"/>
      <c r="F87" s="824"/>
      <c r="G87" s="824"/>
      <c r="H87" s="824"/>
      <c r="I87" s="824"/>
      <c r="J87" s="824"/>
      <c r="K87" s="824"/>
      <c r="L87" s="824"/>
      <c r="M87" s="825"/>
      <c r="N87" s="58">
        <f>L84+L85+L86</f>
        <v>44834.030880995895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194280.80048431555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5"/>
  <cols>
    <col min="1" max="1" width="9" bestFit="1" customWidth="1"/>
    <col min="2" max="2" width="16.710937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6.2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1162</v>
      </c>
      <c r="C31" s="87" t="s">
        <v>2187</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A38" s="119"/>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269.07924361440803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269.07924361440803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289">
        <v>0.05</v>
      </c>
      <c r="L48" s="274"/>
      <c r="M48" s="409">
        <f>VLOOKUP(A48,MATERIALES!A5:D396,4,FALSE)</f>
        <v>91572.076147478831</v>
      </c>
      <c r="N48" s="279">
        <f>K48*M48</f>
        <v>4578.6038073739419</v>
      </c>
    </row>
    <row r="49" spans="1:14">
      <c r="A49" s="176" t="s">
        <v>774</v>
      </c>
      <c r="B49" s="49" t="str">
        <f>VLOOKUP(A49,MATERIALES!A6:D373,3,FALSE)</f>
        <v>Agua</v>
      </c>
      <c r="C49" s="432"/>
      <c r="D49" s="432"/>
      <c r="E49" s="432"/>
      <c r="F49" s="432"/>
      <c r="G49" s="432"/>
      <c r="H49" s="432"/>
      <c r="I49" s="432"/>
      <c r="J49" s="319" t="str">
        <f>VLOOKUP(A49,MATERIALES!A5:D641,2,FALSE)</f>
        <v>lt</v>
      </c>
      <c r="K49" s="404">
        <v>5</v>
      </c>
      <c r="L49" s="428"/>
      <c r="M49" s="409">
        <f>VLOOKUP(A49,MATERIALES!A6:D397,4,FALSE)</f>
        <v>39.776805357538898</v>
      </c>
      <c r="N49" s="279">
        <f>K49*M49</f>
        <v>198.88402678769449</v>
      </c>
    </row>
    <row r="50" spans="1:14">
      <c r="A50" s="176" t="s">
        <v>915</v>
      </c>
      <c r="B50" s="49" t="str">
        <f>VLOOKUP(A50,MATERIALES!A6:D373,3,FALSE)</f>
        <v>Cespedones</v>
      </c>
      <c r="C50" s="432"/>
      <c r="D50" s="432"/>
      <c r="E50" s="432"/>
      <c r="F50" s="432"/>
      <c r="G50" s="432"/>
      <c r="H50" s="432"/>
      <c r="I50" s="432"/>
      <c r="J50" s="319" t="str">
        <f>VLOOKUP(A50,MATERIALES!A6:D642,2,FALSE)</f>
        <v>m2</v>
      </c>
      <c r="K50" s="404">
        <v>1</v>
      </c>
      <c r="L50" s="428"/>
      <c r="M50" s="409">
        <f>VLOOKUP(A50,MATERIALES!A6:D398,4,FALSE)</f>
        <v>5697.6247401182791</v>
      </c>
      <c r="N50" s="279">
        <f>K50*M50</f>
        <v>5697.6247401182791</v>
      </c>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10475.112574279916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30</v>
      </c>
      <c r="B71" s="55" t="str">
        <f>VLOOKUP(A71,'MANO DE OBRA'!A8:D68,3,FALSE)</f>
        <v>Oficial</v>
      </c>
      <c r="C71" s="53"/>
      <c r="D71" s="53"/>
      <c r="E71" s="53"/>
      <c r="F71" s="53"/>
      <c r="G71" s="53"/>
      <c r="H71" s="53"/>
      <c r="I71" s="299">
        <f>K71/J71*100</f>
        <v>57668.23979157189</v>
      </c>
      <c r="J71" s="300">
        <v>185</v>
      </c>
      <c r="K71" s="301">
        <f>VLOOKUP(A71,'MANO DE OBRA'!A8:D99,4,FALSE)</f>
        <v>106686.24361440798</v>
      </c>
      <c r="L71" s="56"/>
      <c r="M71" s="441">
        <v>100</v>
      </c>
      <c r="N71" s="402">
        <f>K71/M71</f>
        <v>1066.8624361440798</v>
      </c>
      <c r="O71" s="112"/>
    </row>
    <row r="72" spans="1:15">
      <c r="A72" s="177" t="s">
        <v>9</v>
      </c>
      <c r="B72" s="55" t="str">
        <f>VLOOKUP(A72,'MANO DE OBRA'!A8:D69,3,FALSE)</f>
        <v>Obrero (3)</v>
      </c>
      <c r="C72" s="53"/>
      <c r="D72" s="53"/>
      <c r="E72" s="53"/>
      <c r="F72" s="53"/>
      <c r="G72" s="53"/>
      <c r="H72" s="53"/>
      <c r="I72" s="299">
        <f>K72/J72*100</f>
        <v>87780</v>
      </c>
      <c r="J72" s="300">
        <v>185</v>
      </c>
      <c r="K72" s="301">
        <f>VLOOKUP(A72,'MANO DE OBRA'!A8:D100,4,FALSE)</f>
        <v>162393</v>
      </c>
      <c r="L72" s="56"/>
      <c r="M72" s="441">
        <v>100</v>
      </c>
      <c r="N72" s="402">
        <f>K72/M72</f>
        <v>1623.93</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13434.984254038403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2686.9968508076809</v>
      </c>
      <c r="M84" s="859"/>
      <c r="N84" s="57"/>
    </row>
    <row r="85" spans="1:14">
      <c r="B85" s="95" t="s">
        <v>973</v>
      </c>
      <c r="C85" s="96"/>
      <c r="D85" s="96"/>
      <c r="E85" s="96"/>
      <c r="F85" s="96"/>
      <c r="G85" s="96"/>
      <c r="H85" s="96"/>
      <c r="I85" s="93"/>
      <c r="J85" s="94"/>
      <c r="K85" s="311">
        <v>0.05</v>
      </c>
      <c r="L85" s="858">
        <f>N79*K85</f>
        <v>671.74921270192021</v>
      </c>
      <c r="M85" s="859"/>
      <c r="N85" s="57"/>
    </row>
    <row r="86" spans="1:14" ht="15.75" thickBot="1">
      <c r="B86" s="97" t="s">
        <v>974</v>
      </c>
      <c r="C86" s="98"/>
      <c r="D86" s="98"/>
      <c r="E86" s="98"/>
      <c r="F86" s="98"/>
      <c r="G86" s="98"/>
      <c r="H86" s="98"/>
      <c r="I86" s="99"/>
      <c r="J86" s="100"/>
      <c r="K86" s="312">
        <v>0.05</v>
      </c>
      <c r="L86" s="860">
        <f>N79*K86</f>
        <v>671.74921270192021</v>
      </c>
      <c r="M86" s="861"/>
      <c r="N86" s="57"/>
    </row>
    <row r="87" spans="1:14" ht="15.75" thickBot="1">
      <c r="B87" s="823" t="s">
        <v>953</v>
      </c>
      <c r="C87" s="824"/>
      <c r="D87" s="824"/>
      <c r="E87" s="824"/>
      <c r="F87" s="824"/>
      <c r="G87" s="824"/>
      <c r="H87" s="824"/>
      <c r="I87" s="824"/>
      <c r="J87" s="824"/>
      <c r="K87" s="824"/>
      <c r="L87" s="824"/>
      <c r="M87" s="825"/>
      <c r="N87" s="58">
        <f>L84+L85+L86</f>
        <v>4030.4952762115217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17465.479530249926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5"/>
  <cols>
    <col min="1" max="1" width="9" bestFit="1" customWidth="1"/>
    <col min="2" max="2" width="17" customWidth="1"/>
    <col min="6" max="6" width="15.5703125" customWidth="1"/>
    <col min="9" max="9" width="12.85546875" customWidth="1"/>
    <col min="10" max="10" width="15.5703125" customWidth="1"/>
    <col min="11" max="11" width="18.710937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7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1163</v>
      </c>
      <c r="C31" s="87" t="s">
        <v>2188</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0.1</v>
      </c>
      <c r="N41" s="351">
        <f>N77*M41</f>
        <v>108.262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108.262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788.68544815073471</v>
      </c>
      <c r="N48" s="279">
        <f>K48*M48</f>
        <v>788.68544815073471</v>
      </c>
    </row>
    <row r="49" spans="1:14">
      <c r="A49" s="176" t="s">
        <v>650</v>
      </c>
      <c r="B49" s="49" t="str">
        <f>VLOOKUP(A49,MATERIALES!A6:D373,3,FALSE)</f>
        <v>Semillas para empradizar</v>
      </c>
      <c r="C49" s="432"/>
      <c r="D49" s="432"/>
      <c r="E49" s="432"/>
      <c r="F49" s="432"/>
      <c r="G49" s="432"/>
      <c r="H49" s="432"/>
      <c r="I49" s="432"/>
      <c r="J49" s="319" t="str">
        <f>VLOOKUP(A49,MATERIALES!A5:D641,2,FALSE)</f>
        <v>kg</v>
      </c>
      <c r="K49" s="404">
        <v>0.05</v>
      </c>
      <c r="L49" s="428"/>
      <c r="M49" s="409">
        <f>VLOOKUP(A49,MATERIALES!A6:D397,4,FALSE)</f>
        <v>43242.757004281244</v>
      </c>
      <c r="N49" s="279">
        <f>K49*M49</f>
        <v>2162.1378502140624</v>
      </c>
    </row>
    <row r="50" spans="1:14">
      <c r="A50" s="176" t="s">
        <v>686</v>
      </c>
      <c r="B50" s="49" t="str">
        <f>VLOOKUP(A50,MATERIALES!A6:D373,3,FALSE)</f>
        <v xml:space="preserve">Tierra abonada </v>
      </c>
      <c r="C50" s="432"/>
      <c r="D50" s="432"/>
      <c r="E50" s="432"/>
      <c r="F50" s="432"/>
      <c r="G50" s="432"/>
      <c r="H50" s="432"/>
      <c r="I50" s="432"/>
      <c r="J50" s="319" t="str">
        <f>VLOOKUP(A50,MATERIALES!A6:D642,2,FALSE)</f>
        <v>m3</v>
      </c>
      <c r="K50" s="404">
        <v>7.4999999999999997E-2</v>
      </c>
      <c r="L50" s="428"/>
      <c r="M50" s="409">
        <f>VLOOKUP(A50,MATERIALES!A6:D398,4,FALSE)</f>
        <v>91572.076147478831</v>
      </c>
      <c r="N50" s="279">
        <f>K50*M50</f>
        <v>6867.9057110609119</v>
      </c>
    </row>
    <row r="51" spans="1:14">
      <c r="A51" s="176" t="s">
        <v>774</v>
      </c>
      <c r="B51" s="49" t="str">
        <f>VLOOKUP(A51,MATERIALES!A6:D373,3,FALSE)</f>
        <v>Agua</v>
      </c>
      <c r="C51" s="432"/>
      <c r="D51" s="432"/>
      <c r="E51" s="432"/>
      <c r="F51" s="432"/>
      <c r="G51" s="432"/>
      <c r="H51" s="432"/>
      <c r="I51" s="432"/>
      <c r="J51" s="319" t="str">
        <f>VLOOKUP(A51,MATERIALES!A6:D643,2,FALSE)</f>
        <v>lt</v>
      </c>
      <c r="K51" s="404">
        <v>5</v>
      </c>
      <c r="L51" s="428"/>
      <c r="M51" s="409">
        <f>VLOOKUP(A51,MATERIALES!A6:D399,4,FALSE)</f>
        <v>39.776805357538898</v>
      </c>
      <c r="N51" s="279">
        <f>K51*M51</f>
        <v>198.88402678769449</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10017.613036213404</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7</v>
      </c>
      <c r="B71" s="55" t="str">
        <f>VLOOKUP(A71,'MANO DE OBRA'!A8:D68,3,FALSE)</f>
        <v>Obrero (2)</v>
      </c>
      <c r="C71" s="53"/>
      <c r="D71" s="53"/>
      <c r="E71" s="53"/>
      <c r="F71" s="53"/>
      <c r="G71" s="53"/>
      <c r="H71" s="53"/>
      <c r="I71" s="299">
        <f>K71/J71*100</f>
        <v>58520.000000000007</v>
      </c>
      <c r="J71" s="300">
        <v>185</v>
      </c>
      <c r="K71" s="301">
        <f>VLOOKUP(A71,'MANO DE OBRA'!A8:D99,4,FALSE)</f>
        <v>108262</v>
      </c>
      <c r="L71" s="56"/>
      <c r="M71" s="441">
        <v>100</v>
      </c>
      <c r="N71" s="402">
        <f>K71/M71</f>
        <v>1082.6199999999999</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1082.6199999999999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11208.495036213404</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2241.6990072426811</v>
      </c>
      <c r="M84" s="859"/>
      <c r="N84" s="57"/>
    </row>
    <row r="85" spans="1:14">
      <c r="B85" s="95" t="s">
        <v>973</v>
      </c>
      <c r="C85" s="96"/>
      <c r="D85" s="96"/>
      <c r="E85" s="96"/>
      <c r="F85" s="96"/>
      <c r="G85" s="96"/>
      <c r="H85" s="96"/>
      <c r="I85" s="93"/>
      <c r="J85" s="94"/>
      <c r="K85" s="311">
        <v>0.05</v>
      </c>
      <c r="L85" s="858">
        <f>N79*K85</f>
        <v>560.42475181067027</v>
      </c>
      <c r="M85" s="859"/>
      <c r="N85" s="57"/>
    </row>
    <row r="86" spans="1:14" ht="15.75" thickBot="1">
      <c r="B86" s="97" t="s">
        <v>974</v>
      </c>
      <c r="C86" s="98"/>
      <c r="D86" s="98"/>
      <c r="E86" s="98"/>
      <c r="F86" s="98"/>
      <c r="G86" s="98"/>
      <c r="H86" s="98"/>
      <c r="I86" s="99"/>
      <c r="J86" s="100"/>
      <c r="K86" s="312">
        <v>0.05</v>
      </c>
      <c r="L86" s="860">
        <f>N79*K86</f>
        <v>560.42475181067027</v>
      </c>
      <c r="M86" s="861"/>
      <c r="N86" s="57"/>
    </row>
    <row r="87" spans="1:14" ht="15.75" thickBot="1">
      <c r="B87" s="823" t="s">
        <v>953</v>
      </c>
      <c r="C87" s="824"/>
      <c r="D87" s="824"/>
      <c r="E87" s="824"/>
      <c r="F87" s="824"/>
      <c r="G87" s="824"/>
      <c r="H87" s="824"/>
      <c r="I87" s="824"/>
      <c r="J87" s="824"/>
      <c r="K87" s="824"/>
      <c r="L87" s="824"/>
      <c r="M87" s="825"/>
      <c r="N87" s="58">
        <f>L84+L85+L86</f>
        <v>3362.5485108640219</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14571.043547077426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857250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5"/>
  <cols>
    <col min="1" max="1" width="10.42578125" bestFit="1" customWidth="1"/>
    <col min="2" max="2" width="16.7109375" customWidth="1"/>
    <col min="6" max="6" width="16.5703125"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customHeight="1" thickBot="1">
      <c r="A31" t="s">
        <v>1845</v>
      </c>
      <c r="B31" s="86" t="s">
        <v>1164</v>
      </c>
      <c r="C31" s="87" t="s">
        <v>2189</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253</v>
      </c>
      <c r="B36" s="872" t="str">
        <f>VLOOKUP(A36,EQUIPOS!A6:D154,3,FALSE)</f>
        <v>Máquina hidrosembradora</v>
      </c>
      <c r="C36" s="873"/>
      <c r="D36" s="873"/>
      <c r="E36" s="873"/>
      <c r="F36" s="873"/>
      <c r="G36" s="873"/>
      <c r="H36" s="874"/>
      <c r="I36" s="274"/>
      <c r="J36" s="275"/>
      <c r="K36" s="276">
        <f>VLOOKUP(A36,EQUIPOS!A6:D163,4,FALSE)</f>
        <v>19337.674415336282</v>
      </c>
      <c r="L36" s="277"/>
      <c r="M36" s="343">
        <v>350</v>
      </c>
      <c r="N36" s="279">
        <f>K36/M36</f>
        <v>55.250498329532235</v>
      </c>
    </row>
    <row r="37" spans="1:14">
      <c r="A37" s="119" t="s">
        <v>138</v>
      </c>
      <c r="B37" s="872" t="str">
        <f>VLOOKUP(A37,EQUIPOS!A7:D154,3,FALSE)</f>
        <v>Camioneta D-300</v>
      </c>
      <c r="C37" s="873"/>
      <c r="D37" s="873"/>
      <c r="E37" s="873"/>
      <c r="F37" s="873"/>
      <c r="G37" s="873"/>
      <c r="H37" s="874"/>
      <c r="I37" s="428"/>
      <c r="J37" s="429"/>
      <c r="K37" s="276">
        <f>VLOOKUP(A37,EQUIPOS!A7:D164,4,FALSE)</f>
        <v>38879.419621741326</v>
      </c>
      <c r="L37" s="342"/>
      <c r="M37" s="343">
        <v>350</v>
      </c>
      <c r="N37" s="279">
        <f>K37/M37</f>
        <v>111.08405606211808</v>
      </c>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4.8049864931144288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171.13954088476476</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426</v>
      </c>
      <c r="B48" s="49" t="str">
        <f>VLOOKUP(A48,MATERIALES!A5:D373,3,FALSE)</f>
        <v>Costal de fibra o fique</v>
      </c>
      <c r="C48" s="288"/>
      <c r="D48" s="288"/>
      <c r="E48" s="288"/>
      <c r="F48" s="288"/>
      <c r="G48" s="288"/>
      <c r="H48" s="288"/>
      <c r="I48" s="288"/>
      <c r="J48" s="318" t="str">
        <f>VLOOKUP(A48,MATERIALES!A4:D640,2,FALSE)</f>
        <v>m2</v>
      </c>
      <c r="K48" s="289">
        <v>1</v>
      </c>
      <c r="L48" s="274"/>
      <c r="M48" s="409">
        <f>VLOOKUP(A48,MATERIALES!A5:D396,4,FALSE)</f>
        <v>788.68544815073471</v>
      </c>
      <c r="N48" s="279">
        <f>K48*M48</f>
        <v>788.68544815073471</v>
      </c>
    </row>
    <row r="49" spans="1:14">
      <c r="A49" s="176" t="s">
        <v>499</v>
      </c>
      <c r="B49" s="49" t="str">
        <f>VLOOKUP(A49,MATERIALES!A6:D373,3,FALSE)</f>
        <v>Mulch Orgánico</v>
      </c>
      <c r="C49" s="432"/>
      <c r="D49" s="432"/>
      <c r="E49" s="432"/>
      <c r="F49" s="432"/>
      <c r="G49" s="432"/>
      <c r="H49" s="432"/>
      <c r="I49" s="432"/>
      <c r="J49" s="319" t="str">
        <f>VLOOKUP(A49,MATERIALES!A5:D641,2,FALSE)</f>
        <v>kg</v>
      </c>
      <c r="K49" s="404">
        <v>0.4</v>
      </c>
      <c r="L49" s="428"/>
      <c r="M49" s="409">
        <f>VLOOKUP(A49,MATERIALES!A6:D397,4,FALSE)</f>
        <v>1700.7935148485299</v>
      </c>
      <c r="N49" s="279">
        <f>K49*M49</f>
        <v>680.31740593941197</v>
      </c>
    </row>
    <row r="50" spans="1:14">
      <c r="A50" s="176" t="s">
        <v>774</v>
      </c>
      <c r="B50" s="49" t="str">
        <f>VLOOKUP(A50,MATERIALES!A6:D373,3,FALSE)</f>
        <v>Agua</v>
      </c>
      <c r="C50" s="432"/>
      <c r="D50" s="432"/>
      <c r="E50" s="432"/>
      <c r="F50" s="432"/>
      <c r="G50" s="432"/>
      <c r="H50" s="432"/>
      <c r="I50" s="432"/>
      <c r="J50" s="319" t="str">
        <f>VLOOKUP(A50,MATERIALES!A6:D642,2,FALSE)</f>
        <v>lt</v>
      </c>
      <c r="K50" s="404">
        <v>5</v>
      </c>
      <c r="L50" s="428"/>
      <c r="M50" s="409">
        <f>VLOOKUP(A50,MATERIALES!A6:D398,4,FALSE)</f>
        <v>39.776805357538898</v>
      </c>
      <c r="N50" s="279">
        <f>K50*M50</f>
        <v>198.88402678769449</v>
      </c>
    </row>
    <row r="51" spans="1:14">
      <c r="A51" s="176" t="s">
        <v>650</v>
      </c>
      <c r="B51" s="49" t="str">
        <f>VLOOKUP(A51,MATERIALES!A6:D373,3,FALSE)</f>
        <v>Semillas para empradizar</v>
      </c>
      <c r="C51" s="432"/>
      <c r="D51" s="432"/>
      <c r="E51" s="432"/>
      <c r="F51" s="432"/>
      <c r="G51" s="432"/>
      <c r="H51" s="432"/>
      <c r="I51" s="432"/>
      <c r="J51" s="319" t="str">
        <f>VLOOKUP(A51,MATERIALES!A6:D643,2,FALSE)</f>
        <v>kg</v>
      </c>
      <c r="K51" s="404">
        <v>0.05</v>
      </c>
      <c r="L51" s="428"/>
      <c r="M51" s="409">
        <f>VLOOKUP(A51,MATERIALES!A6:D399,4,FALSE)</f>
        <v>43242.757004281244</v>
      </c>
      <c r="N51" s="279">
        <f>K51*M51</f>
        <v>2162.1378502140624</v>
      </c>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3830.0247310919035</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2800</v>
      </c>
      <c r="N71" s="402">
        <f>K71/M71</f>
        <v>57.997500000000002</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2800</v>
      </c>
      <c r="N72" s="402">
        <f>K72/M72</f>
        <v>38.102229862288567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96.099729862288569</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4097.2640018389566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819.45280036779138</v>
      </c>
      <c r="M84" s="859"/>
      <c r="N84" s="57"/>
    </row>
    <row r="85" spans="1:14">
      <c r="B85" s="95" t="s">
        <v>973</v>
      </c>
      <c r="C85" s="96"/>
      <c r="D85" s="96"/>
      <c r="E85" s="96"/>
      <c r="F85" s="96"/>
      <c r="G85" s="96"/>
      <c r="H85" s="96"/>
      <c r="I85" s="93"/>
      <c r="J85" s="94"/>
      <c r="K85" s="311">
        <v>0.05</v>
      </c>
      <c r="L85" s="858">
        <f>N79*K85</f>
        <v>204.86320009194785</v>
      </c>
      <c r="M85" s="859"/>
      <c r="N85" s="57"/>
    </row>
    <row r="86" spans="1:14" ht="15.75" thickBot="1">
      <c r="B86" s="97" t="s">
        <v>974</v>
      </c>
      <c r="C86" s="98"/>
      <c r="D86" s="98"/>
      <c r="E86" s="98"/>
      <c r="F86" s="98"/>
      <c r="G86" s="98"/>
      <c r="H86" s="98"/>
      <c r="I86" s="99"/>
      <c r="J86" s="100"/>
      <c r="K86" s="312">
        <v>0.05</v>
      </c>
      <c r="L86" s="860">
        <f>N79*K86</f>
        <v>204.86320009194785</v>
      </c>
      <c r="M86" s="861"/>
      <c r="N86" s="57"/>
    </row>
    <row r="87" spans="1:14" ht="15.75" thickBot="1">
      <c r="B87" s="823" t="s">
        <v>953</v>
      </c>
      <c r="C87" s="824"/>
      <c r="D87" s="824"/>
      <c r="E87" s="824"/>
      <c r="F87" s="824"/>
      <c r="G87" s="824"/>
      <c r="H87" s="824"/>
      <c r="I87" s="824"/>
      <c r="J87" s="824"/>
      <c r="K87" s="824"/>
      <c r="L87" s="824"/>
      <c r="M87" s="825"/>
      <c r="N87" s="58">
        <f>L84+L85+L86</f>
        <v>1229.179200551687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5326.4432023906438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7"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9.25" customHeight="1" thickBot="1">
      <c r="A31" t="s">
        <v>1845</v>
      </c>
      <c r="B31" s="86" t="s">
        <v>1726</v>
      </c>
      <c r="C31" s="965" t="s">
        <v>2049</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8000</v>
      </c>
      <c r="N36" s="279">
        <f>K36/M36</f>
        <v>4.8599274527176659</v>
      </c>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26.907924361440802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31.767851814158469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511</v>
      </c>
      <c r="B48" s="49" t="str">
        <f>VLOOKUP(A48,MATERIALES!A5:D373,3,FALSE)</f>
        <v>Manto Temporal (Protección de Taludes)</v>
      </c>
      <c r="C48" s="288"/>
      <c r="D48" s="288"/>
      <c r="E48" s="288"/>
      <c r="F48" s="288"/>
      <c r="G48" s="288"/>
      <c r="H48" s="288"/>
      <c r="I48" s="288"/>
      <c r="J48" s="318" t="str">
        <f>VLOOKUP(A48,MATERIALES!A4:D640,2,FALSE)</f>
        <v>m2</v>
      </c>
      <c r="K48" s="493">
        <v>1.05</v>
      </c>
      <c r="L48" s="274"/>
      <c r="M48" s="409">
        <f>VLOOKUP(A48,MATERIALES!A5:D396,4,FALSE)</f>
        <v>5712.1809774374451</v>
      </c>
      <c r="N48" s="279">
        <f>K48*M48</f>
        <v>5997.7900263093179</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15293.942634694393</v>
      </c>
      <c r="N49" s="279">
        <f>K49*M49</f>
        <v>15293.942634694393</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763.48211086134779</v>
      </c>
      <c r="N50" s="279">
        <f>K50*M50</f>
        <v>1526.9642217226956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22818.696882726406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25541.257170684643</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5108.2514341369288</v>
      </c>
      <c r="M84" s="859"/>
      <c r="N84" s="57"/>
    </row>
    <row r="85" spans="1:14">
      <c r="B85" s="95" t="s">
        <v>973</v>
      </c>
      <c r="C85" s="96"/>
      <c r="D85" s="96"/>
      <c r="E85" s="96"/>
      <c r="F85" s="96"/>
      <c r="G85" s="96"/>
      <c r="H85" s="96"/>
      <c r="I85" s="93"/>
      <c r="J85" s="94"/>
      <c r="K85" s="311">
        <v>0.05</v>
      </c>
      <c r="L85" s="858">
        <f>N79*K85</f>
        <v>1277.0628585342322</v>
      </c>
      <c r="M85" s="859"/>
      <c r="N85" s="57"/>
    </row>
    <row r="86" spans="1:14" ht="15.75" thickBot="1">
      <c r="B86" s="97" t="s">
        <v>974</v>
      </c>
      <c r="C86" s="98"/>
      <c r="D86" s="98"/>
      <c r="E86" s="98"/>
      <c r="F86" s="98"/>
      <c r="G86" s="98"/>
      <c r="H86" s="98"/>
      <c r="I86" s="99"/>
      <c r="J86" s="100"/>
      <c r="K86" s="312">
        <v>0.05</v>
      </c>
      <c r="L86" s="860">
        <f>N79*K86</f>
        <v>1277.0628585342322</v>
      </c>
      <c r="M86" s="861"/>
      <c r="N86" s="57"/>
    </row>
    <row r="87" spans="1:14" ht="15.75" thickBot="1">
      <c r="B87" s="823" t="s">
        <v>953</v>
      </c>
      <c r="C87" s="824"/>
      <c r="D87" s="824"/>
      <c r="E87" s="824"/>
      <c r="F87" s="824"/>
      <c r="G87" s="824"/>
      <c r="H87" s="824"/>
      <c r="I87" s="824"/>
      <c r="J87" s="824"/>
      <c r="K87" s="824"/>
      <c r="L87" s="824"/>
      <c r="M87" s="825"/>
      <c r="N87" s="58">
        <f>L84+L85+L86</f>
        <v>7662.3771512053927</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33203.634321890037</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5"/>
  <cols>
    <col min="1" max="1" width="10.140625" bestFit="1" customWidth="1"/>
    <col min="2" max="2" width="16.7109375" customWidth="1"/>
    <col min="6" max="6" width="16.5703125" customWidth="1"/>
    <col min="9" max="9" width="12.7109375" customWidth="1"/>
    <col min="10" max="10" width="15.5703125" customWidth="1"/>
    <col min="11" max="11" width="18.5703125" customWidth="1"/>
    <col min="13" max="13" width="13.425781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28.5" customHeight="1" thickBot="1">
      <c r="A31" t="s">
        <v>1845</v>
      </c>
      <c r="B31" s="86" t="s">
        <v>1727</v>
      </c>
      <c r="C31" s="965" t="s">
        <v>2052</v>
      </c>
      <c r="D31" s="966"/>
      <c r="E31" s="966"/>
      <c r="F31" s="966"/>
      <c r="G31" s="966"/>
      <c r="H31" s="966"/>
      <c r="I31" s="966"/>
      <c r="J31" s="966"/>
      <c r="K31" s="475"/>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138</v>
      </c>
      <c r="B36" s="872" t="str">
        <f>VLOOKUP(A36,EQUIPOS!A6:D154,3,FALSE)</f>
        <v>Camioneta D-300</v>
      </c>
      <c r="C36" s="873"/>
      <c r="D36" s="873"/>
      <c r="E36" s="873"/>
      <c r="F36" s="873"/>
      <c r="G36" s="873"/>
      <c r="H36" s="874"/>
      <c r="I36" s="274"/>
      <c r="J36" s="275"/>
      <c r="K36" s="276">
        <f>VLOOKUP(A36,EQUIPOS!A6:D163,4,FALSE)</f>
        <v>38879.419621741326</v>
      </c>
      <c r="L36" s="277"/>
      <c r="M36" s="343">
        <v>8000</v>
      </c>
      <c r="N36" s="279">
        <f>K36/M36</f>
        <v>4.8599274527176659</v>
      </c>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26.907924361440802</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31.767851814158469</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512</v>
      </c>
      <c r="B48" s="49" t="str">
        <f>VLOOKUP(A48,MATERIALES!A5:D373,3,FALSE)</f>
        <v>Manto Permanente (Protección de Taludes)</v>
      </c>
      <c r="C48" s="288"/>
      <c r="D48" s="288"/>
      <c r="E48" s="288"/>
      <c r="F48" s="288"/>
      <c r="G48" s="288"/>
      <c r="H48" s="288"/>
      <c r="I48" s="288"/>
      <c r="J48" s="318" t="str">
        <f>VLOOKUP(A48,MATERIALES!A4:D640,2,FALSE)</f>
        <v>m2</v>
      </c>
      <c r="K48" s="493">
        <v>1.05</v>
      </c>
      <c r="L48" s="274"/>
      <c r="M48" s="409">
        <f>VLOOKUP(A48,MATERIALES!A5:D396,4,FALSE)</f>
        <v>7726.7514267474016</v>
      </c>
      <c r="N48" s="279">
        <f>K48*M48</f>
        <v>8113.0889980847724</v>
      </c>
    </row>
    <row r="49" spans="1:14">
      <c r="A49" s="176" t="s">
        <v>584</v>
      </c>
      <c r="B49" s="49" t="str">
        <f>VLOOKUP(A49,MATERIALES!A6:D373,3,FALSE)</f>
        <v>Mezcla Fértil</v>
      </c>
      <c r="C49" s="432"/>
      <c r="D49" s="432"/>
      <c r="E49" s="432"/>
      <c r="F49" s="432"/>
      <c r="G49" s="432"/>
      <c r="H49" s="432"/>
      <c r="I49" s="432"/>
      <c r="J49" s="319" t="str">
        <f>VLOOKUP(A49,MATERIALES!A5:D641,2,FALSE)</f>
        <v>m2</v>
      </c>
      <c r="K49" s="493">
        <v>1</v>
      </c>
      <c r="L49" s="428"/>
      <c r="M49" s="409">
        <f>VLOOKUP(A49,MATERIALES!A6:D397,4,FALSE)</f>
        <v>15293.942634694393</v>
      </c>
      <c r="N49" s="279">
        <f>K49*M49</f>
        <v>15293.942634694393</v>
      </c>
    </row>
    <row r="50" spans="1:14">
      <c r="A50" s="176" t="s">
        <v>827</v>
      </c>
      <c r="B50" s="49" t="str">
        <f>VLOOKUP(A50,MATERIALES!A6:D373,3,FALSE)</f>
        <v>Anclaje para fijación del manto</v>
      </c>
      <c r="C50" s="432"/>
      <c r="D50" s="432"/>
      <c r="E50" s="432"/>
      <c r="F50" s="432"/>
      <c r="G50" s="432"/>
      <c r="H50" s="432"/>
      <c r="I50" s="432"/>
      <c r="J50" s="319" t="str">
        <f>VLOOKUP(A50,MATERIALES!A6:D642,2,FALSE)</f>
        <v>u</v>
      </c>
      <c r="K50" s="493">
        <v>2</v>
      </c>
      <c r="L50" s="428"/>
      <c r="M50" s="409">
        <f>VLOOKUP(A50,MATERIALES!A6:D398,4,FALSE)</f>
        <v>763.48211086134779</v>
      </c>
      <c r="N50" s="279">
        <f>K50*M50</f>
        <v>1526.9642217226956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24933.99585450186</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9</v>
      </c>
      <c r="B71" s="55" t="str">
        <f>VLOOKUP(A71,'MANO DE OBRA'!A8:D68,3,FALSE)</f>
        <v>Obrero (3)</v>
      </c>
      <c r="C71" s="53"/>
      <c r="D71" s="53"/>
      <c r="E71" s="53"/>
      <c r="F71" s="53"/>
      <c r="G71" s="53"/>
      <c r="H71" s="53"/>
      <c r="I71" s="299">
        <f>K71/J71*100</f>
        <v>87780</v>
      </c>
      <c r="J71" s="300">
        <v>185</v>
      </c>
      <c r="K71" s="301">
        <f>VLOOKUP(A71,'MANO DE OBRA'!A8:D99,4,FALSE)</f>
        <v>162393</v>
      </c>
      <c r="L71" s="56"/>
      <c r="M71" s="441">
        <v>100</v>
      </c>
      <c r="N71" s="402">
        <f>K71/M71</f>
        <v>1623.93</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100</v>
      </c>
      <c r="N72" s="402">
        <f>K72/M72</f>
        <v>1066.8624361440798</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2690.7924361440801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27656.556142460096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5531.3112284920198</v>
      </c>
      <c r="M84" s="859"/>
      <c r="N84" s="57"/>
    </row>
    <row r="85" spans="1:14">
      <c r="B85" s="95" t="s">
        <v>973</v>
      </c>
      <c r="C85" s="96"/>
      <c r="D85" s="96"/>
      <c r="E85" s="96"/>
      <c r="F85" s="96"/>
      <c r="G85" s="96"/>
      <c r="H85" s="96"/>
      <c r="I85" s="93"/>
      <c r="J85" s="94"/>
      <c r="K85" s="311">
        <v>0.05</v>
      </c>
      <c r="L85" s="858">
        <f>N79*K85</f>
        <v>1382.827807123005</v>
      </c>
      <c r="M85" s="859"/>
      <c r="N85" s="57"/>
    </row>
    <row r="86" spans="1:14" ht="15.75" thickBot="1">
      <c r="B86" s="97" t="s">
        <v>974</v>
      </c>
      <c r="C86" s="98"/>
      <c r="D86" s="98"/>
      <c r="E86" s="98"/>
      <c r="F86" s="98"/>
      <c r="G86" s="98"/>
      <c r="H86" s="98"/>
      <c r="I86" s="99"/>
      <c r="J86" s="100"/>
      <c r="K86" s="312">
        <v>0.05</v>
      </c>
      <c r="L86" s="860">
        <f>N79*K86</f>
        <v>1382.827807123005</v>
      </c>
      <c r="M86" s="861"/>
      <c r="N86" s="57"/>
    </row>
    <row r="87" spans="1:14" ht="15.75" thickBot="1">
      <c r="B87" s="823" t="s">
        <v>953</v>
      </c>
      <c r="C87" s="824"/>
      <c r="D87" s="824"/>
      <c r="E87" s="824"/>
      <c r="F87" s="824"/>
      <c r="G87" s="824"/>
      <c r="H87" s="824"/>
      <c r="I87" s="824"/>
      <c r="J87" s="824"/>
      <c r="K87" s="824"/>
      <c r="L87" s="824"/>
      <c r="M87" s="825"/>
      <c r="N87" s="58">
        <f>L84+L85+L86</f>
        <v>8296.9668427380293</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35953.522985198128</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857250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5"/>
  <cols>
    <col min="1" max="1" width="10.140625" bestFit="1" customWidth="1"/>
    <col min="2" max="2" width="16.5703125" customWidth="1"/>
    <col min="6" max="6" width="16" customWidth="1"/>
    <col min="9" max="9" width="13.140625" bestFit="1" customWidth="1"/>
    <col min="10" max="10" width="15.5703125" customWidth="1"/>
    <col min="11" max="11" width="18.5703125" customWidth="1"/>
    <col min="13" max="13" width="13.42578125" customWidth="1"/>
    <col min="14" max="14" width="17.42578125" customWidth="1"/>
    <col min="15" max="15" width="12" bestFit="1" customWidth="1"/>
  </cols>
  <sheetData>
    <row r="1" spans="2:14" ht="24"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30"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1165</v>
      </c>
      <c r="C31" s="87" t="s">
        <v>2190</v>
      </c>
      <c r="D31" s="88"/>
      <c r="E31" s="88"/>
      <c r="F31" s="88"/>
      <c r="G31" s="88"/>
      <c r="H31" s="88"/>
      <c r="I31" s="88"/>
      <c r="J31" s="88"/>
      <c r="K31" s="460"/>
      <c r="L31" s="313" t="s">
        <v>233</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t="s">
        <v>119</v>
      </c>
      <c r="B36" s="872" t="str">
        <f>VLOOKUP(A36,EQUIPOS!A6:D154,3,FALSE)</f>
        <v xml:space="preserve">Bomba de concreto, Producción: 30 m3/h, POTENCIA: 67 HP, MAX PRESION DE CONCRETO: 1150 PSI
</v>
      </c>
      <c r="C36" s="873"/>
      <c r="D36" s="873"/>
      <c r="E36" s="873"/>
      <c r="F36" s="873"/>
      <c r="G36" s="873"/>
      <c r="H36" s="874"/>
      <c r="I36" s="274"/>
      <c r="J36" s="275"/>
      <c r="K36" s="276">
        <f>VLOOKUP(A36,EQUIPOS!A6:D163,4,FALSE)</f>
        <v>48757.716214046501</v>
      </c>
      <c r="L36" s="277"/>
      <c r="M36" s="343">
        <v>100</v>
      </c>
      <c r="N36" s="279">
        <f>K36/M36</f>
        <v>487.57716214046502</v>
      </c>
    </row>
    <row r="37" spans="1:14">
      <c r="A37" s="119" t="s">
        <v>138</v>
      </c>
      <c r="B37" s="872" t="str">
        <f>VLOOKUP(A37,EQUIPOS!A7:D154,3,FALSE)</f>
        <v>Camioneta D-300</v>
      </c>
      <c r="C37" s="873"/>
      <c r="D37" s="873"/>
      <c r="E37" s="873"/>
      <c r="F37" s="873"/>
      <c r="G37" s="873"/>
      <c r="H37" s="874"/>
      <c r="I37" s="428"/>
      <c r="J37" s="429"/>
      <c r="K37" s="276">
        <f>VLOOKUP(A37,EQUIPOS!A7:D164,4,FALSE)</f>
        <v>38879.419621741326</v>
      </c>
      <c r="L37" s="342"/>
      <c r="M37" s="343">
        <v>1000</v>
      </c>
      <c r="N37" s="279">
        <f>K37/M37</f>
        <v>38.879419621741327</v>
      </c>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0.01</v>
      </c>
      <c r="N41" s="351">
        <f>N77*M41</f>
        <v>4.0401280451800998</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530.49670980738654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585</v>
      </c>
      <c r="B48" s="49" t="str">
        <f>VLOOKUP(A48,MATERIALES!A5:D373,3,FALSE)</f>
        <v>Mortero 1:3</v>
      </c>
      <c r="C48" s="288"/>
      <c r="D48" s="288"/>
      <c r="E48" s="288"/>
      <c r="F48" s="288"/>
      <c r="G48" s="288"/>
      <c r="H48" s="288"/>
      <c r="I48" s="288"/>
      <c r="J48" s="318" t="str">
        <f>VLOOKUP(A48,MATERIALES!A4:D640,2,FALSE)</f>
        <v>m3</v>
      </c>
      <c r="K48" s="493">
        <v>0.1</v>
      </c>
      <c r="L48" s="274"/>
      <c r="M48" s="409">
        <f>VLOOKUP(A48,MATERIALES!A5:D396,4,FALSE)</f>
        <v>309537.18670974521</v>
      </c>
      <c r="N48" s="279">
        <f>K48*M48</f>
        <v>30953.718670974522</v>
      </c>
    </row>
    <row r="49" spans="1:14">
      <c r="A49" s="176" t="s">
        <v>739</v>
      </c>
      <c r="B49" s="49" t="str">
        <f>VLOOKUP(A49,MATERIALES!A6:D373,3,FALSE)</f>
        <v>Varilla 5/8</v>
      </c>
      <c r="C49" s="432"/>
      <c r="D49" s="432"/>
      <c r="E49" s="432"/>
      <c r="F49" s="432"/>
      <c r="G49" s="432"/>
      <c r="H49" s="432"/>
      <c r="I49" s="432"/>
      <c r="J49" s="319" t="str">
        <f>VLOOKUP(A49,MATERIALES!A5:D641,2,FALSE)</f>
        <v>kg</v>
      </c>
      <c r="K49" s="493">
        <v>1.1000000000000001</v>
      </c>
      <c r="L49" s="428"/>
      <c r="M49" s="409">
        <f>VLOOKUP(A49,MATERIALES!A6:D397,4,FALSE)</f>
        <v>4855.8573904543846</v>
      </c>
      <c r="N49" s="279">
        <f>K49*M49</f>
        <v>5341.443129499823</v>
      </c>
    </row>
    <row r="50" spans="1:14">
      <c r="A50" s="176" t="s">
        <v>931</v>
      </c>
      <c r="B50" s="49" t="str">
        <f>VLOOKUP(A50,MATERIALES!A6:D373,3,FALSE)</f>
        <v>Malla Electrosoldada de 5/16</v>
      </c>
      <c r="C50" s="432"/>
      <c r="D50" s="432"/>
      <c r="E50" s="432"/>
      <c r="F50" s="432"/>
      <c r="G50" s="432"/>
      <c r="H50" s="432"/>
      <c r="I50" s="432"/>
      <c r="J50" s="319" t="str">
        <f>VLOOKUP(A50,MATERIALES!A6:D642,2,FALSE)</f>
        <v>m2</v>
      </c>
      <c r="K50" s="493">
        <v>1</v>
      </c>
      <c r="L50" s="428"/>
      <c r="M50" s="409">
        <f>VLOOKUP(A50,MATERIALES!A6:D398,4,FALSE)</f>
        <v>14528.825726670426</v>
      </c>
      <c r="N50" s="279">
        <f>K50*M50</f>
        <v>14528.825726670426</v>
      </c>
    </row>
    <row r="51" spans="1:14">
      <c r="A51" s="176"/>
      <c r="B51" s="49"/>
      <c r="C51" s="432"/>
      <c r="D51" s="432"/>
      <c r="E51" s="432"/>
      <c r="F51" s="432"/>
      <c r="G51" s="432"/>
      <c r="H51" s="432"/>
      <c r="I51" s="432"/>
      <c r="J51" s="318"/>
      <c r="K51" s="458"/>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50823.987527144767</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11</v>
      </c>
      <c r="B71" s="55" t="str">
        <f>VLOOKUP(A71,'MANO DE OBRA'!A8:D68,3,FALSE)</f>
        <v>Obrero (4)</v>
      </c>
      <c r="C71" s="53"/>
      <c r="D71" s="53"/>
      <c r="E71" s="53"/>
      <c r="F71" s="53"/>
      <c r="G71" s="53"/>
      <c r="H71" s="53"/>
      <c r="I71" s="299">
        <f>K71/J71*100</f>
        <v>117040.00000000001</v>
      </c>
      <c r="J71" s="300">
        <v>185</v>
      </c>
      <c r="K71" s="301">
        <f>VLOOKUP(A71,'MANO DE OBRA'!A8:D99,4,FALSE)</f>
        <v>216524</v>
      </c>
      <c r="L71" s="56"/>
      <c r="M71" s="441">
        <v>800</v>
      </c>
      <c r="N71" s="402">
        <f>K71/M71</f>
        <v>270.65499999999997</v>
      </c>
      <c r="O71" s="112"/>
    </row>
    <row r="72" spans="1:15">
      <c r="A72" s="177" t="s">
        <v>30</v>
      </c>
      <c r="B72" s="55" t="str">
        <f>VLOOKUP(A72,'MANO DE OBRA'!A8:D69,3,FALSE)</f>
        <v>Oficial</v>
      </c>
      <c r="C72" s="53"/>
      <c r="D72" s="53"/>
      <c r="E72" s="53"/>
      <c r="F72" s="53"/>
      <c r="G72" s="53"/>
      <c r="H72" s="53"/>
      <c r="I72" s="299">
        <f>K72/J72*100</f>
        <v>57668.23979157189</v>
      </c>
      <c r="J72" s="300">
        <v>185</v>
      </c>
      <c r="K72" s="301">
        <f>VLOOKUP(A72,'MANO DE OBRA'!A8:D100,4,FALSE)</f>
        <v>106686.24361440798</v>
      </c>
      <c r="L72" s="56"/>
      <c r="M72" s="441">
        <v>800</v>
      </c>
      <c r="N72" s="402">
        <f>K72/M72</f>
        <v>133.35780451800997</v>
      </c>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404.01280451800994</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51758.49704147016</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10351.699408294033</v>
      </c>
      <c r="M84" s="859"/>
      <c r="N84" s="57"/>
    </row>
    <row r="85" spans="1:14">
      <c r="B85" s="95" t="s">
        <v>973</v>
      </c>
      <c r="C85" s="96"/>
      <c r="D85" s="96"/>
      <c r="E85" s="96"/>
      <c r="F85" s="96"/>
      <c r="G85" s="96"/>
      <c r="H85" s="96"/>
      <c r="I85" s="93"/>
      <c r="J85" s="94"/>
      <c r="K85" s="311">
        <v>0.05</v>
      </c>
      <c r="L85" s="858">
        <f>N79*K85</f>
        <v>2587.9248520735082</v>
      </c>
      <c r="M85" s="859"/>
      <c r="N85" s="57"/>
    </row>
    <row r="86" spans="1:14" ht="15.75" thickBot="1">
      <c r="B86" s="97" t="s">
        <v>974</v>
      </c>
      <c r="C86" s="98"/>
      <c r="D86" s="98"/>
      <c r="E86" s="98"/>
      <c r="F86" s="98"/>
      <c r="G86" s="98"/>
      <c r="H86" s="98"/>
      <c r="I86" s="99"/>
      <c r="J86" s="100"/>
      <c r="K86" s="312">
        <v>0.05</v>
      </c>
      <c r="L86" s="860">
        <f>N79*K86</f>
        <v>2587.9248520735082</v>
      </c>
      <c r="M86" s="861"/>
      <c r="N86" s="57"/>
    </row>
    <row r="87" spans="1:14" ht="15.75" thickBot="1">
      <c r="B87" s="823" t="s">
        <v>953</v>
      </c>
      <c r="C87" s="824"/>
      <c r="D87" s="824"/>
      <c r="E87" s="824"/>
      <c r="F87" s="824"/>
      <c r="G87" s="824"/>
      <c r="H87" s="824"/>
      <c r="I87" s="824"/>
      <c r="J87" s="824"/>
      <c r="K87" s="824"/>
      <c r="L87" s="824"/>
      <c r="M87" s="825"/>
      <c r="N87" s="58">
        <f>L84+L85+L86</f>
        <v>15527.549112441051</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67286.046153911215</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30"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5"/>
  <cols>
    <col min="1" max="1" width="10.140625" bestFit="1" customWidth="1"/>
    <col min="2" max="2" width="16.42578125" customWidth="1"/>
    <col min="6" max="6" width="16.140625" customWidth="1"/>
    <col min="9" max="9" width="12.7109375" customWidth="1"/>
    <col min="10" max="10" width="15.5703125" customWidth="1"/>
    <col min="11" max="11" width="18.7109375" customWidth="1"/>
    <col min="13" max="13" width="13.42578125" customWidth="1"/>
    <col min="14" max="14" width="17.42578125" customWidth="1"/>
    <col min="15" max="15" width="12" bestFit="1" customWidth="1"/>
  </cols>
  <sheetData>
    <row r="1" spans="2:14" ht="27"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9.25" customHeight="1" thickBot="1">
      <c r="B29" s="77" t="s">
        <v>943</v>
      </c>
      <c r="C29" s="802" t="s">
        <v>944</v>
      </c>
      <c r="D29" s="803"/>
      <c r="E29" s="803"/>
      <c r="F29" s="803"/>
      <c r="G29" s="803"/>
      <c r="H29" s="803"/>
      <c r="I29" s="803"/>
      <c r="J29" s="78"/>
      <c r="K29" s="349" t="s">
        <v>2215</v>
      </c>
      <c r="L29" s="799" t="s">
        <v>945</v>
      </c>
      <c r="M29" s="800"/>
      <c r="N29" s="77" t="s">
        <v>946</v>
      </c>
    </row>
    <row r="30" spans="1:14" ht="17.25" hidden="1" customHeight="1">
      <c r="B30" s="77" t="s">
        <v>943</v>
      </c>
      <c r="C30" s="802" t="s">
        <v>944</v>
      </c>
      <c r="D30" s="803"/>
      <c r="E30" s="803"/>
      <c r="F30" s="803"/>
      <c r="G30" s="803"/>
      <c r="H30" s="803"/>
      <c r="I30" s="803"/>
      <c r="J30" s="78"/>
      <c r="K30" s="314"/>
      <c r="L30" s="799" t="s">
        <v>945</v>
      </c>
      <c r="M30" s="800"/>
      <c r="N30" s="77" t="s">
        <v>946</v>
      </c>
    </row>
    <row r="31" spans="1:14" ht="15.75" thickBot="1">
      <c r="A31" t="s">
        <v>1845</v>
      </c>
      <c r="B31" s="86" t="s">
        <v>1728</v>
      </c>
      <c r="C31" s="87" t="s">
        <v>2191</v>
      </c>
      <c r="D31" s="88"/>
      <c r="E31" s="88"/>
      <c r="F31" s="88"/>
      <c r="G31" s="88"/>
      <c r="H31" s="88"/>
      <c r="I31" s="88"/>
      <c r="J31" s="88"/>
      <c r="K31" s="460"/>
      <c r="L31" s="313" t="s">
        <v>945</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N77*M41</f>
        <v>270.65500000000003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270.65500000000003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686</v>
      </c>
      <c r="B48" s="49" t="str">
        <f>VLOOKUP(A48,MATERIALES!A5:D373,3,FALSE)</f>
        <v xml:space="preserve">Tierra abonada </v>
      </c>
      <c r="C48" s="288"/>
      <c r="D48" s="288"/>
      <c r="E48" s="288"/>
      <c r="F48" s="288"/>
      <c r="G48" s="288"/>
      <c r="H48" s="288"/>
      <c r="I48" s="288"/>
      <c r="J48" s="318" t="str">
        <f>VLOOKUP(A48,MATERIALES!A4:D640,2,FALSE)</f>
        <v>m3</v>
      </c>
      <c r="K48" s="493">
        <v>0.5</v>
      </c>
      <c r="L48" s="274"/>
      <c r="M48" s="409">
        <f>VLOOKUP(A48,MATERIALES!A5:D396,4,FALSE)</f>
        <v>91572.076147478831</v>
      </c>
      <c r="N48" s="279">
        <f>K48*M48</f>
        <v>45786.038073739415</v>
      </c>
    </row>
    <row r="49" spans="1:14">
      <c r="A49" s="176" t="s">
        <v>914</v>
      </c>
      <c r="B49" s="49" t="str">
        <f>VLOOKUP(A49,MATERIALES!A6:D373,3,FALSE)</f>
        <v>Árbol de 1.2 m (Paisajístico)</v>
      </c>
      <c r="C49" s="432"/>
      <c r="D49" s="432"/>
      <c r="E49" s="432"/>
      <c r="F49" s="432"/>
      <c r="G49" s="432"/>
      <c r="H49" s="432"/>
      <c r="I49" s="432"/>
      <c r="J49" s="319" t="str">
        <f>VLOOKUP(A49,MATERIALES!A5:D641,2,FALSE)</f>
        <v>u</v>
      </c>
      <c r="K49" s="493">
        <v>1</v>
      </c>
      <c r="L49" s="428"/>
      <c r="M49" s="409">
        <f>VLOOKUP(A49,MATERIALES!A6:D397,4,FALSE)</f>
        <v>62542.258120153383</v>
      </c>
      <c r="N49" s="279">
        <f>K49*M49</f>
        <v>62542.258120153383</v>
      </c>
    </row>
    <row r="50" spans="1:14">
      <c r="A50" s="176"/>
      <c r="B50" s="49"/>
      <c r="C50" s="432"/>
      <c r="D50" s="432"/>
      <c r="E50" s="432"/>
      <c r="F50" s="432"/>
      <c r="G50" s="432"/>
      <c r="H50" s="432"/>
      <c r="I50" s="432"/>
      <c r="J50" s="325"/>
      <c r="K50" s="493"/>
      <c r="L50" s="428"/>
      <c r="M50" s="409"/>
      <c r="N50" s="279"/>
    </row>
    <row r="51" spans="1:14">
      <c r="A51" s="176"/>
      <c r="B51" s="49"/>
      <c r="C51" s="432"/>
      <c r="D51" s="432"/>
      <c r="E51" s="432"/>
      <c r="F51" s="432"/>
      <c r="G51" s="432"/>
      <c r="H51" s="432"/>
      <c r="I51" s="432"/>
      <c r="J51" s="318"/>
      <c r="K51" s="404"/>
      <c r="L51" s="428"/>
      <c r="M51" s="409"/>
      <c r="N51" s="279"/>
    </row>
    <row r="52" spans="1:14">
      <c r="B52" s="327"/>
      <c r="C52" s="53"/>
      <c r="D52" s="53"/>
      <c r="E52" s="53"/>
      <c r="F52" s="53"/>
      <c r="G52" s="53"/>
      <c r="H52" s="53"/>
      <c r="I52" s="53"/>
      <c r="J52" s="295"/>
      <c r="K52" s="175"/>
      <c r="L52" s="325"/>
      <c r="M52" s="433"/>
      <c r="N52" s="280"/>
    </row>
    <row r="53" spans="1:14">
      <c r="B53" s="174"/>
      <c r="C53" s="324"/>
      <c r="D53" s="324"/>
      <c r="E53" s="324"/>
      <c r="F53" s="324"/>
      <c r="G53" s="324"/>
      <c r="H53" s="324"/>
      <c r="I53" s="324"/>
      <c r="J53" s="318"/>
      <c r="K53" s="50"/>
      <c r="L53" s="325"/>
      <c r="M53" s="433"/>
      <c r="N53" s="280"/>
    </row>
    <row r="54" spans="1:14" ht="15.75" thickBot="1">
      <c r="B54" s="485"/>
      <c r="C54" s="53"/>
      <c r="D54" s="53"/>
      <c r="E54" s="53"/>
      <c r="F54" s="53"/>
      <c r="G54" s="53"/>
      <c r="H54" s="53"/>
      <c r="I54" s="53"/>
      <c r="J54" s="295"/>
      <c r="K54" s="175"/>
      <c r="L54" s="486"/>
      <c r="M54" s="487"/>
      <c r="N54" s="488"/>
    </row>
    <row r="55" spans="1:14" ht="15.75" thickBot="1">
      <c r="B55" s="823" t="s">
        <v>953</v>
      </c>
      <c r="C55" s="824"/>
      <c r="D55" s="824"/>
      <c r="E55" s="824"/>
      <c r="F55" s="824"/>
      <c r="G55" s="824"/>
      <c r="H55" s="824"/>
      <c r="I55" s="824"/>
      <c r="J55" s="824"/>
      <c r="K55" s="824"/>
      <c r="L55" s="824"/>
      <c r="M55" s="825"/>
      <c r="N55" s="401">
        <f>SUM(N48:N54)</f>
        <v>108328.29619389281</v>
      </c>
    </row>
    <row r="56" spans="1:14">
      <c r="B56" s="39"/>
      <c r="C56" s="40"/>
      <c r="D56" s="40"/>
      <c r="E56" s="40"/>
      <c r="F56" s="40"/>
      <c r="G56" s="40"/>
      <c r="H56" s="40"/>
      <c r="I56" s="40"/>
      <c r="J56" s="40"/>
      <c r="K56" s="40"/>
      <c r="L56" s="40"/>
      <c r="M56" s="40"/>
      <c r="N56" s="41"/>
    </row>
    <row r="57" spans="1:14">
      <c r="B57" s="70" t="s">
        <v>956</v>
      </c>
      <c r="C57" s="71"/>
      <c r="D57" s="71"/>
      <c r="E57" s="71"/>
      <c r="F57" s="71"/>
      <c r="G57" s="71"/>
      <c r="H57" s="71"/>
      <c r="I57" s="71"/>
      <c r="J57" s="71"/>
      <c r="K57" s="71"/>
      <c r="L57" s="71"/>
      <c r="M57" s="71"/>
      <c r="N57" s="72"/>
    </row>
    <row r="58" spans="1:14" ht="15.75" thickBot="1">
      <c r="B58" s="74"/>
      <c r="C58" s="67"/>
      <c r="D58" s="67"/>
      <c r="E58" s="67"/>
      <c r="F58" s="67"/>
      <c r="G58" s="67"/>
      <c r="H58" s="67"/>
      <c r="I58" s="67"/>
      <c r="J58" s="67"/>
      <c r="K58" s="67"/>
      <c r="L58" s="67"/>
      <c r="M58" s="67"/>
      <c r="N58" s="69"/>
    </row>
    <row r="59" spans="1:14" ht="25.5">
      <c r="B59" s="320" t="s">
        <v>957</v>
      </c>
      <c r="C59" s="321"/>
      <c r="D59" s="321"/>
      <c r="E59" s="321"/>
      <c r="F59" s="321"/>
      <c r="G59" s="321"/>
      <c r="H59" s="79" t="s">
        <v>945</v>
      </c>
      <c r="I59" s="80" t="s">
        <v>958</v>
      </c>
      <c r="J59" s="81" t="s">
        <v>959</v>
      </c>
      <c r="K59" s="79" t="s">
        <v>960</v>
      </c>
      <c r="L59" s="909" t="s">
        <v>961</v>
      </c>
      <c r="M59" s="888"/>
      <c r="N59" s="82" t="s">
        <v>951</v>
      </c>
    </row>
    <row r="60" spans="1:14">
      <c r="B60" s="52"/>
      <c r="C60" s="324"/>
      <c r="D60" s="324"/>
      <c r="E60" s="324"/>
      <c r="F60" s="324"/>
      <c r="G60" s="324"/>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318"/>
      <c r="I63" s="286"/>
      <c r="J63" s="293"/>
      <c r="K63" s="286"/>
      <c r="L63" s="910"/>
      <c r="M63" s="911"/>
      <c r="N63" s="294"/>
    </row>
    <row r="64" spans="1:14">
      <c r="B64" s="52"/>
      <c r="C64" s="53"/>
      <c r="D64" s="53"/>
      <c r="E64" s="53"/>
      <c r="F64" s="53"/>
      <c r="G64" s="53"/>
      <c r="H64" s="295"/>
      <c r="I64" s="286"/>
      <c r="J64" s="286"/>
      <c r="K64" s="286"/>
      <c r="L64" s="296"/>
      <c r="M64" s="297"/>
      <c r="N64" s="298"/>
    </row>
    <row r="65" spans="1:15" ht="15.75" thickBot="1">
      <c r="B65" s="55"/>
      <c r="C65" s="53"/>
      <c r="D65" s="53"/>
      <c r="E65" s="53"/>
      <c r="F65" s="53"/>
      <c r="G65" s="53"/>
      <c r="H65" s="491"/>
      <c r="I65" s="175"/>
      <c r="J65" s="175"/>
      <c r="K65" s="175"/>
      <c r="L65" s="993"/>
      <c r="M65" s="994"/>
      <c r="N65" s="492"/>
    </row>
    <row r="66" spans="1:15" ht="15.75" thickBot="1">
      <c r="B66" s="823" t="s">
        <v>953</v>
      </c>
      <c r="C66" s="824"/>
      <c r="D66" s="824"/>
      <c r="E66" s="824"/>
      <c r="F66" s="824"/>
      <c r="G66" s="824"/>
      <c r="H66" s="824"/>
      <c r="I66" s="824"/>
      <c r="J66" s="824"/>
      <c r="K66" s="824"/>
      <c r="L66" s="824"/>
      <c r="M66" s="825"/>
      <c r="N66" s="401"/>
    </row>
    <row r="67" spans="1:15">
      <c r="B67" s="39"/>
      <c r="C67" s="40"/>
      <c r="D67" s="40"/>
      <c r="E67" s="40"/>
      <c r="F67" s="40"/>
      <c r="G67" s="40"/>
      <c r="H67" s="40"/>
      <c r="I67" s="40"/>
      <c r="J67" s="40"/>
      <c r="K67" s="40"/>
      <c r="L67" s="40"/>
      <c r="M67" s="40"/>
      <c r="N67" s="41"/>
    </row>
    <row r="68" spans="1:15">
      <c r="B68" s="70" t="s">
        <v>962</v>
      </c>
      <c r="C68" s="71"/>
      <c r="D68" s="71"/>
      <c r="E68" s="71"/>
      <c r="F68" s="71"/>
      <c r="G68" s="71"/>
      <c r="H68" s="71"/>
      <c r="I68" s="71"/>
      <c r="J68" s="71"/>
      <c r="K68" s="71"/>
      <c r="L68" s="71"/>
      <c r="M68" s="71"/>
      <c r="N68" s="72"/>
    </row>
    <row r="69" spans="1:15" ht="15.75" thickBot="1">
      <c r="B69" s="74"/>
      <c r="C69" s="67"/>
      <c r="D69" s="67"/>
      <c r="E69" s="67"/>
      <c r="F69" s="67"/>
      <c r="G69" s="67"/>
      <c r="H69" s="67"/>
      <c r="I69" s="67"/>
      <c r="J69" s="67"/>
      <c r="K69" s="67"/>
      <c r="L69" s="67"/>
      <c r="M69" s="67"/>
      <c r="N69" s="69"/>
    </row>
    <row r="70" spans="1:15" ht="25.5">
      <c r="B70" s="862" t="s">
        <v>963</v>
      </c>
      <c r="C70" s="863"/>
      <c r="D70" s="863"/>
      <c r="E70" s="863"/>
      <c r="F70" s="863"/>
      <c r="G70" s="863"/>
      <c r="H70" s="863"/>
      <c r="I70" s="79" t="s">
        <v>964</v>
      </c>
      <c r="J70" s="81" t="s">
        <v>1410</v>
      </c>
      <c r="K70" s="80" t="s">
        <v>966</v>
      </c>
      <c r="L70" s="864" t="s">
        <v>950</v>
      </c>
      <c r="M70" s="977"/>
      <c r="N70" s="104" t="s">
        <v>951</v>
      </c>
    </row>
    <row r="71" spans="1:15">
      <c r="A71" s="177" t="s">
        <v>6</v>
      </c>
      <c r="B71" s="55" t="str">
        <f>VLOOKUP(A71,'MANO DE OBRA'!A8:D68,3,FALSE)</f>
        <v xml:space="preserve">Obrero </v>
      </c>
      <c r="C71" s="53"/>
      <c r="D71" s="53"/>
      <c r="E71" s="53"/>
      <c r="F71" s="53"/>
      <c r="G71" s="53"/>
      <c r="H71" s="53"/>
      <c r="I71" s="299">
        <f>K71/J71*100</f>
        <v>29260.000000000004</v>
      </c>
      <c r="J71" s="300">
        <v>185</v>
      </c>
      <c r="K71" s="301">
        <f>VLOOKUP(A71,'MANO DE OBRA'!A8:D99,4,FALSE)</f>
        <v>54131</v>
      </c>
      <c r="L71" s="56"/>
      <c r="M71" s="494">
        <v>10</v>
      </c>
      <c r="N71" s="402">
        <f>K71/M71</f>
        <v>5413.1</v>
      </c>
      <c r="O71" s="112"/>
    </row>
    <row r="72" spans="1:15">
      <c r="A72" s="177"/>
      <c r="B72" s="55"/>
      <c r="C72" s="53"/>
      <c r="D72" s="53"/>
      <c r="E72" s="53"/>
      <c r="F72" s="53"/>
      <c r="G72" s="53"/>
      <c r="H72" s="53"/>
      <c r="I72" s="299"/>
      <c r="J72" s="300"/>
      <c r="K72" s="301"/>
      <c r="L72" s="56"/>
      <c r="M72" s="441"/>
      <c r="N72" s="402"/>
    </row>
    <row r="73" spans="1:15">
      <c r="B73" s="55"/>
      <c r="C73" s="53"/>
      <c r="D73" s="53"/>
      <c r="E73" s="53"/>
      <c r="F73" s="53"/>
      <c r="G73" s="53"/>
      <c r="H73" s="53"/>
      <c r="I73" s="299"/>
      <c r="J73" s="300"/>
      <c r="K73" s="301"/>
      <c r="L73" s="56"/>
      <c r="M73" s="439"/>
      <c r="N73" s="402"/>
    </row>
    <row r="74" spans="1:15">
      <c r="B74" s="55"/>
      <c r="C74" s="53"/>
      <c r="D74" s="53"/>
      <c r="E74" s="53"/>
      <c r="F74" s="53"/>
      <c r="G74" s="53"/>
      <c r="H74" s="53"/>
      <c r="I74" s="286"/>
      <c r="J74" s="304"/>
      <c r="K74" s="305"/>
      <c r="L74" s="325"/>
      <c r="M74" s="307"/>
      <c r="N74" s="303"/>
    </row>
    <row r="75" spans="1:15">
      <c r="B75" s="55"/>
      <c r="C75" s="53"/>
      <c r="D75" s="53"/>
      <c r="E75" s="53"/>
      <c r="F75" s="53"/>
      <c r="G75" s="53"/>
      <c r="H75" s="53"/>
      <c r="I75" s="286"/>
      <c r="J75" s="304"/>
      <c r="K75" s="305"/>
      <c r="L75" s="325"/>
      <c r="M75" s="307"/>
      <c r="N75" s="303"/>
    </row>
    <row r="76" spans="1:15" ht="15.75" thickBot="1">
      <c r="B76" s="995"/>
      <c r="C76" s="996"/>
      <c r="D76" s="996"/>
      <c r="E76" s="996"/>
      <c r="F76" s="996"/>
      <c r="G76" s="996"/>
      <c r="H76" s="996"/>
      <c r="I76" s="175"/>
      <c r="J76" s="175"/>
      <c r="K76" s="175"/>
      <c r="L76" s="997"/>
      <c r="M76" s="998"/>
      <c r="N76" s="492"/>
    </row>
    <row r="77" spans="1:15" ht="15.75" thickBot="1">
      <c r="B77" s="823" t="s">
        <v>953</v>
      </c>
      <c r="C77" s="824"/>
      <c r="D77" s="824"/>
      <c r="E77" s="824"/>
      <c r="F77" s="824"/>
      <c r="G77" s="824"/>
      <c r="H77" s="824"/>
      <c r="I77" s="824"/>
      <c r="J77" s="824"/>
      <c r="K77" s="824"/>
      <c r="L77" s="824"/>
      <c r="M77" s="825"/>
      <c r="N77" s="308">
        <f>SUM(N71:N76)</f>
        <v>5413.1</v>
      </c>
    </row>
    <row r="78" spans="1:15" ht="15.75" thickBot="1">
      <c r="B78" s="39"/>
      <c r="C78" s="40"/>
      <c r="D78" s="40"/>
      <c r="E78" s="40"/>
      <c r="F78" s="40"/>
      <c r="G78" s="40"/>
      <c r="H78" s="40"/>
      <c r="I78" s="40"/>
      <c r="J78" s="40"/>
      <c r="K78" s="40"/>
      <c r="L78" s="40"/>
      <c r="M78" s="40"/>
      <c r="N78" s="41"/>
    </row>
    <row r="79" spans="1:15" ht="15.75" thickBot="1">
      <c r="B79" s="823" t="s">
        <v>967</v>
      </c>
      <c r="C79" s="824"/>
      <c r="D79" s="824"/>
      <c r="E79" s="824"/>
      <c r="F79" s="824"/>
      <c r="G79" s="824"/>
      <c r="H79" s="824"/>
      <c r="I79" s="824"/>
      <c r="J79" s="824"/>
      <c r="K79" s="824"/>
      <c r="L79" s="824"/>
      <c r="M79" s="825"/>
      <c r="N79" s="105">
        <f>N43+N55+N66+N77</f>
        <v>114012.05119389281</v>
      </c>
    </row>
    <row r="80" spans="1:15">
      <c r="B80" s="39"/>
      <c r="C80" s="40"/>
      <c r="D80" s="40"/>
      <c r="E80" s="40"/>
      <c r="F80" s="40"/>
      <c r="G80" s="40"/>
      <c r="H80" s="40"/>
      <c r="I80" s="40"/>
      <c r="J80" s="40"/>
      <c r="K80" s="40"/>
      <c r="L80" s="40"/>
      <c r="M80" s="40"/>
      <c r="N80" s="41"/>
    </row>
    <row r="81" spans="1:14">
      <c r="B81" s="70" t="s">
        <v>968</v>
      </c>
      <c r="C81" s="71"/>
      <c r="D81" s="71"/>
      <c r="E81" s="71"/>
      <c r="F81" s="71"/>
      <c r="G81" s="71"/>
      <c r="H81" s="71"/>
      <c r="I81" s="71"/>
      <c r="J81" s="71"/>
      <c r="K81" s="71"/>
      <c r="L81" s="71"/>
      <c r="M81" s="71"/>
      <c r="N81" s="72"/>
    </row>
    <row r="82" spans="1:14" ht="15.75" thickBot="1">
      <c r="B82" s="74"/>
      <c r="C82" s="67"/>
      <c r="D82" s="67"/>
      <c r="E82" s="67"/>
      <c r="F82" s="67"/>
      <c r="G82" s="67"/>
      <c r="H82" s="67"/>
      <c r="I82" s="67"/>
      <c r="J82" s="67"/>
      <c r="K82" s="67"/>
      <c r="L82" s="67"/>
      <c r="M82" s="67"/>
      <c r="N82" s="69"/>
    </row>
    <row r="83" spans="1:14">
      <c r="B83" s="868" t="s">
        <v>969</v>
      </c>
      <c r="C83" s="869"/>
      <c r="D83" s="869"/>
      <c r="E83" s="869"/>
      <c r="F83" s="869"/>
      <c r="G83" s="869"/>
      <c r="H83" s="869"/>
      <c r="I83" s="321"/>
      <c r="J83" s="341"/>
      <c r="K83" s="309" t="s">
        <v>970</v>
      </c>
      <c r="L83" s="870" t="s">
        <v>971</v>
      </c>
      <c r="M83" s="871"/>
      <c r="N83" s="310"/>
    </row>
    <row r="84" spans="1:14">
      <c r="B84" s="856" t="s">
        <v>972</v>
      </c>
      <c r="C84" s="857"/>
      <c r="D84" s="857"/>
      <c r="E84" s="857"/>
      <c r="F84" s="857"/>
      <c r="G84" s="857"/>
      <c r="H84" s="857"/>
      <c r="I84" s="93"/>
      <c r="J84" s="94"/>
      <c r="K84" s="311">
        <v>0.2</v>
      </c>
      <c r="L84" s="858">
        <f>N79*K84</f>
        <v>22802.410238778564</v>
      </c>
      <c r="M84" s="859"/>
      <c r="N84" s="57"/>
    </row>
    <row r="85" spans="1:14">
      <c r="B85" s="95" t="s">
        <v>973</v>
      </c>
      <c r="C85" s="96"/>
      <c r="D85" s="96"/>
      <c r="E85" s="96"/>
      <c r="F85" s="96"/>
      <c r="G85" s="96"/>
      <c r="H85" s="96"/>
      <c r="I85" s="93"/>
      <c r="J85" s="94"/>
      <c r="K85" s="311">
        <v>0.05</v>
      </c>
      <c r="L85" s="858">
        <f>N79*K85</f>
        <v>5700.6025596946411</v>
      </c>
      <c r="M85" s="859"/>
      <c r="N85" s="57"/>
    </row>
    <row r="86" spans="1:14" ht="15.75" thickBot="1">
      <c r="B86" s="97" t="s">
        <v>974</v>
      </c>
      <c r="C86" s="98"/>
      <c r="D86" s="98"/>
      <c r="E86" s="98"/>
      <c r="F86" s="98"/>
      <c r="G86" s="98"/>
      <c r="H86" s="98"/>
      <c r="I86" s="99"/>
      <c r="J86" s="100"/>
      <c r="K86" s="312">
        <v>0.05</v>
      </c>
      <c r="L86" s="860">
        <f>N79*K86</f>
        <v>5700.6025596946411</v>
      </c>
      <c r="M86" s="861"/>
      <c r="N86" s="57"/>
    </row>
    <row r="87" spans="1:14" ht="15.75" thickBot="1">
      <c r="B87" s="823" t="s">
        <v>953</v>
      </c>
      <c r="C87" s="824"/>
      <c r="D87" s="824"/>
      <c r="E87" s="824"/>
      <c r="F87" s="824"/>
      <c r="G87" s="824"/>
      <c r="H87" s="824"/>
      <c r="I87" s="824"/>
      <c r="J87" s="824"/>
      <c r="K87" s="824"/>
      <c r="L87" s="824"/>
      <c r="M87" s="825"/>
      <c r="N87" s="58">
        <f>L84+L85+L86</f>
        <v>34203.615358167845</v>
      </c>
    </row>
    <row r="88" spans="1:14" ht="15.75" thickBot="1">
      <c r="B88" s="39"/>
      <c r="C88" s="40"/>
      <c r="D88" s="40"/>
      <c r="E88" s="40"/>
      <c r="F88" s="40"/>
      <c r="G88" s="40"/>
      <c r="H88" s="40"/>
      <c r="I88" s="40"/>
      <c r="J88" s="40"/>
      <c r="K88" s="40"/>
      <c r="L88" s="40"/>
      <c r="M88" s="40"/>
      <c r="N88" s="41"/>
    </row>
    <row r="89" spans="1:14" ht="15.75" thickBot="1">
      <c r="A89" t="s">
        <v>2016</v>
      </c>
      <c r="B89" s="823" t="s">
        <v>975</v>
      </c>
      <c r="C89" s="824"/>
      <c r="D89" s="824"/>
      <c r="E89" s="824"/>
      <c r="F89" s="824"/>
      <c r="G89" s="824"/>
      <c r="H89" s="824"/>
      <c r="I89" s="824"/>
      <c r="J89" s="824"/>
      <c r="K89" s="824"/>
      <c r="L89" s="824"/>
      <c r="M89" s="825"/>
      <c r="N89" s="195">
        <f>N79+N87</f>
        <v>148215.66655206066</v>
      </c>
    </row>
    <row r="90" spans="1:14">
      <c r="B90" s="246"/>
      <c r="C90" s="247"/>
      <c r="D90" s="247"/>
      <c r="E90" s="247"/>
      <c r="F90" s="247"/>
      <c r="G90" s="247"/>
      <c r="H90" s="247"/>
      <c r="I90" s="247"/>
      <c r="J90" s="247"/>
      <c r="K90" s="247"/>
      <c r="L90" s="247"/>
      <c r="M90" s="247"/>
      <c r="N90" s="248"/>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250"/>
      <c r="F93" s="250"/>
      <c r="G93" s="250"/>
      <c r="H93" s="250"/>
      <c r="I93" s="250"/>
      <c r="J93" s="250"/>
      <c r="K93" s="250"/>
      <c r="L93" s="250"/>
      <c r="M93" s="250"/>
      <c r="N93" s="251"/>
    </row>
    <row r="94" spans="1:14">
      <c r="B94" s="249"/>
      <c r="C94" s="250"/>
      <c r="D94" s="250"/>
      <c r="E94" s="424" t="s">
        <v>976</v>
      </c>
      <c r="F94" s="424"/>
      <c r="G94" s="424"/>
      <c r="H94" s="424"/>
      <c r="I94" s="424"/>
      <c r="J94" s="424"/>
      <c r="K94" s="250"/>
      <c r="L94" s="250"/>
      <c r="M94" s="250"/>
      <c r="N94" s="251"/>
    </row>
    <row r="95" spans="1:14">
      <c r="B95" s="249"/>
      <c r="C95" s="250"/>
      <c r="D95" s="250"/>
      <c r="E95" s="250" t="s">
        <v>977</v>
      </c>
      <c r="F95" s="250"/>
      <c r="G95" s="250"/>
      <c r="H95" s="250"/>
      <c r="I95" s="250"/>
      <c r="J95" s="250"/>
      <c r="K95" s="250"/>
      <c r="L95" s="250"/>
      <c r="M95" s="250"/>
      <c r="N95" s="251"/>
    </row>
    <row r="96" spans="1:14">
      <c r="B96" s="249"/>
      <c r="C96" s="250"/>
      <c r="D96" s="250"/>
      <c r="E96" s="250" t="s">
        <v>978</v>
      </c>
      <c r="F96" s="250"/>
      <c r="G96" s="250"/>
      <c r="H96" s="250"/>
      <c r="I96" s="250"/>
      <c r="J96" s="250"/>
      <c r="K96" s="250"/>
      <c r="L96" s="250"/>
      <c r="M96" s="250"/>
      <c r="N96" s="251"/>
    </row>
    <row r="97" spans="2:14">
      <c r="B97" s="249"/>
      <c r="C97" s="250"/>
      <c r="D97" s="250"/>
      <c r="E97" s="250" t="s">
        <v>979</v>
      </c>
      <c r="F97" s="250"/>
      <c r="G97" s="250"/>
      <c r="H97" s="250"/>
      <c r="I97" s="250"/>
      <c r="J97" s="250"/>
      <c r="K97" s="250"/>
      <c r="L97" s="250"/>
      <c r="M97" s="250"/>
      <c r="N97" s="251"/>
    </row>
    <row r="98" spans="2:14" ht="15.75" thickBot="1">
      <c r="B98" s="249"/>
      <c r="C98" s="250"/>
      <c r="D98" s="250"/>
      <c r="E98" s="250"/>
      <c r="F98" s="250" t="s">
        <v>980</v>
      </c>
      <c r="G98" s="250"/>
      <c r="H98" s="250"/>
      <c r="I98" s="250"/>
      <c r="J98" s="250"/>
      <c r="K98" s="250"/>
      <c r="L98" s="250"/>
      <c r="M98" s="250"/>
      <c r="N98" s="251"/>
    </row>
    <row r="99" spans="2:14">
      <c r="B99" s="234" t="s">
        <v>2216</v>
      </c>
      <c r="C99" s="235"/>
      <c r="D99" s="235"/>
      <c r="E99" s="235"/>
      <c r="F99" s="235"/>
      <c r="G99" s="235"/>
      <c r="H99" s="235"/>
      <c r="I99" s="235"/>
      <c r="J99" s="235"/>
      <c r="K99" s="235"/>
      <c r="L99" s="235"/>
      <c r="M99" s="235"/>
      <c r="N99" s="236"/>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c r="B102" s="252"/>
      <c r="C102" s="253"/>
      <c r="D102" s="253"/>
      <c r="E102" s="253"/>
      <c r="F102" s="253"/>
      <c r="G102" s="253"/>
      <c r="H102" s="253"/>
      <c r="I102" s="253"/>
      <c r="J102" s="253"/>
      <c r="K102" s="253"/>
      <c r="L102" s="253"/>
      <c r="M102" s="253"/>
      <c r="N102" s="254"/>
    </row>
    <row r="103" spans="2:14" ht="15.75" thickBot="1">
      <c r="B103" s="255"/>
      <c r="C103" s="256"/>
      <c r="D103" s="256"/>
      <c r="E103" s="256"/>
      <c r="F103" s="256"/>
      <c r="G103" s="256"/>
      <c r="H103" s="256"/>
      <c r="I103" s="256"/>
      <c r="J103" s="256"/>
      <c r="K103" s="256"/>
      <c r="L103" s="256"/>
      <c r="M103" s="256"/>
      <c r="N103" s="257"/>
    </row>
    <row r="104" spans="2:14">
      <c r="B104" s="258"/>
      <c r="C104" s="259"/>
      <c r="D104" s="259"/>
      <c r="E104" s="259"/>
      <c r="F104" s="259"/>
      <c r="G104" s="259"/>
      <c r="H104" s="259"/>
      <c r="I104" s="259"/>
      <c r="J104" s="259"/>
      <c r="K104" s="259"/>
      <c r="L104" s="259"/>
      <c r="M104" s="259"/>
      <c r="N104" s="260"/>
    </row>
    <row r="105" spans="2:14">
      <c r="B105" s="261" t="s">
        <v>2217</v>
      </c>
      <c r="C105" s="262"/>
      <c r="D105" s="262"/>
      <c r="E105" s="262"/>
      <c r="F105" s="262"/>
      <c r="G105" s="262"/>
      <c r="H105" s="262"/>
      <c r="I105" s="262"/>
      <c r="J105" s="262"/>
      <c r="K105" s="262"/>
      <c r="L105" s="262"/>
      <c r="M105" s="262"/>
      <c r="N105" s="263"/>
    </row>
    <row r="106" spans="2:14" ht="15" customHeight="1">
      <c r="B106" s="967" t="s">
        <v>2218</v>
      </c>
      <c r="C106" s="968"/>
      <c r="D106" s="968"/>
      <c r="E106" s="968"/>
      <c r="F106" s="968"/>
      <c r="G106" s="968"/>
      <c r="H106" s="968"/>
      <c r="I106" s="968"/>
      <c r="J106" s="968"/>
      <c r="K106" s="968"/>
      <c r="L106" s="968"/>
      <c r="M106" s="968"/>
      <c r="N106" s="969"/>
    </row>
    <row r="107" spans="2:14" ht="15" customHeight="1">
      <c r="B107" s="967"/>
      <c r="C107" s="968"/>
      <c r="D107" s="968"/>
      <c r="E107" s="968"/>
      <c r="F107" s="968"/>
      <c r="G107" s="968"/>
      <c r="H107" s="968"/>
      <c r="I107" s="968"/>
      <c r="J107" s="968"/>
      <c r="K107" s="968"/>
      <c r="L107" s="968"/>
      <c r="M107" s="968"/>
      <c r="N107" s="969"/>
    </row>
    <row r="108" spans="2:14" ht="29.25" customHeight="1">
      <c r="B108" s="970" t="s">
        <v>2219</v>
      </c>
      <c r="C108" s="971"/>
      <c r="D108" s="971"/>
      <c r="E108" s="971"/>
      <c r="F108" s="971"/>
      <c r="G108" s="971"/>
      <c r="H108" s="971"/>
      <c r="I108" s="971"/>
      <c r="J108" s="971"/>
      <c r="K108" s="971"/>
      <c r="L108" s="971"/>
      <c r="M108" s="971"/>
      <c r="N108" s="972"/>
    </row>
    <row r="109" spans="2:14">
      <c r="B109" s="970"/>
      <c r="C109" s="971"/>
      <c r="D109" s="971"/>
      <c r="E109" s="971"/>
      <c r="F109" s="971"/>
      <c r="G109" s="971"/>
      <c r="H109" s="971"/>
      <c r="I109" s="971"/>
      <c r="J109" s="971"/>
      <c r="K109" s="971"/>
      <c r="L109" s="971"/>
      <c r="M109" s="971"/>
      <c r="N109" s="972"/>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346"/>
      <c r="C112" s="347"/>
      <c r="D112" s="347"/>
      <c r="E112" s="347"/>
      <c r="F112" s="347"/>
      <c r="G112" s="347"/>
      <c r="H112" s="347"/>
      <c r="I112" s="347"/>
      <c r="J112" s="347"/>
      <c r="K112" s="347"/>
      <c r="L112" s="347"/>
      <c r="M112" s="347"/>
      <c r="N112" s="348"/>
    </row>
    <row r="113" spans="2:14">
      <c r="B113" s="261"/>
      <c r="C113" s="262"/>
      <c r="D113" s="262"/>
      <c r="E113" s="262"/>
      <c r="F113" s="262"/>
      <c r="G113" s="262"/>
      <c r="H113" s="262"/>
      <c r="I113" s="262"/>
      <c r="J113" s="262"/>
      <c r="K113" s="262"/>
      <c r="L113" s="262"/>
      <c r="M113" s="262"/>
      <c r="N113" s="263"/>
    </row>
    <row r="114" spans="2:14">
      <c r="B114" s="249"/>
      <c r="C114" s="250"/>
      <c r="D114" s="250"/>
      <c r="E114" s="250" t="s">
        <v>976</v>
      </c>
      <c r="F114" s="424"/>
      <c r="G114" s="424"/>
      <c r="H114" s="250"/>
      <c r="I114" s="250"/>
      <c r="J114" s="250"/>
      <c r="K114" s="250"/>
      <c r="L114" s="250"/>
      <c r="M114" s="250"/>
      <c r="N114" s="251"/>
    </row>
    <row r="115" spans="2:14">
      <c r="B115" s="249"/>
      <c r="C115" s="250"/>
      <c r="D115" s="250"/>
      <c r="E115" s="425" t="s">
        <v>977</v>
      </c>
      <c r="F115" s="250"/>
      <c r="G115" s="250"/>
      <c r="H115" s="425"/>
      <c r="I115" s="425"/>
      <c r="J115" s="425"/>
      <c r="K115" s="250"/>
      <c r="L115" s="250"/>
      <c r="M115" s="250"/>
      <c r="N115" s="251"/>
    </row>
    <row r="116" spans="2:14">
      <c r="B116" s="249"/>
      <c r="C116" s="250"/>
      <c r="D116" s="250"/>
      <c r="E116" s="264" t="s">
        <v>981</v>
      </c>
      <c r="F116" s="250"/>
      <c r="G116" s="250"/>
      <c r="H116" s="264"/>
      <c r="I116" s="264"/>
      <c r="J116" s="264"/>
      <c r="K116" s="250"/>
      <c r="L116" s="250"/>
      <c r="M116" s="250"/>
      <c r="N116" s="251"/>
    </row>
    <row r="117" spans="2:14">
      <c r="B117" s="265"/>
      <c r="C117" s="262"/>
      <c r="D117" s="262"/>
      <c r="E117" s="250" t="s">
        <v>979</v>
      </c>
      <c r="F117" s="250"/>
      <c r="G117" s="250"/>
      <c r="H117" s="250"/>
      <c r="I117" s="250"/>
      <c r="J117" s="250"/>
      <c r="K117" s="262"/>
      <c r="L117" s="262"/>
      <c r="M117" s="262"/>
      <c r="N117" s="263"/>
    </row>
    <row r="118" spans="2:14">
      <c r="B118" s="265"/>
      <c r="C118" s="262"/>
      <c r="D118" s="262"/>
      <c r="E118" s="262"/>
      <c r="F118" s="250"/>
      <c r="G118" s="250"/>
      <c r="H118" s="250"/>
      <c r="I118" s="250"/>
      <c r="J118" s="250"/>
      <c r="K118" s="262"/>
      <c r="L118" s="262"/>
      <c r="M118" s="262"/>
      <c r="N118" s="263"/>
    </row>
    <row r="119" spans="2:14">
      <c r="B119" s="265" t="s">
        <v>2220</v>
      </c>
      <c r="C119" s="264"/>
      <c r="D119" s="264"/>
      <c r="E119" s="250"/>
      <c r="F119" s="250"/>
      <c r="G119" s="250"/>
      <c r="H119" s="250"/>
      <c r="I119" s="250"/>
      <c r="J119" s="973"/>
      <c r="K119" s="973"/>
      <c r="L119" s="973"/>
      <c r="M119" s="973"/>
      <c r="N119" s="974"/>
    </row>
    <row r="120" spans="2:14" ht="15.75" thickBot="1">
      <c r="B120" s="426" t="s">
        <v>2221</v>
      </c>
      <c r="C120" s="427"/>
      <c r="D120" s="427"/>
      <c r="E120" s="266"/>
      <c r="F120" s="266"/>
      <c r="G120" s="266"/>
      <c r="H120" s="266"/>
      <c r="I120" s="266"/>
      <c r="J120" s="975"/>
      <c r="K120" s="975"/>
      <c r="L120" s="975"/>
      <c r="M120" s="975"/>
      <c r="N120" s="976"/>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104775</xdr:rowOff>
              </from>
              <to>
                <xdr:col>1</xdr:col>
                <xdr:colOff>857250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5"/>
  <cols>
    <col min="1" max="1" width="9" bestFit="1" customWidth="1"/>
    <col min="2" max="2" width="17" customWidth="1"/>
    <col min="6" max="6" width="14.42578125" customWidth="1"/>
    <col min="9" max="9" width="12.5703125" bestFit="1" customWidth="1"/>
    <col min="10" max="10" width="15.5703125" customWidth="1"/>
    <col min="11" max="11" width="17.5703125" bestFit="1" customWidth="1"/>
    <col min="14" max="14" width="17.42578125" customWidth="1"/>
    <col min="15" max="15" width="12" bestFit="1" customWidth="1"/>
  </cols>
  <sheetData>
    <row r="1" spans="2:14" ht="24.7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t="17.25" hidden="1" customHeight="1" thickBot="1">
      <c r="B30" s="77" t="s">
        <v>943</v>
      </c>
      <c r="C30" s="802" t="s">
        <v>944</v>
      </c>
      <c r="D30" s="803"/>
      <c r="E30" s="803"/>
      <c r="F30" s="803"/>
      <c r="G30" s="803"/>
      <c r="H30" s="803"/>
      <c r="I30" s="803"/>
      <c r="J30" s="78"/>
      <c r="K30" s="314"/>
      <c r="L30" s="799" t="s">
        <v>945</v>
      </c>
      <c r="M30" s="800"/>
      <c r="N30" s="77" t="s">
        <v>946</v>
      </c>
    </row>
    <row r="31" spans="1:14" ht="15.75" thickBot="1">
      <c r="A31" t="s">
        <v>1845</v>
      </c>
      <c r="B31" s="86" t="s">
        <v>1729</v>
      </c>
      <c r="C31" s="87" t="s">
        <v>2192</v>
      </c>
      <c r="D31" s="88"/>
      <c r="E31" s="88"/>
      <c r="F31" s="88"/>
      <c r="G31" s="88"/>
      <c r="H31" s="88"/>
      <c r="I31" s="88"/>
      <c r="J31" s="88"/>
      <c r="K31" s="460"/>
      <c r="L31" s="313" t="s">
        <v>984</v>
      </c>
      <c r="M31" s="210"/>
      <c r="N31" s="90"/>
    </row>
    <row r="32" spans="1:14" ht="6"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19"/>
      <c r="B36" s="872"/>
      <c r="C36" s="873"/>
      <c r="D36" s="873"/>
      <c r="E36" s="873"/>
      <c r="F36" s="873"/>
      <c r="G36" s="873"/>
      <c r="H36" s="874"/>
      <c r="I36" s="274"/>
      <c r="J36" s="275"/>
      <c r="K36" s="276"/>
      <c r="L36" s="277"/>
      <c r="M36" s="343"/>
      <c r="N36" s="279"/>
    </row>
    <row r="37" spans="1:14">
      <c r="A37" s="119"/>
      <c r="B37" s="872"/>
      <c r="C37" s="873"/>
      <c r="D37" s="873"/>
      <c r="E37" s="873"/>
      <c r="F37" s="873"/>
      <c r="G37" s="873"/>
      <c r="H37" s="874"/>
      <c r="I37" s="428"/>
      <c r="J37" s="429"/>
      <c r="K37" s="276"/>
      <c r="L37" s="342"/>
      <c r="M37" s="343"/>
      <c r="N37" s="279"/>
    </row>
    <row r="38" spans="1:14">
      <c r="B38" s="872"/>
      <c r="C38" s="873"/>
      <c r="D38" s="873"/>
      <c r="E38" s="873"/>
      <c r="F38" s="873"/>
      <c r="G38" s="873"/>
      <c r="H38" s="874"/>
      <c r="I38" s="335"/>
      <c r="J38" s="337"/>
      <c r="K38" s="276"/>
      <c r="L38" s="430"/>
      <c r="M38" s="431"/>
      <c r="N38" s="279"/>
    </row>
    <row r="39" spans="1:14">
      <c r="B39" s="872"/>
      <c r="C39" s="873"/>
      <c r="D39" s="873"/>
      <c r="E39" s="873"/>
      <c r="F39" s="873"/>
      <c r="G39" s="873"/>
      <c r="H39" s="874"/>
      <c r="I39" s="42"/>
      <c r="J39" s="43"/>
      <c r="K39" s="276"/>
      <c r="L39" s="283"/>
      <c r="M39" s="343"/>
      <c r="N39" s="279"/>
    </row>
    <row r="40" spans="1:14">
      <c r="B40" s="327"/>
      <c r="C40" s="328"/>
      <c r="D40" s="328"/>
      <c r="E40" s="328"/>
      <c r="F40" s="330"/>
      <c r="G40" s="330"/>
      <c r="H40" s="131"/>
      <c r="I40" s="42"/>
      <c r="J40" s="43"/>
      <c r="K40" s="276"/>
      <c r="L40" s="283"/>
      <c r="M40" s="284"/>
      <c r="N40" s="280"/>
    </row>
    <row r="41" spans="1:14">
      <c r="B41" s="880" t="s">
        <v>952</v>
      </c>
      <c r="C41" s="881"/>
      <c r="D41" s="881"/>
      <c r="E41" s="44"/>
      <c r="F41" s="45"/>
      <c r="G41" s="45"/>
      <c r="H41" s="46"/>
      <c r="I41" s="42"/>
      <c r="J41" s="43"/>
      <c r="K41" s="286"/>
      <c r="L41" s="283"/>
      <c r="M41" s="408">
        <v>0.05</v>
      </c>
      <c r="N41" s="351">
        <f>N76*M41</f>
        <v>90218.333333333343</v>
      </c>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401">
        <f>SUM(N36:N42)</f>
        <v>90218.333333333343</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A48" s="176" t="s">
        <v>913</v>
      </c>
      <c r="B48" s="49" t="str">
        <f>VLOOKUP(A48,MATERIALES!A6:D373,3,FALSE)</f>
        <v>Árbol de 0.6 m (Protector)</v>
      </c>
      <c r="C48" s="432"/>
      <c r="D48" s="432"/>
      <c r="E48" s="432"/>
      <c r="F48" s="432"/>
      <c r="G48" s="432"/>
      <c r="H48" s="432"/>
      <c r="I48" s="432"/>
      <c r="J48" s="325" t="str">
        <f>VLOOKUP(A48,MATERIALES!A4:D640,2,FALSE)</f>
        <v>u</v>
      </c>
      <c r="K48" s="493">
        <v>1100</v>
      </c>
      <c r="L48" s="428"/>
      <c r="M48" s="409">
        <f>VLOOKUP(A48,MATERIALES!A6:D397,4,FALSE)</f>
        <v>46297.730137273487</v>
      </c>
      <c r="N48" s="279">
        <f>K48*M48</f>
        <v>50927503.151000835</v>
      </c>
    </row>
    <row r="49" spans="1:14">
      <c r="A49" s="176"/>
      <c r="B49" s="49"/>
      <c r="C49" s="432"/>
      <c r="D49" s="432"/>
      <c r="E49" s="432"/>
      <c r="F49" s="432"/>
      <c r="G49" s="432"/>
      <c r="H49" s="432"/>
      <c r="I49" s="432"/>
      <c r="J49" s="325"/>
      <c r="K49" s="452"/>
      <c r="L49" s="428"/>
      <c r="M49" s="409"/>
      <c r="N49" s="279"/>
    </row>
    <row r="50" spans="1:14">
      <c r="A50" s="176"/>
      <c r="B50" s="49"/>
      <c r="C50" s="432"/>
      <c r="D50" s="432"/>
      <c r="E50" s="432"/>
      <c r="F50" s="432"/>
      <c r="G50" s="432"/>
      <c r="H50" s="432"/>
      <c r="I50" s="432"/>
      <c r="J50" s="318"/>
      <c r="K50" s="404"/>
      <c r="L50" s="428"/>
      <c r="M50" s="409"/>
      <c r="N50" s="279"/>
    </row>
    <row r="51" spans="1:14">
      <c r="B51" s="327"/>
      <c r="C51" s="53"/>
      <c r="D51" s="53"/>
      <c r="E51" s="53"/>
      <c r="F51" s="53"/>
      <c r="G51" s="53"/>
      <c r="H51" s="53"/>
      <c r="I51" s="53"/>
      <c r="J51" s="295"/>
      <c r="K51" s="175"/>
      <c r="L51" s="325"/>
      <c r="M51" s="433"/>
      <c r="N51" s="280"/>
    </row>
    <row r="52" spans="1:14">
      <c r="B52" s="174"/>
      <c r="C52" s="324"/>
      <c r="D52" s="324"/>
      <c r="E52" s="324"/>
      <c r="F52" s="324"/>
      <c r="G52" s="324"/>
      <c r="H52" s="324"/>
      <c r="I52" s="324"/>
      <c r="J52" s="318"/>
      <c r="K52" s="50"/>
      <c r="L52" s="325"/>
      <c r="M52" s="433"/>
      <c r="N52" s="280"/>
    </row>
    <row r="53" spans="1:14" ht="15.75" thickBot="1">
      <c r="B53" s="485"/>
      <c r="C53" s="53"/>
      <c r="D53" s="53"/>
      <c r="E53" s="53"/>
      <c r="F53" s="53"/>
      <c r="G53" s="53"/>
      <c r="H53" s="53"/>
      <c r="I53" s="53"/>
      <c r="J53" s="295"/>
      <c r="K53" s="175"/>
      <c r="L53" s="486"/>
      <c r="M53" s="487"/>
      <c r="N53" s="488"/>
    </row>
    <row r="54" spans="1:14" ht="15.75" thickBot="1">
      <c r="B54" s="823" t="s">
        <v>953</v>
      </c>
      <c r="C54" s="824"/>
      <c r="D54" s="824"/>
      <c r="E54" s="824"/>
      <c r="F54" s="824"/>
      <c r="G54" s="824"/>
      <c r="H54" s="824"/>
      <c r="I54" s="824"/>
      <c r="J54" s="824"/>
      <c r="K54" s="824"/>
      <c r="L54" s="824"/>
      <c r="M54" s="825"/>
      <c r="N54" s="401">
        <f>SUM(N48:N53)</f>
        <v>50927503.151000835</v>
      </c>
    </row>
    <row r="55" spans="1:14">
      <c r="B55" s="39"/>
      <c r="C55" s="40"/>
      <c r="D55" s="40"/>
      <c r="E55" s="40"/>
      <c r="F55" s="40"/>
      <c r="G55" s="40"/>
      <c r="H55" s="40"/>
      <c r="I55" s="40"/>
      <c r="J55" s="40"/>
      <c r="K55" s="40"/>
      <c r="L55" s="40"/>
      <c r="M55" s="40"/>
      <c r="N55" s="41"/>
    </row>
    <row r="56" spans="1:14">
      <c r="B56" s="70" t="s">
        <v>956</v>
      </c>
      <c r="C56" s="71"/>
      <c r="D56" s="71"/>
      <c r="E56" s="71"/>
      <c r="F56" s="71"/>
      <c r="G56" s="71"/>
      <c r="H56" s="71"/>
      <c r="I56" s="71"/>
      <c r="J56" s="71"/>
      <c r="K56" s="71"/>
      <c r="L56" s="71"/>
      <c r="M56" s="71"/>
      <c r="N56" s="72"/>
    </row>
    <row r="57" spans="1:14" ht="15.75" thickBot="1">
      <c r="B57" s="74"/>
      <c r="C57" s="67"/>
      <c r="D57" s="67"/>
      <c r="E57" s="67"/>
      <c r="F57" s="67"/>
      <c r="G57" s="67"/>
      <c r="H57" s="67"/>
      <c r="I57" s="67"/>
      <c r="J57" s="67"/>
      <c r="K57" s="67"/>
      <c r="L57" s="67"/>
      <c r="M57" s="67"/>
      <c r="N57" s="69"/>
    </row>
    <row r="58" spans="1:14" ht="25.5">
      <c r="B58" s="320" t="s">
        <v>957</v>
      </c>
      <c r="C58" s="321"/>
      <c r="D58" s="321"/>
      <c r="E58" s="321"/>
      <c r="F58" s="321"/>
      <c r="G58" s="321"/>
      <c r="H58" s="79" t="s">
        <v>945</v>
      </c>
      <c r="I58" s="80" t="s">
        <v>958</v>
      </c>
      <c r="J58" s="81" t="s">
        <v>959</v>
      </c>
      <c r="K58" s="79" t="s">
        <v>960</v>
      </c>
      <c r="L58" s="909" t="s">
        <v>961</v>
      </c>
      <c r="M58" s="888"/>
      <c r="N58" s="82" t="s">
        <v>951</v>
      </c>
    </row>
    <row r="59" spans="1:14">
      <c r="B59" s="52"/>
      <c r="C59" s="324"/>
      <c r="D59" s="324"/>
      <c r="E59" s="324"/>
      <c r="F59" s="324"/>
      <c r="G59" s="324"/>
      <c r="H59" s="318"/>
      <c r="I59" s="286"/>
      <c r="J59" s="293"/>
      <c r="K59" s="286"/>
      <c r="L59" s="910"/>
      <c r="M59" s="911"/>
      <c r="N59" s="294"/>
    </row>
    <row r="60" spans="1:14">
      <c r="B60" s="52"/>
      <c r="C60" s="53"/>
      <c r="D60" s="53"/>
      <c r="E60" s="53"/>
      <c r="F60" s="53"/>
      <c r="G60" s="53"/>
      <c r="H60" s="318"/>
      <c r="I60" s="286"/>
      <c r="J60" s="293"/>
      <c r="K60" s="286"/>
      <c r="L60" s="910"/>
      <c r="M60" s="911"/>
      <c r="N60" s="294"/>
    </row>
    <row r="61" spans="1:14">
      <c r="B61" s="52"/>
      <c r="C61" s="53"/>
      <c r="D61" s="53"/>
      <c r="E61" s="53"/>
      <c r="F61" s="53"/>
      <c r="G61" s="53"/>
      <c r="H61" s="318"/>
      <c r="I61" s="286"/>
      <c r="J61" s="293"/>
      <c r="K61" s="286"/>
      <c r="L61" s="910"/>
      <c r="M61" s="911"/>
      <c r="N61" s="294"/>
    </row>
    <row r="62" spans="1:14">
      <c r="B62" s="52"/>
      <c r="C62" s="53"/>
      <c r="D62" s="53"/>
      <c r="E62" s="53"/>
      <c r="F62" s="53"/>
      <c r="G62" s="53"/>
      <c r="H62" s="318"/>
      <c r="I62" s="286"/>
      <c r="J62" s="293"/>
      <c r="K62" s="286"/>
      <c r="L62" s="910"/>
      <c r="M62" s="911"/>
      <c r="N62" s="294"/>
    </row>
    <row r="63" spans="1:14">
      <c r="B63" s="52"/>
      <c r="C63" s="53"/>
      <c r="D63" s="53"/>
      <c r="E63" s="53"/>
      <c r="F63" s="53"/>
      <c r="G63" s="53"/>
      <c r="H63" s="295"/>
      <c r="I63" s="286"/>
      <c r="J63" s="286"/>
      <c r="K63" s="286"/>
      <c r="L63" s="296"/>
      <c r="M63" s="297"/>
      <c r="N63" s="298"/>
    </row>
    <row r="64" spans="1:14" ht="15.75" thickBot="1">
      <c r="B64" s="55"/>
      <c r="C64" s="53"/>
      <c r="D64" s="53"/>
      <c r="E64" s="53"/>
      <c r="F64" s="53"/>
      <c r="G64" s="53"/>
      <c r="H64" s="491"/>
      <c r="I64" s="175"/>
      <c r="J64" s="175"/>
      <c r="K64" s="175"/>
      <c r="L64" s="993"/>
      <c r="M64" s="994"/>
      <c r="N64" s="492"/>
    </row>
    <row r="65" spans="1:15" ht="15.75" thickBot="1">
      <c r="B65" s="823" t="s">
        <v>953</v>
      </c>
      <c r="C65" s="824"/>
      <c r="D65" s="824"/>
      <c r="E65" s="824"/>
      <c r="F65" s="824"/>
      <c r="G65" s="824"/>
      <c r="H65" s="824"/>
      <c r="I65" s="824"/>
      <c r="J65" s="824"/>
      <c r="K65" s="824"/>
      <c r="L65" s="824"/>
      <c r="M65" s="825"/>
      <c r="N65" s="401"/>
    </row>
    <row r="66" spans="1:15">
      <c r="B66" s="39"/>
      <c r="C66" s="40"/>
      <c r="D66" s="40"/>
      <c r="E66" s="40"/>
      <c r="F66" s="40"/>
      <c r="G66" s="40"/>
      <c r="H66" s="40"/>
      <c r="I66" s="40"/>
      <c r="J66" s="40"/>
      <c r="K66" s="40"/>
      <c r="L66" s="40"/>
      <c r="M66" s="40"/>
      <c r="N66" s="41"/>
    </row>
    <row r="67" spans="1:15">
      <c r="B67" s="70" t="s">
        <v>962</v>
      </c>
      <c r="C67" s="71"/>
      <c r="D67" s="71"/>
      <c r="E67" s="71"/>
      <c r="F67" s="71"/>
      <c r="G67" s="71"/>
      <c r="H67" s="71"/>
      <c r="I67" s="71"/>
      <c r="J67" s="71"/>
      <c r="K67" s="71"/>
      <c r="L67" s="71"/>
      <c r="M67" s="71"/>
      <c r="N67" s="72"/>
    </row>
    <row r="68" spans="1:15" ht="15.75" thickBot="1">
      <c r="B68" s="74"/>
      <c r="C68" s="67"/>
      <c r="D68" s="67"/>
      <c r="E68" s="67"/>
      <c r="F68" s="67"/>
      <c r="G68" s="67"/>
      <c r="H68" s="67"/>
      <c r="I68" s="67"/>
      <c r="J68" s="67"/>
      <c r="K68" s="67"/>
      <c r="L68" s="67"/>
      <c r="M68" s="67"/>
      <c r="N68" s="69"/>
    </row>
    <row r="69" spans="1:15" ht="25.5">
      <c r="B69" s="862" t="s">
        <v>963</v>
      </c>
      <c r="C69" s="863"/>
      <c r="D69" s="863"/>
      <c r="E69" s="863"/>
      <c r="F69" s="863"/>
      <c r="G69" s="863"/>
      <c r="H69" s="863"/>
      <c r="I69" s="79" t="s">
        <v>964</v>
      </c>
      <c r="J69" s="81" t="s">
        <v>1410</v>
      </c>
      <c r="K69" s="80" t="s">
        <v>966</v>
      </c>
      <c r="L69" s="864" t="s">
        <v>950</v>
      </c>
      <c r="M69" s="977"/>
      <c r="N69" s="104" t="s">
        <v>951</v>
      </c>
    </row>
    <row r="70" spans="1:15">
      <c r="A70" s="177" t="s">
        <v>13</v>
      </c>
      <c r="B70" s="55" t="str">
        <f>VLOOKUP(A70,'MANO DE OBRA'!A8:D68,3,FALSE)</f>
        <v>Obrero (5)</v>
      </c>
      <c r="C70" s="53"/>
      <c r="D70" s="53"/>
      <c r="E70" s="53"/>
      <c r="F70" s="53"/>
      <c r="G70" s="53"/>
      <c r="H70" s="53"/>
      <c r="I70" s="299">
        <f>K70/J70*100</f>
        <v>146300</v>
      </c>
      <c r="J70" s="300">
        <v>185</v>
      </c>
      <c r="K70" s="301">
        <f>VLOOKUP(A70,'MANO DE OBRA'!A8:D99,4,FALSE)</f>
        <v>270655</v>
      </c>
      <c r="L70" s="56"/>
      <c r="M70" s="494">
        <v>0.15</v>
      </c>
      <c r="N70" s="402">
        <f>K70/M70</f>
        <v>1804366.6666666667</v>
      </c>
      <c r="O70" s="112"/>
    </row>
    <row r="71" spans="1:15">
      <c r="A71" s="177"/>
      <c r="B71" s="55"/>
      <c r="C71" s="53"/>
      <c r="D71" s="53"/>
      <c r="E71" s="53"/>
      <c r="F71" s="53"/>
      <c r="G71" s="53"/>
      <c r="H71" s="53"/>
      <c r="I71" s="299"/>
      <c r="J71" s="300"/>
      <c r="K71" s="301"/>
      <c r="L71" s="56"/>
      <c r="M71" s="441"/>
      <c r="N71" s="402"/>
    </row>
    <row r="72" spans="1:15">
      <c r="B72" s="55"/>
      <c r="C72" s="53"/>
      <c r="D72" s="53"/>
      <c r="E72" s="53"/>
      <c r="F72" s="53"/>
      <c r="G72" s="53"/>
      <c r="H72" s="53"/>
      <c r="I72" s="299"/>
      <c r="J72" s="300"/>
      <c r="K72" s="301"/>
      <c r="L72" s="56"/>
      <c r="M72" s="439"/>
      <c r="N72" s="402"/>
    </row>
    <row r="73" spans="1:15">
      <c r="B73" s="55"/>
      <c r="C73" s="53"/>
      <c r="D73" s="53"/>
      <c r="E73" s="53"/>
      <c r="F73" s="53"/>
      <c r="G73" s="53"/>
      <c r="H73" s="53"/>
      <c r="I73" s="286"/>
      <c r="J73" s="304"/>
      <c r="K73" s="305"/>
      <c r="L73" s="325"/>
      <c r="M73" s="307"/>
      <c r="N73" s="303"/>
    </row>
    <row r="74" spans="1:15">
      <c r="B74" s="55"/>
      <c r="C74" s="53"/>
      <c r="D74" s="53"/>
      <c r="E74" s="53"/>
      <c r="F74" s="53"/>
      <c r="G74" s="53"/>
      <c r="H74" s="53"/>
      <c r="I74" s="286"/>
      <c r="J74" s="304"/>
      <c r="K74" s="305"/>
      <c r="L74" s="325"/>
      <c r="M74" s="307"/>
      <c r="N74" s="303"/>
    </row>
    <row r="75" spans="1:15" ht="15.75" thickBot="1">
      <c r="B75" s="995"/>
      <c r="C75" s="996"/>
      <c r="D75" s="996"/>
      <c r="E75" s="996"/>
      <c r="F75" s="996"/>
      <c r="G75" s="996"/>
      <c r="H75" s="996"/>
      <c r="I75" s="175"/>
      <c r="J75" s="175"/>
      <c r="K75" s="175"/>
      <c r="L75" s="997"/>
      <c r="M75" s="998"/>
      <c r="N75" s="51"/>
    </row>
    <row r="76" spans="1:15" ht="15.75" thickBot="1">
      <c r="B76" s="823" t="s">
        <v>953</v>
      </c>
      <c r="C76" s="824"/>
      <c r="D76" s="824"/>
      <c r="E76" s="824"/>
      <c r="F76" s="824"/>
      <c r="G76" s="824"/>
      <c r="H76" s="824"/>
      <c r="I76" s="824"/>
      <c r="J76" s="824"/>
      <c r="K76" s="824"/>
      <c r="L76" s="824"/>
      <c r="M76" s="825"/>
      <c r="N76" s="308">
        <f>SUM(N70:N75)</f>
        <v>1804366.6666666667</v>
      </c>
    </row>
    <row r="77" spans="1:15" ht="15.75" thickBot="1">
      <c r="B77" s="39"/>
      <c r="C77" s="40"/>
      <c r="D77" s="40"/>
      <c r="E77" s="40"/>
      <c r="F77" s="40"/>
      <c r="G77" s="40"/>
      <c r="H77" s="40"/>
      <c r="I77" s="40"/>
      <c r="J77" s="40"/>
      <c r="K77" s="40"/>
      <c r="L77" s="40"/>
      <c r="M77" s="40"/>
      <c r="N77" s="41"/>
    </row>
    <row r="78" spans="1:15" ht="15.75" thickBot="1">
      <c r="B78" s="823" t="s">
        <v>967</v>
      </c>
      <c r="C78" s="824"/>
      <c r="D78" s="824"/>
      <c r="E78" s="824"/>
      <c r="F78" s="824"/>
      <c r="G78" s="824"/>
      <c r="H78" s="824"/>
      <c r="I78" s="824"/>
      <c r="J78" s="824"/>
      <c r="K78" s="824"/>
      <c r="L78" s="824"/>
      <c r="M78" s="825"/>
      <c r="N78" s="105">
        <f>N43+N54+N65+N76</f>
        <v>52822088.151000835</v>
      </c>
    </row>
    <row r="79" spans="1:15">
      <c r="B79" s="39"/>
      <c r="C79" s="40"/>
      <c r="D79" s="40"/>
      <c r="E79" s="40"/>
      <c r="F79" s="40"/>
      <c r="G79" s="40"/>
      <c r="H79" s="40"/>
      <c r="I79" s="40"/>
      <c r="J79" s="40"/>
      <c r="K79" s="40"/>
      <c r="L79" s="40"/>
      <c r="M79" s="40"/>
      <c r="N79" s="41"/>
    </row>
    <row r="80" spans="1: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10564417.630200168</v>
      </c>
      <c r="M83" s="859"/>
      <c r="N83" s="57"/>
    </row>
    <row r="84" spans="1:14">
      <c r="B84" s="95" t="s">
        <v>973</v>
      </c>
      <c r="C84" s="96"/>
      <c r="D84" s="96"/>
      <c r="E84" s="96"/>
      <c r="F84" s="96"/>
      <c r="G84" s="96"/>
      <c r="H84" s="96"/>
      <c r="I84" s="93"/>
      <c r="J84" s="94"/>
      <c r="K84" s="311">
        <v>0.05</v>
      </c>
      <c r="L84" s="858">
        <f>N78*K84</f>
        <v>2641104.407550042</v>
      </c>
      <c r="M84" s="859"/>
      <c r="N84" s="57"/>
    </row>
    <row r="85" spans="1:14" ht="15.75" thickBot="1">
      <c r="B85" s="97" t="s">
        <v>974</v>
      </c>
      <c r="C85" s="98"/>
      <c r="D85" s="98"/>
      <c r="E85" s="98"/>
      <c r="F85" s="98"/>
      <c r="G85" s="98"/>
      <c r="H85" s="98"/>
      <c r="I85" s="99"/>
      <c r="J85" s="100"/>
      <c r="K85" s="312">
        <v>0.05</v>
      </c>
      <c r="L85" s="860">
        <f>N78*K85</f>
        <v>2641104.407550042</v>
      </c>
      <c r="M85" s="861"/>
      <c r="N85" s="57"/>
    </row>
    <row r="86" spans="1:14" ht="15.75" thickBot="1">
      <c r="B86" s="823" t="s">
        <v>953</v>
      </c>
      <c r="C86" s="824"/>
      <c r="D86" s="824"/>
      <c r="E86" s="824"/>
      <c r="F86" s="824"/>
      <c r="G86" s="824"/>
      <c r="H86" s="824"/>
      <c r="I86" s="824"/>
      <c r="J86" s="824"/>
      <c r="K86" s="824"/>
      <c r="L86" s="824"/>
      <c r="M86" s="825"/>
      <c r="N86" s="58">
        <f>L83+L84+L85</f>
        <v>15846626.445300253</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68668714.596301094</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29.25"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123825</xdr:rowOff>
              </from>
              <to>
                <xdr:col>1</xdr:col>
                <xdr:colOff>857250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5"/>
  <cols>
    <col min="1" max="1" width="8.42578125" bestFit="1" customWidth="1"/>
    <col min="2" max="2" width="17" customWidth="1"/>
    <col min="6" max="6" width="16" customWidth="1"/>
    <col min="9" max="9" width="12.5703125" bestFit="1" customWidth="1"/>
    <col min="10" max="10" width="15.5703125" customWidth="1"/>
    <col min="11" max="11" width="17.5703125" bestFit="1" customWidth="1"/>
    <col min="13" max="13" width="11"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28.5" customHeight="1" thickBot="1">
      <c r="A31" t="s">
        <v>1845</v>
      </c>
      <c r="B31" s="113" t="s">
        <v>1166</v>
      </c>
      <c r="C31" s="999" t="s">
        <v>2193</v>
      </c>
      <c r="D31" s="1000"/>
      <c r="E31" s="1000"/>
      <c r="F31" s="1000"/>
      <c r="G31" s="1000"/>
      <c r="H31" s="1000"/>
      <c r="I31" s="1000"/>
      <c r="J31" s="1000"/>
      <c r="K31" s="495"/>
      <c r="L31" s="465" t="s">
        <v>1730</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s="177" t="s">
        <v>373</v>
      </c>
      <c r="B36" s="872" t="str">
        <f>VLOOKUP(A36,EQUIPOS!A6:D154,3,FALSE)</f>
        <v>Volqueta 6 m3</v>
      </c>
      <c r="C36" s="873"/>
      <c r="D36" s="873"/>
      <c r="E36" s="873"/>
      <c r="F36" s="873"/>
      <c r="G36" s="873"/>
      <c r="H36" s="874"/>
      <c r="I36" s="274"/>
      <c r="J36" s="275"/>
      <c r="K36" s="276">
        <f>VLOOKUP(A36,EQUIPOS!A6:D161,4,FALSE)</f>
        <v>82799.732239879595</v>
      </c>
      <c r="L36" s="277"/>
      <c r="M36" s="462">
        <v>81</v>
      </c>
      <c r="N36" s="279">
        <f>K36/M36</f>
        <v>1022.2189165417234</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1022.2189165417234</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1022.2189165417234</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204.44378330834468</v>
      </c>
      <c r="M83" s="859"/>
      <c r="N83" s="57"/>
    </row>
    <row r="84" spans="1:14">
      <c r="B84" s="95" t="s">
        <v>973</v>
      </c>
      <c r="C84" s="96"/>
      <c r="D84" s="96"/>
      <c r="E84" s="96"/>
      <c r="F84" s="96"/>
      <c r="G84" s="96"/>
      <c r="H84" s="96"/>
      <c r="I84" s="93"/>
      <c r="J84" s="94"/>
      <c r="K84" s="311">
        <v>0.05</v>
      </c>
      <c r="L84" s="858">
        <f>N78*K84</f>
        <v>51.110945827086169</v>
      </c>
      <c r="M84" s="859"/>
      <c r="N84" s="57"/>
    </row>
    <row r="85" spans="1:14" ht="15.75" thickBot="1">
      <c r="B85" s="97" t="s">
        <v>974</v>
      </c>
      <c r="C85" s="98"/>
      <c r="D85" s="98"/>
      <c r="E85" s="98"/>
      <c r="F85" s="98"/>
      <c r="G85" s="98"/>
      <c r="H85" s="98"/>
      <c r="I85" s="99"/>
      <c r="J85" s="100"/>
      <c r="K85" s="312">
        <v>0.05</v>
      </c>
      <c r="L85" s="860">
        <f>N78*K85</f>
        <v>51.110945827086169</v>
      </c>
      <c r="M85" s="861"/>
      <c r="N85" s="57"/>
    </row>
    <row r="86" spans="1:14" ht="15.75" thickBot="1">
      <c r="B86" s="823" t="s">
        <v>953</v>
      </c>
      <c r="C86" s="824"/>
      <c r="D86" s="824"/>
      <c r="E86" s="824"/>
      <c r="F86" s="824"/>
      <c r="G86" s="824"/>
      <c r="H86" s="824"/>
      <c r="I86" s="824"/>
      <c r="J86" s="824"/>
      <c r="K86" s="824"/>
      <c r="L86" s="824"/>
      <c r="M86" s="825"/>
      <c r="N86" s="58">
        <f>L83+L84+L85</f>
        <v>306.66567496251702</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1328.8845915042405</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85725</xdr:rowOff>
              </from>
              <to>
                <xdr:col>1</xdr:col>
                <xdr:colOff>857250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5"/>
  <cols>
    <col min="1" max="1" width="10.42578125" bestFit="1" customWidth="1"/>
    <col min="2" max="2" width="17" customWidth="1"/>
    <col min="6" max="6" width="15.5703125" customWidth="1"/>
    <col min="9" max="9" width="12.5703125" bestFit="1" customWidth="1"/>
    <col min="10" max="10" width="15.5703125" customWidth="1"/>
    <col min="11" max="11" width="17.5703125" bestFit="1" customWidth="1"/>
    <col min="13" max="13" width="10.140625" customWidth="1"/>
    <col min="14" max="14" width="17.42578125" customWidth="1"/>
    <col min="15" max="15" width="12" bestFit="1" customWidth="1"/>
  </cols>
  <sheetData>
    <row r="1" spans="2:14">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7"/>
      <c r="H25" s="817"/>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820" t="s">
        <v>942</v>
      </c>
      <c r="C27" s="821"/>
      <c r="D27" s="821"/>
      <c r="E27" s="821"/>
      <c r="F27" s="821"/>
      <c r="G27" s="821"/>
      <c r="H27" s="821"/>
      <c r="I27" s="821"/>
      <c r="J27" s="821"/>
      <c r="K27" s="821"/>
      <c r="L27" s="821"/>
      <c r="M27" s="821"/>
      <c r="N27" s="822"/>
    </row>
    <row r="28" spans="1:14" ht="15.75" thickBot="1">
      <c r="B28" s="39"/>
      <c r="C28" s="40"/>
      <c r="D28" s="40"/>
      <c r="E28" s="40"/>
      <c r="F28" s="40"/>
      <c r="G28" s="40"/>
      <c r="H28" s="40"/>
      <c r="I28" s="40"/>
      <c r="J28" s="40"/>
      <c r="K28" s="40"/>
      <c r="L28" s="40"/>
      <c r="M28" s="40"/>
      <c r="N28" s="41"/>
    </row>
    <row r="29" spans="1:14" ht="26.25" thickBot="1">
      <c r="B29" s="77" t="s">
        <v>943</v>
      </c>
      <c r="C29" s="802" t="s">
        <v>944</v>
      </c>
      <c r="D29" s="803"/>
      <c r="E29" s="803"/>
      <c r="F29" s="803"/>
      <c r="G29" s="803"/>
      <c r="H29" s="803"/>
      <c r="I29" s="803"/>
      <c r="J29" s="78"/>
      <c r="K29" s="349" t="s">
        <v>2215</v>
      </c>
      <c r="L29" s="799" t="s">
        <v>945</v>
      </c>
      <c r="M29" s="800"/>
      <c r="N29" s="77" t="s">
        <v>946</v>
      </c>
    </row>
    <row r="30" spans="1:14" hidden="1">
      <c r="B30" s="77" t="s">
        <v>943</v>
      </c>
      <c r="C30" s="802" t="s">
        <v>944</v>
      </c>
      <c r="D30" s="803"/>
      <c r="E30" s="803"/>
      <c r="F30" s="803"/>
      <c r="G30" s="803"/>
      <c r="H30" s="803"/>
      <c r="I30" s="803"/>
      <c r="J30" s="78"/>
      <c r="K30" s="314"/>
      <c r="L30" s="799" t="s">
        <v>945</v>
      </c>
      <c r="M30" s="800"/>
      <c r="N30" s="77" t="s">
        <v>946</v>
      </c>
    </row>
    <row r="31" spans="1:14" ht="41.25" customHeight="1" thickBot="1">
      <c r="A31" t="s">
        <v>1845</v>
      </c>
      <c r="B31" s="113" t="s">
        <v>1167</v>
      </c>
      <c r="C31" s="999" t="s">
        <v>2196</v>
      </c>
      <c r="D31" s="1000"/>
      <c r="E31" s="1000"/>
      <c r="F31" s="1000"/>
      <c r="G31" s="1000"/>
      <c r="H31" s="1000"/>
      <c r="I31" s="1000"/>
      <c r="J31" s="1000"/>
      <c r="K31" s="495"/>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373</v>
      </c>
      <c r="B36" s="872" t="str">
        <f>VLOOKUP(A36,EQUIPOS!A6:D154,3,FALSE)</f>
        <v>Volqueta 6 m3</v>
      </c>
      <c r="C36" s="873"/>
      <c r="D36" s="873"/>
      <c r="E36" s="873"/>
      <c r="F36" s="873"/>
      <c r="G36" s="873"/>
      <c r="H36" s="874"/>
      <c r="I36" s="274"/>
      <c r="J36" s="275"/>
      <c r="K36" s="276">
        <f>VLOOKUP(A36,EQUIPOS!A6:D161,4,FALSE)</f>
        <v>82799.732239879595</v>
      </c>
      <c r="L36" s="277"/>
      <c r="M36" s="290">
        <v>66</v>
      </c>
      <c r="N36" s="279">
        <f>K36/M36</f>
        <v>1254.5413975739332</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1254.5413975739332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1254.5413975739332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250.90827951478664</v>
      </c>
      <c r="M83" s="859"/>
      <c r="N83" s="57"/>
    </row>
    <row r="84" spans="1:14">
      <c r="B84" s="95" t="s">
        <v>973</v>
      </c>
      <c r="C84" s="96"/>
      <c r="D84" s="96"/>
      <c r="E84" s="96"/>
      <c r="F84" s="96"/>
      <c r="G84" s="96"/>
      <c r="H84" s="96"/>
      <c r="I84" s="93"/>
      <c r="J84" s="94"/>
      <c r="K84" s="311">
        <v>0.05</v>
      </c>
      <c r="L84" s="858">
        <f>N78*K84</f>
        <v>62.727069878696661</v>
      </c>
      <c r="M84" s="859"/>
      <c r="N84" s="57"/>
    </row>
    <row r="85" spans="1:14" ht="15.75" thickBot="1">
      <c r="B85" s="97" t="s">
        <v>974</v>
      </c>
      <c r="C85" s="98"/>
      <c r="D85" s="98"/>
      <c r="E85" s="98"/>
      <c r="F85" s="98"/>
      <c r="G85" s="98"/>
      <c r="H85" s="98"/>
      <c r="I85" s="99"/>
      <c r="J85" s="100"/>
      <c r="K85" s="312">
        <v>0.05</v>
      </c>
      <c r="L85" s="860">
        <f>N78*K85</f>
        <v>62.727069878696661</v>
      </c>
      <c r="M85" s="861"/>
      <c r="N85" s="57"/>
    </row>
    <row r="86" spans="1:14" ht="15.75" thickBot="1">
      <c r="B86" s="823" t="s">
        <v>953</v>
      </c>
      <c r="C86" s="824"/>
      <c r="D86" s="824"/>
      <c r="E86" s="824"/>
      <c r="F86" s="824"/>
      <c r="G86" s="824"/>
      <c r="H86" s="824"/>
      <c r="I86" s="824"/>
      <c r="J86" s="824"/>
      <c r="K86" s="824"/>
      <c r="L86" s="824"/>
      <c r="M86" s="825"/>
      <c r="N86" s="58">
        <f>L83+L84+L85</f>
        <v>376.36241927217998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1630.9038168461132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66675</xdr:rowOff>
              </from>
              <to>
                <xdr:col>1</xdr:col>
                <xdr:colOff>857250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5"/>
  <cols>
    <col min="1" max="1" width="8.85546875" customWidth="1"/>
    <col min="2" max="2" width="17" customWidth="1"/>
    <col min="6" max="6" width="15.7109375" customWidth="1"/>
    <col min="9" max="9" width="12.5703125" bestFit="1" customWidth="1"/>
    <col min="10" max="10" width="15.5703125" customWidth="1"/>
    <col min="11" max="11" width="17.5703125" bestFit="1" customWidth="1"/>
    <col min="13" max="13" width="10.7109375" customWidth="1"/>
    <col min="14" max="14" width="17.42578125" customWidth="1"/>
    <col min="15" max="15" width="12" bestFit="1" customWidth="1"/>
  </cols>
  <sheetData>
    <row r="1" spans="2:14" ht="25.5" customHeight="1">
      <c r="B1" s="917"/>
      <c r="C1" s="929"/>
      <c r="D1" s="930"/>
      <c r="E1" s="930"/>
      <c r="F1" s="930"/>
      <c r="G1" s="930"/>
      <c r="H1" s="930"/>
      <c r="I1" s="930"/>
      <c r="J1" s="931"/>
      <c r="K1" s="932" t="s">
        <v>933</v>
      </c>
      <c r="L1" s="934" t="s">
        <v>2198</v>
      </c>
      <c r="M1" s="935"/>
      <c r="N1" s="936"/>
    </row>
    <row r="2" spans="2:14">
      <c r="B2" s="918"/>
      <c r="C2" s="940" t="s">
        <v>934</v>
      </c>
      <c r="D2" s="941"/>
      <c r="E2" s="941"/>
      <c r="F2" s="941"/>
      <c r="G2" s="941"/>
      <c r="H2" s="941"/>
      <c r="I2" s="941"/>
      <c r="J2" s="942"/>
      <c r="K2" s="933"/>
      <c r="L2" s="937"/>
      <c r="M2" s="938"/>
      <c r="N2" s="939"/>
    </row>
    <row r="3" spans="2:14">
      <c r="B3" s="918"/>
      <c r="C3" s="940" t="s">
        <v>2199</v>
      </c>
      <c r="D3" s="941"/>
      <c r="E3" s="941"/>
      <c r="F3" s="941"/>
      <c r="G3" s="941"/>
      <c r="H3" s="941"/>
      <c r="I3" s="941"/>
      <c r="J3" s="942"/>
      <c r="K3" s="920" t="s">
        <v>935</v>
      </c>
      <c r="L3" s="944">
        <v>1</v>
      </c>
      <c r="M3" s="945"/>
      <c r="N3" s="946"/>
    </row>
    <row r="4" spans="2:14">
      <c r="B4" s="918"/>
      <c r="C4" s="940" t="s">
        <v>2200</v>
      </c>
      <c r="D4" s="941"/>
      <c r="E4" s="941"/>
      <c r="F4" s="941"/>
      <c r="G4" s="941"/>
      <c r="H4" s="941"/>
      <c r="I4" s="941"/>
      <c r="J4" s="942"/>
      <c r="K4" s="943"/>
      <c r="L4" s="947"/>
      <c r="M4" s="948"/>
      <c r="N4" s="949"/>
    </row>
    <row r="5" spans="2:14">
      <c r="B5" s="918"/>
      <c r="C5" s="940" t="s">
        <v>2201</v>
      </c>
      <c r="D5" s="941"/>
      <c r="E5" s="941"/>
      <c r="F5" s="941"/>
      <c r="G5" s="941"/>
      <c r="H5" s="941"/>
      <c r="I5" s="941"/>
      <c r="J5" s="942"/>
      <c r="K5" s="920" t="s">
        <v>936</v>
      </c>
      <c r="L5" s="922"/>
      <c r="M5" s="922" t="s">
        <v>937</v>
      </c>
      <c r="N5" s="924"/>
    </row>
    <row r="6" spans="2:14" ht="15.75" thickBot="1">
      <c r="B6" s="919"/>
      <c r="C6" s="926"/>
      <c r="D6" s="927"/>
      <c r="E6" s="927"/>
      <c r="F6" s="927"/>
      <c r="G6" s="927"/>
      <c r="H6" s="927"/>
      <c r="I6" s="927"/>
      <c r="J6" s="928"/>
      <c r="K6" s="921"/>
      <c r="L6" s="923"/>
      <c r="M6" s="923"/>
      <c r="N6" s="925"/>
    </row>
    <row r="7" spans="2:14" ht="15.75" thickBot="1">
      <c r="B7" s="379"/>
      <c r="C7" s="380"/>
      <c r="D7" s="380"/>
      <c r="E7" s="380"/>
      <c r="F7" s="380"/>
      <c r="G7" s="380"/>
      <c r="H7" s="380"/>
      <c r="I7" s="380"/>
      <c r="J7" s="380"/>
      <c r="K7" s="380"/>
      <c r="L7" s="381"/>
      <c r="M7" s="381"/>
      <c r="N7" s="382"/>
    </row>
    <row r="8" spans="2:14" ht="18" customHeight="1">
      <c r="B8" s="383"/>
      <c r="C8" s="384"/>
      <c r="D8" s="384"/>
      <c r="E8" s="384"/>
      <c r="F8" s="384"/>
      <c r="G8" s="384"/>
      <c r="H8" s="385"/>
      <c r="I8" s="384"/>
      <c r="J8" s="384"/>
      <c r="K8" s="386" t="s">
        <v>938</v>
      </c>
      <c r="L8" s="387"/>
      <c r="M8" s="387"/>
      <c r="N8" s="388"/>
    </row>
    <row r="9" spans="2:14">
      <c r="B9" s="389"/>
      <c r="C9" s="390"/>
      <c r="D9" s="390"/>
      <c r="E9" s="390"/>
      <c r="F9" s="390"/>
      <c r="G9" s="390"/>
      <c r="H9" s="391"/>
      <c r="I9" s="390"/>
      <c r="J9" s="390"/>
      <c r="K9" s="392"/>
      <c r="L9" s="393" t="s">
        <v>2202</v>
      </c>
      <c r="M9" s="393" t="s">
        <v>2203</v>
      </c>
      <c r="N9" s="394" t="s">
        <v>2204</v>
      </c>
    </row>
    <row r="10" spans="2:14" ht="36">
      <c r="B10" s="914" t="s">
        <v>2205</v>
      </c>
      <c r="C10" s="915"/>
      <c r="D10" s="915"/>
      <c r="E10" s="915"/>
      <c r="F10" s="395" t="s">
        <v>2206</v>
      </c>
      <c r="G10" s="390"/>
      <c r="H10" s="396"/>
      <c r="I10" s="916" t="s">
        <v>2207</v>
      </c>
      <c r="J10" s="916"/>
      <c r="K10" s="397" t="s">
        <v>2206</v>
      </c>
      <c r="L10" s="393"/>
      <c r="M10" s="393"/>
      <c r="N10" s="394"/>
    </row>
    <row r="11" spans="2:14">
      <c r="B11" s="368" t="s">
        <v>939</v>
      </c>
      <c r="C11" s="369"/>
      <c r="D11" s="801"/>
      <c r="E11" s="801"/>
      <c r="F11" s="370"/>
      <c r="G11" s="371"/>
      <c r="H11" s="369"/>
      <c r="I11" s="366"/>
      <c r="J11" s="372" t="s">
        <v>940</v>
      </c>
      <c r="K11" s="373"/>
      <c r="L11" s="370"/>
      <c r="M11" s="370"/>
      <c r="N11" s="374"/>
    </row>
    <row r="12" spans="2:14" ht="15.75" thickBot="1">
      <c r="B12" s="375"/>
      <c r="C12" s="376"/>
      <c r="D12" s="378"/>
      <c r="E12" s="378"/>
      <c r="F12" s="378"/>
      <c r="G12" s="378"/>
      <c r="H12" s="376"/>
      <c r="I12" s="378"/>
      <c r="J12" s="376"/>
      <c r="K12" s="378"/>
      <c r="L12" s="818"/>
      <c r="M12" s="818"/>
      <c r="N12" s="819"/>
    </row>
    <row r="13" spans="2:14">
      <c r="B13" s="19"/>
      <c r="C13" s="20"/>
      <c r="D13" s="20"/>
      <c r="E13" s="20"/>
      <c r="F13" s="20"/>
      <c r="G13" s="20"/>
      <c r="H13" s="20"/>
      <c r="I13" s="20"/>
      <c r="J13" s="20"/>
      <c r="K13" s="20"/>
      <c r="L13" s="20"/>
      <c r="M13" s="20"/>
      <c r="N13" s="21"/>
    </row>
    <row r="14" spans="2:14">
      <c r="B14" s="24" t="s">
        <v>941</v>
      </c>
      <c r="C14" s="25"/>
      <c r="D14" s="27" t="s">
        <v>937</v>
      </c>
      <c r="E14" s="26"/>
      <c r="F14" s="18"/>
      <c r="G14" s="18"/>
      <c r="H14" s="28"/>
      <c r="I14" s="28"/>
      <c r="J14" s="28"/>
      <c r="K14" s="28"/>
      <c r="L14" s="28"/>
      <c r="M14" s="28"/>
      <c r="N14" s="23"/>
    </row>
    <row r="15" spans="2:14" ht="19.5" customHeight="1">
      <c r="B15" s="29" t="s">
        <v>2208</v>
      </c>
      <c r="C15" s="30"/>
      <c r="D15" s="32"/>
      <c r="E15" s="32"/>
      <c r="F15" s="32"/>
      <c r="G15" s="32"/>
      <c r="H15" s="32"/>
      <c r="I15" s="32"/>
      <c r="J15" s="32"/>
      <c r="K15" s="32"/>
      <c r="L15" s="32"/>
      <c r="M15" s="32"/>
      <c r="N15" s="23"/>
    </row>
    <row r="16" spans="2:14">
      <c r="B16" s="29"/>
      <c r="C16" s="230"/>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2209</v>
      </c>
      <c r="C18" s="230"/>
      <c r="D18" s="32"/>
      <c r="E18" s="32"/>
      <c r="F18" s="32"/>
      <c r="G18" s="32"/>
      <c r="H18" s="32"/>
      <c r="I18" s="59"/>
      <c r="J18" s="27" t="s">
        <v>2210</v>
      </c>
      <c r="K18" s="32"/>
      <c r="L18" s="32"/>
      <c r="M18" s="32"/>
      <c r="N18" s="33"/>
    </row>
    <row r="19" spans="1:14">
      <c r="B19" s="29"/>
      <c r="C19" s="30"/>
      <c r="D19" s="34"/>
      <c r="E19" s="34"/>
      <c r="F19" s="34"/>
      <c r="G19" s="34"/>
      <c r="H19" s="34"/>
      <c r="I19" s="34"/>
      <c r="J19" s="34"/>
      <c r="K19" s="34"/>
      <c r="L19" s="34"/>
      <c r="M19" s="34"/>
      <c r="N19" s="35"/>
    </row>
    <row r="20" spans="1:14">
      <c r="B20" s="29" t="s">
        <v>2211</v>
      </c>
      <c r="C20" s="230"/>
      <c r="D20" s="334"/>
      <c r="E20" s="334"/>
      <c r="F20" s="334"/>
      <c r="G20" s="334"/>
      <c r="H20" s="334"/>
      <c r="I20" s="334"/>
      <c r="J20" s="334"/>
      <c r="K20" s="334"/>
      <c r="L20" s="334"/>
      <c r="M20" s="334"/>
      <c r="N20" s="36"/>
    </row>
    <row r="21" spans="1:14">
      <c r="B21" s="29"/>
      <c r="C21" s="30"/>
      <c r="D21" s="37"/>
      <c r="E21" s="37"/>
      <c r="F21" s="37"/>
      <c r="G21" s="37"/>
      <c r="H21" s="37"/>
      <c r="I21" s="37"/>
      <c r="J21" s="37"/>
      <c r="K21" s="37"/>
      <c r="L21" s="37"/>
      <c r="M21" s="37"/>
      <c r="N21" s="38"/>
    </row>
    <row r="22" spans="1:14">
      <c r="B22" s="29" t="s">
        <v>2212</v>
      </c>
      <c r="C22" s="230"/>
      <c r="D22" s="334"/>
      <c r="E22" s="334"/>
      <c r="F22" s="334"/>
      <c r="G22" s="334"/>
      <c r="H22" s="334"/>
      <c r="I22" s="334"/>
      <c r="J22" s="334"/>
      <c r="K22" s="336" t="s">
        <v>2213</v>
      </c>
      <c r="L22" s="231"/>
      <c r="M22" s="336" t="s">
        <v>937</v>
      </c>
      <c r="N22" s="232"/>
    </row>
    <row r="23" spans="1:14">
      <c r="B23" s="29"/>
      <c r="C23" s="30"/>
      <c r="D23" s="37"/>
      <c r="E23" s="37"/>
      <c r="F23" s="37"/>
      <c r="G23" s="37"/>
      <c r="H23" s="37"/>
      <c r="I23" s="37"/>
      <c r="J23" s="37"/>
      <c r="K23" s="37"/>
      <c r="L23" s="37"/>
      <c r="M23" s="37"/>
      <c r="N23" s="38"/>
    </row>
    <row r="24" spans="1:14">
      <c r="B24" s="29" t="s">
        <v>2214</v>
      </c>
      <c r="C24" s="30"/>
      <c r="D24" s="37"/>
      <c r="E24" s="37"/>
      <c r="F24" s="267"/>
      <c r="G24" s="233"/>
      <c r="H24" s="59"/>
      <c r="I24" s="334"/>
      <c r="J24" s="334"/>
      <c r="K24" s="18"/>
      <c r="L24" s="37"/>
      <c r="M24" s="37"/>
      <c r="N24" s="38"/>
    </row>
    <row r="25" spans="1:14">
      <c r="B25" s="269"/>
      <c r="C25" s="270"/>
      <c r="D25" s="350"/>
      <c r="E25" s="350"/>
      <c r="F25" s="816" t="s">
        <v>2222</v>
      </c>
      <c r="G25" s="816"/>
      <c r="H25" s="816"/>
      <c r="I25" s="350" t="s">
        <v>2203</v>
      </c>
      <c r="J25" s="350" t="s">
        <v>2204</v>
      </c>
      <c r="K25" s="271"/>
      <c r="L25" s="350"/>
      <c r="M25" s="350"/>
      <c r="N25" s="272"/>
    </row>
    <row r="26" spans="1:14">
      <c r="B26" s="22"/>
      <c r="C26" s="28"/>
      <c r="D26" s="28"/>
      <c r="E26" s="28"/>
      <c r="F26" s="28"/>
      <c r="G26" s="28"/>
      <c r="H26" s="28"/>
      <c r="I26" s="28"/>
      <c r="J26" s="28"/>
      <c r="K26" s="28"/>
      <c r="L26" s="28"/>
      <c r="M26" s="28"/>
      <c r="N26" s="23"/>
    </row>
    <row r="27" spans="1:14">
      <c r="B27" s="1001" t="s">
        <v>942</v>
      </c>
      <c r="C27" s="1002"/>
      <c r="D27" s="1002"/>
      <c r="E27" s="1002"/>
      <c r="F27" s="1002"/>
      <c r="G27" s="1002"/>
      <c r="H27" s="1002"/>
      <c r="I27" s="1002"/>
      <c r="J27" s="1002"/>
      <c r="K27" s="1002"/>
      <c r="L27" s="1002"/>
      <c r="M27" s="1002"/>
      <c r="N27" s="1003"/>
    </row>
    <row r="28" spans="1:14" ht="15.75" thickBot="1">
      <c r="B28" s="39"/>
      <c r="C28" s="40"/>
      <c r="D28" s="40"/>
      <c r="E28" s="40"/>
      <c r="F28" s="40"/>
      <c r="G28" s="40"/>
      <c r="H28" s="40"/>
      <c r="I28" s="40"/>
      <c r="J28" s="40"/>
      <c r="K28" s="40"/>
      <c r="L28" s="40"/>
      <c r="M28" s="40"/>
      <c r="N28" s="41"/>
    </row>
    <row r="29" spans="1:14" ht="26.25" thickBot="1">
      <c r="B29" s="77" t="s">
        <v>943</v>
      </c>
      <c r="C29" s="1006" t="s">
        <v>944</v>
      </c>
      <c r="D29" s="1007"/>
      <c r="E29" s="1007"/>
      <c r="F29" s="1007"/>
      <c r="G29" s="1007"/>
      <c r="H29" s="1007"/>
      <c r="I29" s="1007"/>
      <c r="J29" s="78"/>
      <c r="K29" s="349" t="s">
        <v>2215</v>
      </c>
      <c r="L29" s="1004" t="s">
        <v>945</v>
      </c>
      <c r="M29" s="1005"/>
      <c r="N29" s="77" t="s">
        <v>946</v>
      </c>
    </row>
    <row r="30" spans="1:14" hidden="1">
      <c r="B30" s="77" t="s">
        <v>943</v>
      </c>
      <c r="C30" s="802" t="s">
        <v>944</v>
      </c>
      <c r="D30" s="803"/>
      <c r="E30" s="803"/>
      <c r="F30" s="803"/>
      <c r="G30" s="803"/>
      <c r="H30" s="803"/>
      <c r="I30" s="803"/>
      <c r="J30" s="78"/>
      <c r="K30" s="314"/>
      <c r="L30" s="799" t="s">
        <v>945</v>
      </c>
      <c r="M30" s="800"/>
      <c r="N30" s="77" t="s">
        <v>946</v>
      </c>
    </row>
    <row r="31" spans="1:14" ht="15.75" thickBot="1">
      <c r="A31" t="s">
        <v>1845</v>
      </c>
      <c r="B31" s="113" t="s">
        <v>1168</v>
      </c>
      <c r="C31" s="463" t="s">
        <v>2194</v>
      </c>
      <c r="D31" s="464"/>
      <c r="E31" s="464"/>
      <c r="F31" s="464"/>
      <c r="G31" s="464"/>
      <c r="H31" s="464"/>
      <c r="I31" s="464"/>
      <c r="J31" s="464"/>
      <c r="K31" s="466"/>
      <c r="L31" s="465" t="s">
        <v>1999</v>
      </c>
      <c r="M31" s="211"/>
      <c r="N31" s="90"/>
    </row>
    <row r="32" spans="1:14" ht="5.25" customHeight="1">
      <c r="B32" s="101"/>
      <c r="C32" s="102"/>
      <c r="D32" s="102"/>
      <c r="E32" s="102"/>
      <c r="F32" s="102"/>
      <c r="G32" s="102"/>
      <c r="H32" s="102"/>
      <c r="I32" s="102"/>
      <c r="J32" s="102"/>
      <c r="K32" s="102"/>
      <c r="L32" s="102"/>
      <c r="M32" s="102"/>
      <c r="N32" s="103"/>
    </row>
    <row r="33" spans="1:14">
      <c r="B33" s="64" t="s">
        <v>947</v>
      </c>
      <c r="C33" s="65"/>
      <c r="D33" s="65"/>
      <c r="E33" s="65"/>
      <c r="F33" s="65"/>
      <c r="G33" s="65"/>
      <c r="H33" s="65"/>
      <c r="I33" s="65"/>
      <c r="J33" s="65"/>
      <c r="K33" s="65"/>
      <c r="L33" s="65"/>
      <c r="M33" s="65"/>
      <c r="N33" s="66"/>
    </row>
    <row r="34" spans="1:14" ht="15.75" thickBot="1">
      <c r="B34" s="273"/>
      <c r="C34" s="67"/>
      <c r="D34" s="67"/>
      <c r="E34" s="67"/>
      <c r="F34" s="67"/>
      <c r="G34" s="67"/>
      <c r="H34" s="67"/>
      <c r="I34" s="68"/>
      <c r="J34" s="68"/>
      <c r="K34" s="67"/>
      <c r="L34" s="67"/>
      <c r="M34" s="67"/>
      <c r="N34" s="69"/>
    </row>
    <row r="35" spans="1:14">
      <c r="B35" s="893" t="s">
        <v>944</v>
      </c>
      <c r="C35" s="894"/>
      <c r="D35" s="894"/>
      <c r="E35" s="894"/>
      <c r="F35" s="894"/>
      <c r="G35" s="894"/>
      <c r="H35" s="895"/>
      <c r="I35" s="896" t="s">
        <v>948</v>
      </c>
      <c r="J35" s="897"/>
      <c r="K35" s="75" t="s">
        <v>949</v>
      </c>
      <c r="L35" s="898" t="s">
        <v>950</v>
      </c>
      <c r="M35" s="895"/>
      <c r="N35" s="76" t="s">
        <v>951</v>
      </c>
    </row>
    <row r="36" spans="1:14">
      <c r="A36" t="s">
        <v>373</v>
      </c>
      <c r="B36" s="872" t="str">
        <f>VLOOKUP(A36,EQUIPOS!A6:D154,3,FALSE)</f>
        <v>Volqueta 6 m3</v>
      </c>
      <c r="C36" s="873"/>
      <c r="D36" s="873"/>
      <c r="E36" s="873"/>
      <c r="F36" s="873"/>
      <c r="G36" s="873"/>
      <c r="H36" s="874"/>
      <c r="I36" s="274"/>
      <c r="J36" s="275"/>
      <c r="K36" s="276">
        <f>VLOOKUP(A36,EQUIPOS!A6:D161,4,FALSE)</f>
        <v>82799.732239879595</v>
      </c>
      <c r="L36" s="277"/>
      <c r="M36" s="290">
        <v>66</v>
      </c>
      <c r="N36" s="279">
        <f>K36/M36</f>
        <v>1254.5413975739332</v>
      </c>
    </row>
    <row r="37" spans="1:14">
      <c r="B37" s="872"/>
      <c r="C37" s="873"/>
      <c r="D37" s="873"/>
      <c r="E37" s="873"/>
      <c r="F37" s="873"/>
      <c r="G37" s="873"/>
      <c r="H37" s="874"/>
      <c r="I37" s="274"/>
      <c r="J37" s="275"/>
      <c r="K37" s="276"/>
      <c r="L37" s="277"/>
      <c r="M37" s="278"/>
      <c r="N37" s="279"/>
    </row>
    <row r="38" spans="1:14">
      <c r="B38" s="872"/>
      <c r="C38" s="873"/>
      <c r="D38" s="873"/>
      <c r="E38" s="873"/>
      <c r="F38" s="873"/>
      <c r="G38" s="873"/>
      <c r="H38" s="874"/>
      <c r="I38" s="274"/>
      <c r="J38" s="275"/>
      <c r="K38" s="276"/>
      <c r="L38" s="277"/>
      <c r="M38" s="278"/>
      <c r="N38" s="280"/>
    </row>
    <row r="39" spans="1:14">
      <c r="B39" s="872"/>
      <c r="C39" s="873"/>
      <c r="D39" s="873"/>
      <c r="E39" s="873"/>
      <c r="F39" s="873"/>
      <c r="G39" s="873"/>
      <c r="H39" s="874"/>
      <c r="I39" s="875"/>
      <c r="J39" s="876"/>
      <c r="K39" s="281"/>
      <c r="L39" s="877"/>
      <c r="M39" s="878"/>
      <c r="N39" s="282"/>
    </row>
    <row r="40" spans="1:14">
      <c r="B40" s="872"/>
      <c r="C40" s="873"/>
      <c r="D40" s="873"/>
      <c r="E40" s="879"/>
      <c r="F40" s="873"/>
      <c r="G40" s="873"/>
      <c r="H40" s="874"/>
      <c r="I40" s="42"/>
      <c r="J40" s="43"/>
      <c r="K40" s="281"/>
      <c r="L40" s="283"/>
      <c r="M40" s="284"/>
      <c r="N40" s="285"/>
    </row>
    <row r="41" spans="1:14">
      <c r="B41" s="880"/>
      <c r="C41" s="881"/>
      <c r="D41" s="881"/>
      <c r="E41" s="44"/>
      <c r="F41" s="45"/>
      <c r="G41" s="45"/>
      <c r="H41" s="46"/>
      <c r="I41" s="42"/>
      <c r="J41" s="43"/>
      <c r="K41" s="286"/>
      <c r="L41" s="283"/>
      <c r="M41" s="284"/>
      <c r="N41" s="351"/>
    </row>
    <row r="42" spans="1:14" ht="15.75" thickBot="1">
      <c r="B42" s="872"/>
      <c r="C42" s="873"/>
      <c r="D42" s="873"/>
      <c r="E42" s="873"/>
      <c r="F42" s="873"/>
      <c r="G42" s="873"/>
      <c r="H42" s="874"/>
      <c r="I42" s="882"/>
      <c r="J42" s="883"/>
      <c r="K42" s="47"/>
      <c r="L42" s="884"/>
      <c r="M42" s="885"/>
      <c r="N42" s="111"/>
    </row>
    <row r="43" spans="1:14" ht="15.75" thickBot="1">
      <c r="B43" s="823" t="s">
        <v>953</v>
      </c>
      <c r="C43" s="824"/>
      <c r="D43" s="824"/>
      <c r="E43" s="824"/>
      <c r="F43" s="824"/>
      <c r="G43" s="824"/>
      <c r="H43" s="824"/>
      <c r="I43" s="824"/>
      <c r="J43" s="824"/>
      <c r="K43" s="824"/>
      <c r="L43" s="824"/>
      <c r="M43" s="825"/>
      <c r="N43" s="105">
        <f>SUM(N36:N42)</f>
        <v>1254.5413975739332</v>
      </c>
    </row>
    <row r="44" spans="1:14">
      <c r="B44" s="287"/>
      <c r="C44" s="40"/>
      <c r="D44" s="40"/>
      <c r="E44" s="40"/>
      <c r="F44" s="40"/>
      <c r="G44" s="40"/>
      <c r="H44" s="40"/>
      <c r="I44" s="40"/>
      <c r="J44" s="40"/>
      <c r="K44" s="40"/>
      <c r="L44" s="40"/>
      <c r="M44" s="40"/>
      <c r="N44" s="41"/>
    </row>
    <row r="45" spans="1:14">
      <c r="B45" s="70" t="s">
        <v>954</v>
      </c>
      <c r="C45" s="71"/>
      <c r="D45" s="71"/>
      <c r="E45" s="71"/>
      <c r="F45" s="71"/>
      <c r="G45" s="71"/>
      <c r="H45" s="71"/>
      <c r="I45" s="71"/>
      <c r="J45" s="71"/>
      <c r="K45" s="71"/>
      <c r="L45" s="71"/>
      <c r="M45" s="71"/>
      <c r="N45" s="72"/>
    </row>
    <row r="46" spans="1:14" ht="15.75" thickBot="1">
      <c r="B46" s="73"/>
      <c r="C46" s="68"/>
      <c r="D46" s="68"/>
      <c r="E46" s="68"/>
      <c r="F46" s="68"/>
      <c r="G46" s="68"/>
      <c r="H46" s="68"/>
      <c r="I46" s="68"/>
      <c r="J46" s="67"/>
      <c r="K46" s="67"/>
      <c r="L46" s="67"/>
      <c r="M46" s="67"/>
      <c r="N46" s="69"/>
    </row>
    <row r="47" spans="1:14">
      <c r="B47" s="868" t="s">
        <v>944</v>
      </c>
      <c r="C47" s="869"/>
      <c r="D47" s="869"/>
      <c r="E47" s="869"/>
      <c r="F47" s="869"/>
      <c r="G47" s="869"/>
      <c r="H47" s="869"/>
      <c r="I47" s="903"/>
      <c r="J47" s="322" t="s">
        <v>945</v>
      </c>
      <c r="K47" s="91" t="s">
        <v>946</v>
      </c>
      <c r="L47" s="904" t="s">
        <v>955</v>
      </c>
      <c r="M47" s="903"/>
      <c r="N47" s="92" t="s">
        <v>951</v>
      </c>
    </row>
    <row r="48" spans="1:14">
      <c r="B48" s="49"/>
      <c r="C48" s="288"/>
      <c r="D48" s="288"/>
      <c r="E48" s="288"/>
      <c r="F48" s="288"/>
      <c r="G48" s="288"/>
      <c r="H48" s="288"/>
      <c r="I48" s="275"/>
      <c r="J48" s="231"/>
      <c r="K48" s="289"/>
      <c r="L48" s="274"/>
      <c r="M48" s="290"/>
      <c r="N48" s="291"/>
    </row>
    <row r="49" spans="2:14">
      <c r="B49" s="49"/>
      <c r="C49" s="288"/>
      <c r="D49" s="288"/>
      <c r="E49" s="288"/>
      <c r="F49" s="288"/>
      <c r="G49" s="288"/>
      <c r="H49" s="288"/>
      <c r="I49" s="275"/>
      <c r="J49" s="231"/>
      <c r="K49" s="289"/>
      <c r="L49" s="274"/>
      <c r="M49" s="290"/>
      <c r="N49" s="291"/>
    </row>
    <row r="50" spans="2:14">
      <c r="B50" s="49"/>
      <c r="C50" s="288"/>
      <c r="D50" s="288"/>
      <c r="E50" s="288"/>
      <c r="F50" s="288"/>
      <c r="G50" s="288"/>
      <c r="H50" s="288"/>
      <c r="I50" s="275"/>
      <c r="J50" s="231"/>
      <c r="K50" s="289"/>
      <c r="L50" s="274"/>
      <c r="M50" s="290"/>
      <c r="N50" s="291"/>
    </row>
    <row r="51" spans="2:14">
      <c r="B51" s="49"/>
      <c r="C51" s="288"/>
      <c r="D51" s="288"/>
      <c r="E51" s="288"/>
      <c r="F51" s="288"/>
      <c r="G51" s="288"/>
      <c r="H51" s="288"/>
      <c r="I51" s="275"/>
      <c r="J51" s="231"/>
      <c r="K51" s="289"/>
      <c r="L51" s="274"/>
      <c r="M51" s="290"/>
      <c r="N51" s="291"/>
    </row>
    <row r="52" spans="2:14">
      <c r="B52" s="49"/>
      <c r="C52" s="288"/>
      <c r="D52" s="288"/>
      <c r="E52" s="288"/>
      <c r="F52" s="288"/>
      <c r="G52" s="288"/>
      <c r="H52" s="288"/>
      <c r="I52" s="275"/>
      <c r="J52" s="231"/>
      <c r="K52" s="289"/>
      <c r="L52" s="274"/>
      <c r="M52" s="290"/>
      <c r="N52" s="291"/>
    </row>
    <row r="53" spans="2:14" ht="15.75" thickBot="1">
      <c r="B53" s="905"/>
      <c r="C53" s="906"/>
      <c r="D53" s="906"/>
      <c r="E53" s="906"/>
      <c r="F53" s="906"/>
      <c r="G53" s="906"/>
      <c r="H53" s="906"/>
      <c r="I53" s="876"/>
      <c r="J53" s="48"/>
      <c r="K53" s="50"/>
      <c r="L53" s="907"/>
      <c r="M53" s="908"/>
      <c r="N53" s="51"/>
    </row>
    <row r="54" spans="2:14" ht="15.75" thickBot="1">
      <c r="B54" s="823" t="s">
        <v>953</v>
      </c>
      <c r="C54" s="824"/>
      <c r="D54" s="824"/>
      <c r="E54" s="824"/>
      <c r="F54" s="824"/>
      <c r="G54" s="824"/>
      <c r="H54" s="824"/>
      <c r="I54" s="824"/>
      <c r="J54" s="824"/>
      <c r="K54" s="824"/>
      <c r="L54" s="824"/>
      <c r="M54" s="825"/>
      <c r="N54" s="292"/>
    </row>
    <row r="55" spans="2:14">
      <c r="B55" s="39"/>
      <c r="C55" s="40"/>
      <c r="D55" s="40"/>
      <c r="E55" s="40"/>
      <c r="F55" s="40"/>
      <c r="G55" s="40"/>
      <c r="H55" s="40"/>
      <c r="I55" s="40"/>
      <c r="J55" s="40"/>
      <c r="K55" s="40"/>
      <c r="L55" s="40"/>
      <c r="M55" s="40"/>
      <c r="N55" s="41"/>
    </row>
    <row r="56" spans="2:14">
      <c r="B56" s="70" t="s">
        <v>956</v>
      </c>
      <c r="C56" s="71"/>
      <c r="D56" s="71"/>
      <c r="E56" s="71"/>
      <c r="F56" s="71"/>
      <c r="G56" s="71"/>
      <c r="H56" s="71"/>
      <c r="I56" s="71"/>
      <c r="J56" s="71"/>
      <c r="K56" s="71"/>
      <c r="L56" s="71"/>
      <c r="M56" s="71"/>
      <c r="N56" s="72"/>
    </row>
    <row r="57" spans="2:14" ht="15.75" thickBot="1">
      <c r="B57" s="74"/>
      <c r="C57" s="67"/>
      <c r="D57" s="67"/>
      <c r="E57" s="67"/>
      <c r="F57" s="67"/>
      <c r="G57" s="67"/>
      <c r="H57" s="67"/>
      <c r="I57" s="67"/>
      <c r="J57" s="67"/>
      <c r="K57" s="67"/>
      <c r="L57" s="67"/>
      <c r="M57" s="67"/>
      <c r="N57" s="69"/>
    </row>
    <row r="58" spans="2:14" ht="25.5">
      <c r="B58" s="320" t="s">
        <v>957</v>
      </c>
      <c r="C58" s="321"/>
      <c r="D58" s="321"/>
      <c r="E58" s="321"/>
      <c r="F58" s="321"/>
      <c r="G58" s="321"/>
      <c r="H58" s="79" t="s">
        <v>945</v>
      </c>
      <c r="I58" s="80" t="s">
        <v>958</v>
      </c>
      <c r="J58" s="81" t="s">
        <v>959</v>
      </c>
      <c r="K58" s="79" t="s">
        <v>960</v>
      </c>
      <c r="L58" s="909" t="s">
        <v>961</v>
      </c>
      <c r="M58" s="888"/>
      <c r="N58" s="82" t="s">
        <v>951</v>
      </c>
    </row>
    <row r="59" spans="2:14">
      <c r="B59" s="52"/>
      <c r="C59" s="324"/>
      <c r="D59" s="324"/>
      <c r="E59" s="324"/>
      <c r="F59" s="324"/>
      <c r="G59" s="324"/>
      <c r="H59" s="318"/>
      <c r="I59" s="286"/>
      <c r="J59" s="293"/>
      <c r="K59" s="286"/>
      <c r="L59" s="910"/>
      <c r="M59" s="911"/>
      <c r="N59" s="294"/>
    </row>
    <row r="60" spans="2:14">
      <c r="B60" s="52"/>
      <c r="C60" s="53"/>
      <c r="D60" s="53"/>
      <c r="E60" s="53"/>
      <c r="F60" s="53"/>
      <c r="G60" s="53"/>
      <c r="H60" s="295"/>
      <c r="I60" s="286"/>
      <c r="J60" s="286"/>
      <c r="K60" s="286"/>
      <c r="L60" s="296"/>
      <c r="M60" s="297"/>
      <c r="N60" s="298"/>
    </row>
    <row r="61" spans="2:14">
      <c r="B61" s="52"/>
      <c r="C61" s="53"/>
      <c r="D61" s="53"/>
      <c r="E61" s="53"/>
      <c r="F61" s="53"/>
      <c r="G61" s="53"/>
      <c r="H61" s="295"/>
      <c r="I61" s="286"/>
      <c r="J61" s="286"/>
      <c r="K61" s="286"/>
      <c r="L61" s="296"/>
      <c r="M61" s="297"/>
      <c r="N61" s="298"/>
    </row>
    <row r="62" spans="2:14">
      <c r="B62" s="52"/>
      <c r="C62" s="53"/>
      <c r="D62" s="53"/>
      <c r="E62" s="53"/>
      <c r="F62" s="53"/>
      <c r="G62" s="53"/>
      <c r="H62" s="295"/>
      <c r="I62" s="286"/>
      <c r="J62" s="286"/>
      <c r="K62" s="286"/>
      <c r="L62" s="296"/>
      <c r="M62" s="297"/>
      <c r="N62" s="298"/>
    </row>
    <row r="63" spans="2:14">
      <c r="B63" s="52"/>
      <c r="C63" s="53"/>
      <c r="D63" s="53"/>
      <c r="E63" s="53"/>
      <c r="F63" s="53"/>
      <c r="G63" s="53"/>
      <c r="H63" s="295"/>
      <c r="I63" s="286"/>
      <c r="J63" s="286"/>
      <c r="K63" s="286"/>
      <c r="L63" s="296"/>
      <c r="M63" s="297"/>
      <c r="N63" s="298"/>
    </row>
    <row r="64" spans="2:14" ht="15.75" thickBot="1">
      <c r="B64" s="55"/>
      <c r="C64" s="53"/>
      <c r="D64" s="53"/>
      <c r="E64" s="53"/>
      <c r="F64" s="53"/>
      <c r="G64" s="53"/>
      <c r="H64" s="491"/>
      <c r="I64" s="175"/>
      <c r="J64" s="175"/>
      <c r="K64" s="175"/>
      <c r="L64" s="993"/>
      <c r="M64" s="994"/>
      <c r="N64" s="492"/>
    </row>
    <row r="65" spans="2:15" ht="15.75" thickBot="1">
      <c r="B65" s="823" t="s">
        <v>953</v>
      </c>
      <c r="C65" s="824"/>
      <c r="D65" s="824"/>
      <c r="E65" s="824"/>
      <c r="F65" s="824"/>
      <c r="G65" s="824"/>
      <c r="H65" s="824"/>
      <c r="I65" s="824"/>
      <c r="J65" s="824"/>
      <c r="K65" s="824"/>
      <c r="L65" s="824"/>
      <c r="M65" s="825"/>
      <c r="N65" s="401"/>
    </row>
    <row r="66" spans="2:15">
      <c r="B66" s="39"/>
      <c r="C66" s="40"/>
      <c r="D66" s="40"/>
      <c r="E66" s="40"/>
      <c r="F66" s="40"/>
      <c r="G66" s="40"/>
      <c r="H66" s="40"/>
      <c r="I66" s="40"/>
      <c r="J66" s="40"/>
      <c r="K66" s="40"/>
      <c r="L66" s="40"/>
      <c r="M66" s="40"/>
      <c r="N66" s="41"/>
    </row>
    <row r="67" spans="2:15">
      <c r="B67" s="70" t="s">
        <v>962</v>
      </c>
      <c r="C67" s="71"/>
      <c r="D67" s="71"/>
      <c r="E67" s="71"/>
      <c r="F67" s="71"/>
      <c r="G67" s="71"/>
      <c r="H67" s="71"/>
      <c r="I67" s="71"/>
      <c r="J67" s="71"/>
      <c r="K67" s="71"/>
      <c r="L67" s="71"/>
      <c r="M67" s="71"/>
      <c r="N67" s="72"/>
    </row>
    <row r="68" spans="2:15" ht="15.75" thickBot="1">
      <c r="B68" s="74"/>
      <c r="C68" s="67"/>
      <c r="D68" s="67"/>
      <c r="E68" s="67"/>
      <c r="F68" s="67"/>
      <c r="G68" s="67"/>
      <c r="H68" s="67"/>
      <c r="I68" s="67"/>
      <c r="J68" s="67"/>
      <c r="K68" s="67"/>
      <c r="L68" s="67"/>
      <c r="M68" s="67"/>
      <c r="N68" s="69"/>
    </row>
    <row r="69" spans="2:15" ht="25.5">
      <c r="B69" s="862" t="s">
        <v>963</v>
      </c>
      <c r="C69" s="863"/>
      <c r="D69" s="863"/>
      <c r="E69" s="863"/>
      <c r="F69" s="863"/>
      <c r="G69" s="863"/>
      <c r="H69" s="863"/>
      <c r="I69" s="79" t="s">
        <v>964</v>
      </c>
      <c r="J69" s="81" t="s">
        <v>1410</v>
      </c>
      <c r="K69" s="80" t="s">
        <v>966</v>
      </c>
      <c r="L69" s="864" t="s">
        <v>950</v>
      </c>
      <c r="M69" s="865"/>
      <c r="N69" s="104" t="s">
        <v>951</v>
      </c>
    </row>
    <row r="70" spans="2:15">
      <c r="B70" s="55"/>
      <c r="C70" s="53"/>
      <c r="D70" s="53"/>
      <c r="E70" s="53"/>
      <c r="F70" s="53"/>
      <c r="G70" s="53"/>
      <c r="H70" s="53"/>
      <c r="I70" s="299"/>
      <c r="J70" s="300"/>
      <c r="K70" s="301"/>
      <c r="L70" s="56"/>
      <c r="M70" s="302"/>
      <c r="N70" s="303"/>
      <c r="O70" s="112"/>
    </row>
    <row r="71" spans="2:15">
      <c r="B71" s="55"/>
      <c r="C71" s="53"/>
      <c r="D71" s="53"/>
      <c r="E71" s="53"/>
      <c r="F71" s="53"/>
      <c r="G71" s="53"/>
      <c r="H71" s="53"/>
      <c r="I71" s="286"/>
      <c r="J71" s="304"/>
      <c r="K71" s="305"/>
      <c r="L71" s="56"/>
      <c r="M71" s="306"/>
      <c r="N71" s="303"/>
    </row>
    <row r="72" spans="2:15">
      <c r="B72" s="55"/>
      <c r="C72" s="53"/>
      <c r="D72" s="53"/>
      <c r="E72" s="53"/>
      <c r="F72" s="53"/>
      <c r="G72" s="53"/>
      <c r="H72" s="53"/>
      <c r="I72" s="286"/>
      <c r="J72" s="304"/>
      <c r="K72" s="305"/>
      <c r="L72" s="56"/>
      <c r="M72" s="307"/>
      <c r="N72" s="303"/>
    </row>
    <row r="73" spans="2:15">
      <c r="B73" s="55"/>
      <c r="C73" s="53"/>
      <c r="D73" s="53"/>
      <c r="E73" s="53"/>
      <c r="F73" s="53"/>
      <c r="G73" s="53"/>
      <c r="H73" s="53"/>
      <c r="I73" s="286"/>
      <c r="J73" s="304"/>
      <c r="K73" s="305"/>
      <c r="L73" s="325"/>
      <c r="M73" s="307"/>
      <c r="N73" s="303"/>
    </row>
    <row r="74" spans="2:15">
      <c r="B74" s="55"/>
      <c r="C74" s="53"/>
      <c r="D74" s="53"/>
      <c r="E74" s="53"/>
      <c r="F74" s="53"/>
      <c r="G74" s="53"/>
      <c r="H74" s="53"/>
      <c r="I74" s="286"/>
      <c r="J74" s="304"/>
      <c r="K74" s="305"/>
      <c r="L74" s="325"/>
      <c r="M74" s="307"/>
      <c r="N74" s="303"/>
    </row>
    <row r="75" spans="2:15" ht="15.75" thickBot="1">
      <c r="B75" s="995"/>
      <c r="C75" s="996"/>
      <c r="D75" s="996"/>
      <c r="E75" s="996"/>
      <c r="F75" s="996"/>
      <c r="G75" s="996"/>
      <c r="H75" s="996"/>
      <c r="I75" s="175"/>
      <c r="J75" s="175"/>
      <c r="K75" s="175"/>
      <c r="L75" s="997"/>
      <c r="M75" s="998"/>
      <c r="N75" s="51"/>
    </row>
    <row r="76" spans="2:15" ht="15.75" thickBot="1">
      <c r="B76" s="823" t="s">
        <v>953</v>
      </c>
      <c r="C76" s="824"/>
      <c r="D76" s="824"/>
      <c r="E76" s="824"/>
      <c r="F76" s="824"/>
      <c r="G76" s="824"/>
      <c r="H76" s="824"/>
      <c r="I76" s="824"/>
      <c r="J76" s="824"/>
      <c r="K76" s="824"/>
      <c r="L76" s="824"/>
      <c r="M76" s="825"/>
      <c r="N76" s="308"/>
    </row>
    <row r="77" spans="2:15" ht="15.75" thickBot="1">
      <c r="B77" s="39"/>
      <c r="C77" s="40"/>
      <c r="D77" s="40"/>
      <c r="E77" s="40"/>
      <c r="F77" s="40"/>
      <c r="G77" s="40"/>
      <c r="H77" s="40"/>
      <c r="I77" s="40"/>
      <c r="J77" s="40"/>
      <c r="K77" s="40"/>
      <c r="L77" s="40"/>
      <c r="M77" s="40"/>
      <c r="N77" s="41"/>
    </row>
    <row r="78" spans="2:15" ht="15.75" thickBot="1">
      <c r="B78" s="823" t="s">
        <v>967</v>
      </c>
      <c r="C78" s="824"/>
      <c r="D78" s="824"/>
      <c r="E78" s="824"/>
      <c r="F78" s="824"/>
      <c r="G78" s="824"/>
      <c r="H78" s="824"/>
      <c r="I78" s="824"/>
      <c r="J78" s="824"/>
      <c r="K78" s="824"/>
      <c r="L78" s="824"/>
      <c r="M78" s="825"/>
      <c r="N78" s="105">
        <f>N43+N54+N65+N76</f>
        <v>1254.5413975739332</v>
      </c>
    </row>
    <row r="79" spans="2:15">
      <c r="B79" s="39"/>
      <c r="C79" s="40"/>
      <c r="D79" s="40"/>
      <c r="E79" s="40"/>
      <c r="F79" s="40"/>
      <c r="G79" s="40"/>
      <c r="H79" s="40"/>
      <c r="I79" s="40"/>
      <c r="J79" s="40"/>
      <c r="K79" s="40"/>
      <c r="L79" s="40"/>
      <c r="M79" s="40"/>
      <c r="N79" s="41"/>
    </row>
    <row r="80" spans="2:15">
      <c r="B80" s="70" t="s">
        <v>968</v>
      </c>
      <c r="C80" s="71"/>
      <c r="D80" s="71"/>
      <c r="E80" s="71"/>
      <c r="F80" s="71"/>
      <c r="G80" s="71"/>
      <c r="H80" s="71"/>
      <c r="I80" s="71"/>
      <c r="J80" s="71"/>
      <c r="K80" s="71"/>
      <c r="L80" s="71"/>
      <c r="M80" s="71"/>
      <c r="N80" s="72"/>
    </row>
    <row r="81" spans="1:14" ht="15.75" thickBot="1">
      <c r="B81" s="74"/>
      <c r="C81" s="67"/>
      <c r="D81" s="67"/>
      <c r="E81" s="67"/>
      <c r="F81" s="67"/>
      <c r="G81" s="67"/>
      <c r="H81" s="67"/>
      <c r="I81" s="67"/>
      <c r="J81" s="67"/>
      <c r="K81" s="67"/>
      <c r="L81" s="67"/>
      <c r="M81" s="67"/>
      <c r="N81" s="69"/>
    </row>
    <row r="82" spans="1:14">
      <c r="B82" s="868" t="s">
        <v>969</v>
      </c>
      <c r="C82" s="869"/>
      <c r="D82" s="869"/>
      <c r="E82" s="869"/>
      <c r="F82" s="869"/>
      <c r="G82" s="869"/>
      <c r="H82" s="869"/>
      <c r="I82" s="321"/>
      <c r="J82" s="341"/>
      <c r="K82" s="309" t="s">
        <v>970</v>
      </c>
      <c r="L82" s="870" t="s">
        <v>971</v>
      </c>
      <c r="M82" s="871"/>
      <c r="N82" s="310"/>
    </row>
    <row r="83" spans="1:14">
      <c r="B83" s="856" t="s">
        <v>972</v>
      </c>
      <c r="C83" s="857"/>
      <c r="D83" s="857"/>
      <c r="E83" s="857"/>
      <c r="F83" s="857"/>
      <c r="G83" s="857"/>
      <c r="H83" s="857"/>
      <c r="I83" s="93"/>
      <c r="J83" s="94"/>
      <c r="K83" s="311">
        <v>0.2</v>
      </c>
      <c r="L83" s="858">
        <f>N78*K83</f>
        <v>250.90827951478664</v>
      </c>
      <c r="M83" s="859"/>
      <c r="N83" s="57"/>
    </row>
    <row r="84" spans="1:14">
      <c r="B84" s="95" t="s">
        <v>973</v>
      </c>
      <c r="C84" s="96"/>
      <c r="D84" s="96"/>
      <c r="E84" s="96"/>
      <c r="F84" s="96"/>
      <c r="G84" s="96"/>
      <c r="H84" s="96"/>
      <c r="I84" s="93"/>
      <c r="J84" s="94"/>
      <c r="K84" s="311">
        <v>0.05</v>
      </c>
      <c r="L84" s="858">
        <f>N78*K84</f>
        <v>62.727069878696661</v>
      </c>
      <c r="M84" s="859"/>
      <c r="N84" s="57"/>
    </row>
    <row r="85" spans="1:14" ht="15.75" thickBot="1">
      <c r="B85" s="97" t="s">
        <v>974</v>
      </c>
      <c r="C85" s="98"/>
      <c r="D85" s="98"/>
      <c r="E85" s="98"/>
      <c r="F85" s="98"/>
      <c r="G85" s="98"/>
      <c r="H85" s="98"/>
      <c r="I85" s="99"/>
      <c r="J85" s="100"/>
      <c r="K85" s="312">
        <v>0.05</v>
      </c>
      <c r="L85" s="860">
        <f>N78*K85</f>
        <v>62.727069878696661</v>
      </c>
      <c r="M85" s="861"/>
      <c r="N85" s="57"/>
    </row>
    <row r="86" spans="1:14" ht="15.75" thickBot="1">
      <c r="B86" s="823" t="s">
        <v>953</v>
      </c>
      <c r="C86" s="824"/>
      <c r="D86" s="824"/>
      <c r="E86" s="824"/>
      <c r="F86" s="824"/>
      <c r="G86" s="824"/>
      <c r="H86" s="824"/>
      <c r="I86" s="824"/>
      <c r="J86" s="824"/>
      <c r="K86" s="824"/>
      <c r="L86" s="824"/>
      <c r="M86" s="825"/>
      <c r="N86" s="58">
        <f>L83+L84+L85</f>
        <v>376.36241927217998</v>
      </c>
    </row>
    <row r="87" spans="1:14" ht="15.75" thickBot="1">
      <c r="B87" s="39"/>
      <c r="C87" s="40"/>
      <c r="D87" s="40"/>
      <c r="E87" s="40"/>
      <c r="F87" s="40"/>
      <c r="G87" s="40"/>
      <c r="H87" s="40"/>
      <c r="I87" s="40"/>
      <c r="J87" s="40"/>
      <c r="K87" s="40"/>
      <c r="L87" s="40"/>
      <c r="M87" s="40"/>
      <c r="N87" s="41"/>
    </row>
    <row r="88" spans="1:14" ht="15.75" thickBot="1">
      <c r="A88" t="s">
        <v>2016</v>
      </c>
      <c r="B88" s="823" t="s">
        <v>975</v>
      </c>
      <c r="C88" s="824"/>
      <c r="D88" s="824"/>
      <c r="E88" s="824"/>
      <c r="F88" s="824"/>
      <c r="G88" s="824"/>
      <c r="H88" s="824"/>
      <c r="I88" s="824"/>
      <c r="J88" s="824"/>
      <c r="K88" s="824"/>
      <c r="L88" s="824"/>
      <c r="M88" s="825"/>
      <c r="N88" s="195">
        <f>N78+N86</f>
        <v>1630.9038168461132</v>
      </c>
    </row>
    <row r="89" spans="1:14">
      <c r="B89" s="246"/>
      <c r="C89" s="247"/>
      <c r="D89" s="247"/>
      <c r="E89" s="247"/>
      <c r="F89" s="247"/>
      <c r="G89" s="247"/>
      <c r="H89" s="247"/>
      <c r="I89" s="247"/>
      <c r="J89" s="247"/>
      <c r="K89" s="247"/>
      <c r="L89" s="247"/>
      <c r="M89" s="247"/>
      <c r="N89" s="248"/>
    </row>
    <row r="90" spans="1:14">
      <c r="B90" s="249"/>
      <c r="C90" s="250"/>
      <c r="D90" s="250"/>
      <c r="E90" s="250"/>
      <c r="F90" s="250"/>
      <c r="G90" s="250"/>
      <c r="H90" s="250"/>
      <c r="I90" s="250"/>
      <c r="J90" s="250"/>
      <c r="K90" s="250"/>
      <c r="L90" s="250"/>
      <c r="M90" s="250"/>
      <c r="N90" s="251"/>
    </row>
    <row r="91" spans="1:14">
      <c r="B91" s="249"/>
      <c r="C91" s="250"/>
      <c r="D91" s="250"/>
      <c r="E91" s="250"/>
      <c r="F91" s="250"/>
      <c r="G91" s="250"/>
      <c r="H91" s="250"/>
      <c r="I91" s="250"/>
      <c r="J91" s="250"/>
      <c r="K91" s="250"/>
      <c r="L91" s="250"/>
      <c r="M91" s="250"/>
      <c r="N91" s="251"/>
    </row>
    <row r="92" spans="1:14">
      <c r="B92" s="249"/>
      <c r="C92" s="250"/>
      <c r="D92" s="250"/>
      <c r="E92" s="250"/>
      <c r="F92" s="250"/>
      <c r="G92" s="250"/>
      <c r="H92" s="250"/>
      <c r="I92" s="250"/>
      <c r="J92" s="250"/>
      <c r="K92" s="250"/>
      <c r="L92" s="250"/>
      <c r="M92" s="250"/>
      <c r="N92" s="251"/>
    </row>
    <row r="93" spans="1:14">
      <c r="B93" s="249"/>
      <c r="C93" s="250"/>
      <c r="D93" s="250"/>
      <c r="E93" s="424" t="s">
        <v>976</v>
      </c>
      <c r="F93" s="424"/>
      <c r="G93" s="424"/>
      <c r="H93" s="424"/>
      <c r="I93" s="424"/>
      <c r="J93" s="424"/>
      <c r="K93" s="250"/>
      <c r="L93" s="250"/>
      <c r="M93" s="250"/>
      <c r="N93" s="251"/>
    </row>
    <row r="94" spans="1:14">
      <c r="B94" s="249"/>
      <c r="C94" s="250"/>
      <c r="D94" s="250"/>
      <c r="E94" s="250" t="s">
        <v>977</v>
      </c>
      <c r="F94" s="250"/>
      <c r="G94" s="250"/>
      <c r="H94" s="250"/>
      <c r="I94" s="250"/>
      <c r="J94" s="250"/>
      <c r="K94" s="250"/>
      <c r="L94" s="250"/>
      <c r="M94" s="250"/>
      <c r="N94" s="251"/>
    </row>
    <row r="95" spans="1:14">
      <c r="B95" s="249"/>
      <c r="C95" s="250"/>
      <c r="D95" s="250"/>
      <c r="E95" s="250" t="s">
        <v>978</v>
      </c>
      <c r="F95" s="250"/>
      <c r="G95" s="250"/>
      <c r="H95" s="250"/>
      <c r="I95" s="250"/>
      <c r="J95" s="250"/>
      <c r="K95" s="250"/>
      <c r="L95" s="250"/>
      <c r="M95" s="250"/>
      <c r="N95" s="251"/>
    </row>
    <row r="96" spans="1:14">
      <c r="B96" s="249"/>
      <c r="C96" s="250"/>
      <c r="D96" s="250"/>
      <c r="E96" s="250" t="s">
        <v>979</v>
      </c>
      <c r="F96" s="250"/>
      <c r="G96" s="250"/>
      <c r="H96" s="250"/>
      <c r="I96" s="250"/>
      <c r="J96" s="250"/>
      <c r="K96" s="250"/>
      <c r="L96" s="250"/>
      <c r="M96" s="250"/>
      <c r="N96" s="251"/>
    </row>
    <row r="97" spans="2:14" ht="15.75" thickBot="1">
      <c r="B97" s="249"/>
      <c r="C97" s="250"/>
      <c r="D97" s="250"/>
      <c r="E97" s="250"/>
      <c r="F97" s="250" t="s">
        <v>980</v>
      </c>
      <c r="G97" s="250"/>
      <c r="H97" s="250"/>
      <c r="I97" s="250"/>
      <c r="J97" s="250"/>
      <c r="K97" s="250"/>
      <c r="L97" s="250"/>
      <c r="M97" s="250"/>
      <c r="N97" s="251"/>
    </row>
    <row r="98" spans="2:14">
      <c r="B98" s="234" t="s">
        <v>2216</v>
      </c>
      <c r="C98" s="235"/>
      <c r="D98" s="235"/>
      <c r="E98" s="235"/>
      <c r="F98" s="235"/>
      <c r="G98" s="235"/>
      <c r="H98" s="235"/>
      <c r="I98" s="235"/>
      <c r="J98" s="235"/>
      <c r="K98" s="235"/>
      <c r="L98" s="235"/>
      <c r="M98" s="235"/>
      <c r="N98" s="236"/>
    </row>
    <row r="99" spans="2:14">
      <c r="B99" s="252"/>
      <c r="C99" s="253"/>
      <c r="D99" s="253"/>
      <c r="E99" s="253"/>
      <c r="F99" s="253"/>
      <c r="G99" s="253"/>
      <c r="H99" s="253"/>
      <c r="I99" s="253"/>
      <c r="J99" s="253"/>
      <c r="K99" s="253"/>
      <c r="L99" s="253"/>
      <c r="M99" s="253"/>
      <c r="N99" s="254"/>
    </row>
    <row r="100" spans="2:14">
      <c r="B100" s="252"/>
      <c r="C100" s="253"/>
      <c r="D100" s="253"/>
      <c r="E100" s="253"/>
      <c r="F100" s="253"/>
      <c r="G100" s="253"/>
      <c r="H100" s="253"/>
      <c r="I100" s="253"/>
      <c r="J100" s="253"/>
      <c r="K100" s="253"/>
      <c r="L100" s="253"/>
      <c r="M100" s="253"/>
      <c r="N100" s="254"/>
    </row>
    <row r="101" spans="2:14">
      <c r="B101" s="252"/>
      <c r="C101" s="253"/>
      <c r="D101" s="253"/>
      <c r="E101" s="253"/>
      <c r="F101" s="253"/>
      <c r="G101" s="253"/>
      <c r="H101" s="253"/>
      <c r="I101" s="253"/>
      <c r="J101" s="253"/>
      <c r="K101" s="253"/>
      <c r="L101" s="253"/>
      <c r="M101" s="253"/>
      <c r="N101" s="254"/>
    </row>
    <row r="102" spans="2:14" ht="15.75" thickBot="1">
      <c r="B102" s="255"/>
      <c r="C102" s="256"/>
      <c r="D102" s="256"/>
      <c r="E102" s="256"/>
      <c r="F102" s="256"/>
      <c r="G102" s="256"/>
      <c r="H102" s="256"/>
      <c r="I102" s="256"/>
      <c r="J102" s="256"/>
      <c r="K102" s="256"/>
      <c r="L102" s="256"/>
      <c r="M102" s="256"/>
      <c r="N102" s="257"/>
    </row>
    <row r="103" spans="2:14">
      <c r="B103" s="258"/>
      <c r="C103" s="259"/>
      <c r="D103" s="259"/>
      <c r="E103" s="259"/>
      <c r="F103" s="259"/>
      <c r="G103" s="259"/>
      <c r="H103" s="259"/>
      <c r="I103" s="259"/>
      <c r="J103" s="259"/>
      <c r="K103" s="259"/>
      <c r="L103" s="259"/>
      <c r="M103" s="259"/>
      <c r="N103" s="260"/>
    </row>
    <row r="104" spans="2:14">
      <c r="B104" s="261" t="s">
        <v>2217</v>
      </c>
      <c r="C104" s="262"/>
      <c r="D104" s="262"/>
      <c r="E104" s="262"/>
      <c r="F104" s="262"/>
      <c r="G104" s="262"/>
      <c r="H104" s="262"/>
      <c r="I104" s="262"/>
      <c r="J104" s="262"/>
      <c r="K104" s="262"/>
      <c r="L104" s="262"/>
      <c r="M104" s="262"/>
      <c r="N104" s="263"/>
    </row>
    <row r="105" spans="2:14" ht="15" customHeight="1">
      <c r="B105" s="967" t="s">
        <v>2218</v>
      </c>
      <c r="C105" s="968"/>
      <c r="D105" s="968"/>
      <c r="E105" s="968"/>
      <c r="F105" s="968"/>
      <c r="G105" s="968"/>
      <c r="H105" s="968"/>
      <c r="I105" s="968"/>
      <c r="J105" s="968"/>
      <c r="K105" s="968"/>
      <c r="L105" s="968"/>
      <c r="M105" s="968"/>
      <c r="N105" s="969"/>
    </row>
    <row r="106" spans="2:14" ht="15" customHeight="1">
      <c r="B106" s="967"/>
      <c r="C106" s="968"/>
      <c r="D106" s="968"/>
      <c r="E106" s="968"/>
      <c r="F106" s="968"/>
      <c r="G106" s="968"/>
      <c r="H106" s="968"/>
      <c r="I106" s="968"/>
      <c r="J106" s="968"/>
      <c r="K106" s="968"/>
      <c r="L106" s="968"/>
      <c r="M106" s="968"/>
      <c r="N106" s="969"/>
    </row>
    <row r="107" spans="2:14" ht="30" customHeight="1">
      <c r="B107" s="970" t="s">
        <v>2219</v>
      </c>
      <c r="C107" s="971"/>
      <c r="D107" s="971"/>
      <c r="E107" s="971"/>
      <c r="F107" s="971"/>
      <c r="G107" s="971"/>
      <c r="H107" s="971"/>
      <c r="I107" s="971"/>
      <c r="J107" s="971"/>
      <c r="K107" s="971"/>
      <c r="L107" s="971"/>
      <c r="M107" s="971"/>
      <c r="N107" s="972"/>
    </row>
    <row r="108" spans="2:14">
      <c r="B108" s="970"/>
      <c r="C108" s="971"/>
      <c r="D108" s="971"/>
      <c r="E108" s="971"/>
      <c r="F108" s="971"/>
      <c r="G108" s="971"/>
      <c r="H108" s="971"/>
      <c r="I108" s="971"/>
      <c r="J108" s="971"/>
      <c r="K108" s="971"/>
      <c r="L108" s="971"/>
      <c r="M108" s="971"/>
      <c r="N108" s="972"/>
    </row>
    <row r="109" spans="2:14">
      <c r="B109" s="346"/>
      <c r="C109" s="347"/>
      <c r="D109" s="347"/>
      <c r="E109" s="347"/>
      <c r="F109" s="347"/>
      <c r="G109" s="347"/>
      <c r="H109" s="347"/>
      <c r="I109" s="347"/>
      <c r="J109" s="347"/>
      <c r="K109" s="347"/>
      <c r="L109" s="347"/>
      <c r="M109" s="347"/>
      <c r="N109" s="348"/>
    </row>
    <row r="110" spans="2:14">
      <c r="B110" s="346"/>
      <c r="C110" s="347"/>
      <c r="D110" s="347"/>
      <c r="E110" s="347"/>
      <c r="F110" s="347"/>
      <c r="G110" s="347"/>
      <c r="H110" s="347"/>
      <c r="I110" s="347"/>
      <c r="J110" s="347"/>
      <c r="K110" s="347"/>
      <c r="L110" s="347"/>
      <c r="M110" s="347"/>
      <c r="N110" s="348"/>
    </row>
    <row r="111" spans="2:14">
      <c r="B111" s="346"/>
      <c r="C111" s="347"/>
      <c r="D111" s="347"/>
      <c r="E111" s="347"/>
      <c r="F111" s="347"/>
      <c r="G111" s="347"/>
      <c r="H111" s="347"/>
      <c r="I111" s="347"/>
      <c r="J111" s="347"/>
      <c r="K111" s="347"/>
      <c r="L111" s="347"/>
      <c r="M111" s="347"/>
      <c r="N111" s="348"/>
    </row>
    <row r="112" spans="2:14">
      <c r="B112" s="261"/>
      <c r="C112" s="262"/>
      <c r="D112" s="262"/>
      <c r="E112" s="262"/>
      <c r="F112" s="262"/>
      <c r="G112" s="262"/>
      <c r="H112" s="262"/>
      <c r="I112" s="262"/>
      <c r="J112" s="262"/>
      <c r="K112" s="262"/>
      <c r="L112" s="262"/>
      <c r="M112" s="262"/>
      <c r="N112" s="263"/>
    </row>
    <row r="113" spans="2:14">
      <c r="B113" s="249"/>
      <c r="C113" s="250"/>
      <c r="D113" s="250"/>
      <c r="E113" s="250" t="s">
        <v>976</v>
      </c>
      <c r="F113" s="424"/>
      <c r="G113" s="424"/>
      <c r="H113" s="250"/>
      <c r="I113" s="250"/>
      <c r="J113" s="250"/>
      <c r="K113" s="250"/>
      <c r="L113" s="250"/>
      <c r="M113" s="250"/>
      <c r="N113" s="251"/>
    </row>
    <row r="114" spans="2:14">
      <c r="B114" s="249"/>
      <c r="C114" s="250"/>
      <c r="D114" s="250"/>
      <c r="E114" s="425" t="s">
        <v>977</v>
      </c>
      <c r="F114" s="250"/>
      <c r="G114" s="250"/>
      <c r="H114" s="425"/>
      <c r="I114" s="425"/>
      <c r="J114" s="425"/>
      <c r="K114" s="250"/>
      <c r="L114" s="250"/>
      <c r="M114" s="250"/>
      <c r="N114" s="251"/>
    </row>
    <row r="115" spans="2:14">
      <c r="B115" s="249"/>
      <c r="C115" s="250"/>
      <c r="D115" s="250"/>
      <c r="E115" s="264" t="s">
        <v>981</v>
      </c>
      <c r="F115" s="250"/>
      <c r="G115" s="250"/>
      <c r="H115" s="264"/>
      <c r="I115" s="264"/>
      <c r="J115" s="264"/>
      <c r="K115" s="250"/>
      <c r="L115" s="250"/>
      <c r="M115" s="250"/>
      <c r="N115" s="251"/>
    </row>
    <row r="116" spans="2:14">
      <c r="B116" s="265"/>
      <c r="C116" s="262"/>
      <c r="D116" s="262"/>
      <c r="E116" s="250" t="s">
        <v>979</v>
      </c>
      <c r="F116" s="250"/>
      <c r="G116" s="250"/>
      <c r="H116" s="250"/>
      <c r="I116" s="250"/>
      <c r="J116" s="250"/>
      <c r="K116" s="262"/>
      <c r="L116" s="262"/>
      <c r="M116" s="262"/>
      <c r="N116" s="263"/>
    </row>
    <row r="117" spans="2:14">
      <c r="B117" s="265"/>
      <c r="C117" s="262"/>
      <c r="D117" s="262"/>
      <c r="E117" s="262"/>
      <c r="F117" s="250"/>
      <c r="G117" s="250"/>
      <c r="H117" s="250"/>
      <c r="I117" s="250"/>
      <c r="J117" s="250"/>
      <c r="K117" s="262"/>
      <c r="L117" s="262"/>
      <c r="M117" s="262"/>
      <c r="N117" s="263"/>
    </row>
    <row r="118" spans="2:14">
      <c r="B118" s="265" t="s">
        <v>2220</v>
      </c>
      <c r="C118" s="264"/>
      <c r="D118" s="264"/>
      <c r="E118" s="250"/>
      <c r="F118" s="250"/>
      <c r="G118" s="250"/>
      <c r="H118" s="250"/>
      <c r="I118" s="250"/>
      <c r="J118" s="973"/>
      <c r="K118" s="973"/>
      <c r="L118" s="973"/>
      <c r="M118" s="973"/>
      <c r="N118" s="974"/>
    </row>
    <row r="119" spans="2:14" ht="15.75" thickBot="1">
      <c r="B119" s="426" t="s">
        <v>2221</v>
      </c>
      <c r="C119" s="427"/>
      <c r="D119" s="427"/>
      <c r="E119" s="266"/>
      <c r="F119" s="266"/>
      <c r="G119" s="266"/>
      <c r="H119" s="266"/>
      <c r="I119" s="266"/>
      <c r="J119" s="975"/>
      <c r="K119" s="975"/>
      <c r="L119" s="975"/>
      <c r="M119" s="975"/>
      <c r="N119" s="976"/>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857250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Laura Marcela Villarreal Nasayo</cp:lastModifiedBy>
  <cp:lastPrinted>2015-12-02T16:37:54Z</cp:lastPrinted>
  <dcterms:created xsi:type="dcterms:W3CDTF">2015-10-19T20:35:29Z</dcterms:created>
  <dcterms:modified xsi:type="dcterms:W3CDTF">2021-04-20T21:41:17Z</dcterms:modified>
</cp:coreProperties>
</file>