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484DFF03-CEB3-4123-A325-848619D3C625}"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8" i="2" s="1"/>
  <c r="D51" i="2"/>
  <c r="D52" i="2" s="1"/>
  <c r="D47" i="2"/>
  <c r="D46" i="2"/>
  <c r="D45" i="2"/>
  <c r="D39" i="2"/>
  <c r="D37" i="2"/>
  <c r="D36" i="2"/>
  <c r="D35" i="2"/>
  <c r="D33" i="2"/>
  <c r="D32" i="2"/>
  <c r="D31" i="2"/>
  <c r="D9" i="2"/>
  <c r="D29" i="2" l="1"/>
  <c r="D34"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292" l="1"/>
  <c r="N41" i="292" s="1"/>
  <c r="N43" i="292" s="1"/>
  <c r="N77" i="308"/>
  <c r="N41" i="308" s="1"/>
  <c r="N77" i="333"/>
  <c r="N41" i="333" s="1"/>
  <c r="N76" i="88"/>
  <c r="N41" i="88" s="1"/>
  <c r="N43" i="88" s="1"/>
  <c r="N76" i="94"/>
  <c r="N41" i="94" s="1"/>
  <c r="N76" i="105"/>
  <c r="N41" i="105" s="1"/>
  <c r="N43" i="105" s="1"/>
  <c r="N76" i="108"/>
  <c r="N41" i="108" s="1"/>
  <c r="N43" i="108" s="1"/>
  <c r="N76" i="231"/>
  <c r="N40" i="231" s="1"/>
  <c r="N42" i="231" s="1"/>
  <c r="N77" i="259"/>
  <c r="N41" i="259" s="1"/>
  <c r="N81" i="267"/>
  <c r="N41" i="267" s="1"/>
  <c r="N79" i="50"/>
  <c r="N42" i="50" s="1"/>
  <c r="N43" i="50" s="1"/>
  <c r="N76" i="82"/>
  <c r="N41" i="82" s="1"/>
  <c r="N84" i="220"/>
  <c r="N46" i="220" s="1"/>
  <c r="N75" i="283"/>
  <c r="N41" i="283" s="1"/>
  <c r="N77" i="323"/>
  <c r="N79" i="323" s="1"/>
  <c r="L85" i="323" s="1"/>
  <c r="N77" i="328"/>
  <c r="N41" i="328" s="1"/>
  <c r="N43" i="328" s="1"/>
  <c r="N78" i="273"/>
  <c r="N41" i="273" s="1"/>
  <c r="N75" i="293"/>
  <c r="N41" i="293" s="1"/>
  <c r="N43" i="293" s="1"/>
  <c r="N77" i="295"/>
  <c r="N41" i="295" s="1"/>
  <c r="N43" i="295" s="1"/>
  <c r="N76" i="92"/>
  <c r="N41" i="92" s="1"/>
  <c r="N43" i="92" s="1"/>
  <c r="N76" i="96"/>
  <c r="N41" i="96" s="1"/>
  <c r="N76" i="107"/>
  <c r="N41" i="107" s="1"/>
  <c r="N75" i="133"/>
  <c r="N41" i="133" s="1"/>
  <c r="N43" i="133" s="1"/>
  <c r="N76" i="135"/>
  <c r="N41" i="135" s="1"/>
  <c r="N43" i="135" s="1"/>
  <c r="N83" i="221"/>
  <c r="N46" i="221" s="1"/>
  <c r="N72" i="227"/>
  <c r="N41" i="227" s="1"/>
  <c r="N76" i="242"/>
  <c r="N40" i="242" s="1"/>
  <c r="N42" i="242" s="1"/>
  <c r="N75" i="289"/>
  <c r="N41" i="289" s="1"/>
  <c r="N43" i="289" s="1"/>
  <c r="N77" i="289" s="1"/>
  <c r="L84" i="289" s="1"/>
  <c r="N75" i="302"/>
  <c r="N41" i="302" s="1"/>
  <c r="N43" i="302" s="1"/>
  <c r="N76" i="26"/>
  <c r="N42" i="26" s="1"/>
  <c r="N43" i="26" s="1"/>
  <c r="N76" i="65"/>
  <c r="N41" i="65" s="1"/>
  <c r="N43" i="65" s="1"/>
  <c r="N78" i="65" s="1"/>
  <c r="L85" i="65" s="1"/>
  <c r="N76" i="98"/>
  <c r="N41" i="98" s="1"/>
  <c r="N43" i="98" s="1"/>
  <c r="N76" i="101"/>
  <c r="N41" i="101" s="1"/>
  <c r="N76" i="134"/>
  <c r="N41" i="134" s="1"/>
  <c r="N76" i="136"/>
  <c r="N41" i="136" s="1"/>
  <c r="N43" i="136" s="1"/>
  <c r="N76" i="137"/>
  <c r="N41" i="137" s="1"/>
  <c r="N76" i="146"/>
  <c r="N41" i="146" s="1"/>
  <c r="N76" i="144"/>
  <c r="N41" i="144" s="1"/>
  <c r="N43" i="144" s="1"/>
  <c r="N75" i="325"/>
  <c r="N41" i="325" s="1"/>
  <c r="N43" i="325" s="1"/>
  <c r="N83" i="279"/>
  <c r="N46" i="279" s="1"/>
  <c r="N48" i="279" s="1"/>
  <c r="N81" i="282"/>
  <c r="N44" i="282" s="1"/>
  <c r="N43" i="306"/>
  <c r="N76" i="56"/>
  <c r="N42" i="56" s="1"/>
  <c r="N43" i="56" s="1"/>
  <c r="N78" i="56" s="1"/>
  <c r="L85" i="56" s="1"/>
  <c r="N76" i="67"/>
  <c r="N41" i="67" s="1"/>
  <c r="N43" i="67" s="1"/>
  <c r="N78" i="67" s="1"/>
  <c r="N76" i="68"/>
  <c r="N41" i="68" s="1"/>
  <c r="N75" i="75"/>
  <c r="N41" i="75" s="1"/>
  <c r="N43" i="75" s="1"/>
  <c r="N76" i="80"/>
  <c r="N41" i="80" s="1"/>
  <c r="N43" i="80" s="1"/>
  <c r="N76" i="84"/>
  <c r="N41" i="84" s="1"/>
  <c r="N43"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49" i="171" s="1"/>
  <c r="N81" i="178"/>
  <c r="N47" i="178" s="1"/>
  <c r="N80" i="179"/>
  <c r="N46" i="179" s="1"/>
  <c r="N80" i="180"/>
  <c r="N46" i="180" s="1"/>
  <c r="N48" i="180" s="1"/>
  <c r="N80" i="177"/>
  <c r="N46" i="177" s="1"/>
  <c r="N48" i="177" s="1"/>
  <c r="N80" i="181"/>
  <c r="N46" i="181" s="1"/>
  <c r="N80" i="183"/>
  <c r="N46" i="183" s="1"/>
  <c r="N48" i="183" s="1"/>
  <c r="N80" i="184"/>
  <c r="N46" i="184" s="1"/>
  <c r="N48" i="184" s="1"/>
  <c r="N81" i="185"/>
  <c r="N47" i="185" s="1"/>
  <c r="N49" i="185" s="1"/>
  <c r="N81" i="186"/>
  <c r="N47" i="186" s="1"/>
  <c r="N80" i="188"/>
  <c r="N46" i="188" s="1"/>
  <c r="N81" i="187"/>
  <c r="N47" i="187" s="1"/>
  <c r="N49" i="187" s="1"/>
  <c r="N77" i="233"/>
  <c r="N41" i="233" s="1"/>
  <c r="N43" i="233" s="1"/>
  <c r="N76" i="243"/>
  <c r="N40" i="243" s="1"/>
  <c r="N77" i="337"/>
  <c r="N41" i="337" s="1"/>
  <c r="N43" i="337" s="1"/>
  <c r="N77" i="334"/>
  <c r="N41" i="334" s="1"/>
  <c r="N43" i="334" s="1"/>
  <c r="N77" i="348"/>
  <c r="N41" i="348" s="1"/>
  <c r="N43" i="348" s="1"/>
  <c r="N77" i="354"/>
  <c r="N41" i="354" s="1"/>
  <c r="N43" i="354" s="1"/>
  <c r="N77" i="363"/>
  <c r="N41" i="363" s="1"/>
  <c r="N53" i="325"/>
  <c r="N77" i="329"/>
  <c r="N41" i="329" s="1"/>
  <c r="N43" i="329" s="1"/>
  <c r="N76" i="19"/>
  <c r="N42" i="19" s="1"/>
  <c r="N43" i="22"/>
  <c r="N76" i="24"/>
  <c r="N42" i="24" s="1"/>
  <c r="N43" i="24" s="1"/>
  <c r="N76" i="25"/>
  <c r="N42" i="25" s="1"/>
  <c r="N43" i="25" s="1"/>
  <c r="N76" i="61"/>
  <c r="N42" i="61" s="1"/>
  <c r="N76" i="64"/>
  <c r="N41" i="64" s="1"/>
  <c r="N43" i="64" s="1"/>
  <c r="N78" i="64" s="1"/>
  <c r="L8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43" i="89" s="1"/>
  <c r="N76" i="91"/>
  <c r="N41" i="91" s="1"/>
  <c r="N43" i="91" s="1"/>
  <c r="N76" i="100"/>
  <c r="N41" i="100" s="1"/>
  <c r="N76" i="106"/>
  <c r="N41" i="106" s="1"/>
  <c r="N43" i="106" s="1"/>
  <c r="N80" i="160"/>
  <c r="N46" i="160" s="1"/>
  <c r="N48" i="160" s="1"/>
  <c r="N77" i="193"/>
  <c r="N43" i="193" s="1"/>
  <c r="N45" i="193" s="1"/>
  <c r="N78" i="232"/>
  <c r="N41" i="232" s="1"/>
  <c r="N43" i="232" s="1"/>
  <c r="N76" i="234"/>
  <c r="N40" i="234" s="1"/>
  <c r="N79" i="244"/>
  <c r="N45" i="244" s="1"/>
  <c r="N87" i="246"/>
  <c r="N45" i="246" s="1"/>
  <c r="N77" i="250"/>
  <c r="N41" i="250" s="1"/>
  <c r="N43" i="250" s="1"/>
  <c r="N79" i="250" s="1"/>
  <c r="N77" i="254"/>
  <c r="N41" i="254" s="1"/>
  <c r="N43" i="254" s="1"/>
  <c r="N91" i="260"/>
  <c r="N47" i="260" s="1"/>
  <c r="N49" i="260" s="1"/>
  <c r="N81" i="266"/>
  <c r="N41" i="266" s="1"/>
  <c r="N43" i="266" s="1"/>
  <c r="N43" i="267"/>
  <c r="N78" i="272"/>
  <c r="N41" i="272" s="1"/>
  <c r="N81" i="280"/>
  <c r="N44" i="280" s="1"/>
  <c r="N46"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43" i="31"/>
  <c r="N76" i="63"/>
  <c r="N41" i="63" s="1"/>
  <c r="N43" i="63" s="1"/>
  <c r="N78" i="63" s="1"/>
  <c r="N76" i="95"/>
  <c r="N41" i="95" s="1"/>
  <c r="N43" i="95" s="1"/>
  <c r="N76" i="97"/>
  <c r="N41" i="97" s="1"/>
  <c r="N43" i="97" s="1"/>
  <c r="N76" i="99"/>
  <c r="N41" i="99" s="1"/>
  <c r="N43" i="99" s="1"/>
  <c r="N76" i="103"/>
  <c r="N41" i="103" s="1"/>
  <c r="N43" i="103" s="1"/>
  <c r="N81" i="154"/>
  <c r="N47" i="154" s="1"/>
  <c r="N49" i="154" s="1"/>
  <c r="N73" i="229"/>
  <c r="N40" i="229" s="1"/>
  <c r="N77" i="258"/>
  <c r="N41" i="258" s="1"/>
  <c r="N43" i="258" s="1"/>
  <c r="N77" i="262"/>
  <c r="N41" i="262" s="1"/>
  <c r="N43" i="262" s="1"/>
  <c r="N78" i="270"/>
  <c r="N41" i="270" s="1"/>
  <c r="N43" i="270" s="1"/>
  <c r="N78" i="271"/>
  <c r="N41" i="271" s="1"/>
  <c r="N43" i="271" s="1"/>
  <c r="N75" i="286"/>
  <c r="N41" i="286" s="1"/>
  <c r="N43" i="286" s="1"/>
  <c r="N75" i="291"/>
  <c r="N41" i="291" s="1"/>
  <c r="N43" i="291" s="1"/>
  <c r="N77" i="365"/>
  <c r="N41" i="365" s="1"/>
  <c r="N43" i="365" s="1"/>
  <c r="N77" i="362"/>
  <c r="N41" i="362" s="1"/>
  <c r="N61" i="221"/>
  <c r="N43" i="29"/>
  <c r="N43" i="236"/>
  <c r="N43" i="238"/>
  <c r="N43" i="27"/>
  <c r="N43" i="30"/>
  <c r="N43" i="235"/>
  <c r="L84" i="11"/>
  <c r="L57" i="227"/>
  <c r="N57" i="227" s="1"/>
  <c r="N62" i="227" s="1"/>
  <c r="L61" i="150"/>
  <c r="N61" i="150" s="1"/>
  <c r="L64" i="188"/>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N43" i="96"/>
  <c r="I70" i="96"/>
  <c r="I71" i="96"/>
  <c r="N43" i="100"/>
  <c r="I70" i="106"/>
  <c r="I71" i="106"/>
  <c r="I70" i="107"/>
  <c r="I71" i="107"/>
  <c r="I70" i="108"/>
  <c r="I71" i="108"/>
  <c r="N43" i="134"/>
  <c r="I69" i="149"/>
  <c r="I70" i="149"/>
  <c r="I70" i="148"/>
  <c r="I71" i="148"/>
  <c r="I69" i="145"/>
  <c r="I70" i="145"/>
  <c r="I69" i="144"/>
  <c r="I70" i="144"/>
  <c r="I75" i="154"/>
  <c r="I76" i="154"/>
  <c r="I77" i="154"/>
  <c r="N77" i="157"/>
  <c r="N81" i="157" s="1"/>
  <c r="N47" i="157" s="1"/>
  <c r="N49" i="157" s="1"/>
  <c r="I77" i="157"/>
  <c r="N48" i="179"/>
  <c r="N75" i="182"/>
  <c r="I75" i="182"/>
  <c r="N76" i="182"/>
  <c r="I76" i="182"/>
  <c r="N77" i="182"/>
  <c r="I77" i="182"/>
  <c r="I74" i="164"/>
  <c r="I75" i="164"/>
  <c r="I76" i="164"/>
  <c r="I75" i="170"/>
  <c r="I76" i="170"/>
  <c r="I77" i="170"/>
  <c r="N48" i="188"/>
  <c r="N64"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61"/>
  <c r="N43" i="82"/>
  <c r="N43" i="90"/>
  <c r="N43" i="101"/>
  <c r="N43" i="107"/>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2" i="234"/>
  <c r="N41" i="239"/>
  <c r="N47" i="244"/>
  <c r="N65" i="186"/>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47"/>
  <c r="I70" i="38"/>
  <c r="N43" i="38"/>
  <c r="L84" i="28"/>
  <c r="L83" i="28"/>
  <c r="L85" i="28"/>
  <c r="I70" i="15"/>
  <c r="N76" i="12"/>
  <c r="N42" i="12" s="1"/>
  <c r="N43" i="12" s="1"/>
  <c r="I70" i="12"/>
  <c r="N79" i="347" l="1"/>
  <c r="L84" i="347" s="1"/>
  <c r="N78" i="37"/>
  <c r="L85" i="37" s="1"/>
  <c r="N79" i="328"/>
  <c r="L84" i="328" s="1"/>
  <c r="N79" i="348"/>
  <c r="L85" i="348" s="1"/>
  <c r="N78" i="25"/>
  <c r="L85" i="25" s="1"/>
  <c r="N78" i="43"/>
  <c r="L85" i="43" s="1"/>
  <c r="N79" i="306"/>
  <c r="L86" i="306" s="1"/>
  <c r="L86" i="323"/>
  <c r="L84" i="253"/>
  <c r="N81" i="50"/>
  <c r="L87" i="50" s="1"/>
  <c r="L83" i="7"/>
  <c r="N78" i="42"/>
  <c r="L85" i="42" s="1"/>
  <c r="N78" i="31"/>
  <c r="L83" i="31" s="1"/>
  <c r="N78" i="34"/>
  <c r="L83" i="34" s="1"/>
  <c r="N80" i="275"/>
  <c r="L87" i="275" s="1"/>
  <c r="N81" i="248"/>
  <c r="N43" i="248" s="1"/>
  <c r="N45" i="248" s="1"/>
  <c r="N83" i="248" s="1"/>
  <c r="L88" i="248" s="1"/>
  <c r="N78" i="22"/>
  <c r="L83" i="22" s="1"/>
  <c r="N93" i="260"/>
  <c r="L83" i="63"/>
  <c r="L84" i="63"/>
  <c r="L83" i="67"/>
  <c r="L84" i="67"/>
  <c r="L85" i="67"/>
  <c r="N43" i="137"/>
  <c r="L85" i="51"/>
  <c r="N79" i="364"/>
  <c r="N79" i="356"/>
  <c r="L84" i="356" s="1"/>
  <c r="N78" i="39"/>
  <c r="L85" i="39" s="1"/>
  <c r="L83" i="51"/>
  <c r="L84" i="78"/>
  <c r="L83" i="78"/>
  <c r="L83" i="65"/>
  <c r="L84" i="208"/>
  <c r="L84" i="226"/>
  <c r="L86" i="333"/>
  <c r="L82" i="289"/>
  <c r="L84" i="65"/>
  <c r="L82" i="74"/>
  <c r="L83" i="289"/>
  <c r="L83" i="74"/>
  <c r="N78" i="21"/>
  <c r="L83" i="21" s="1"/>
  <c r="L85" i="46"/>
  <c r="L83" i="46"/>
  <c r="N78" i="38"/>
  <c r="L85" i="38" s="1"/>
  <c r="L85" i="63"/>
  <c r="L82" i="72"/>
  <c r="N79" i="363"/>
  <c r="L85"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L59" i="106"/>
  <c r="N59" i="106" s="1"/>
  <c r="N65" i="106" s="1"/>
  <c r="L59" i="98"/>
  <c r="N59" i="98" s="1"/>
  <c r="N65"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N69" i="180" s="1"/>
  <c r="N82"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5" i="7"/>
  <c r="N86" i="7" s="1"/>
  <c r="N88" i="7" s="1"/>
  <c r="D3" i="5" s="1"/>
  <c r="L83" i="43"/>
  <c r="L84" i="46"/>
  <c r="L86" i="50"/>
  <c r="L84" i="339"/>
  <c r="N83" i="282"/>
  <c r="L90" i="282" s="1"/>
  <c r="N79" i="256"/>
  <c r="L84" i="256" s="1"/>
  <c r="N78" i="35"/>
  <c r="N77" i="284"/>
  <c r="L84" i="284" s="1"/>
  <c r="L88" i="218"/>
  <c r="L85" i="253"/>
  <c r="N78" i="33"/>
  <c r="L83" i="33" s="1"/>
  <c r="L84" i="64"/>
  <c r="N78" i="53"/>
  <c r="L85" i="53" s="1"/>
  <c r="N78" i="107"/>
  <c r="L85" i="107" s="1"/>
  <c r="N79" i="262"/>
  <c r="L84" i="262" s="1"/>
  <c r="L84" i="348"/>
  <c r="L86" i="328"/>
  <c r="N78" i="213"/>
  <c r="L83" i="213" s="1"/>
  <c r="N77" i="291"/>
  <c r="L82" i="291" s="1"/>
  <c r="N77" i="299"/>
  <c r="L83" i="299" s="1"/>
  <c r="N80" i="272"/>
  <c r="L85" i="272" s="1"/>
  <c r="L85" i="32"/>
  <c r="L84" i="32"/>
  <c r="N79" i="264"/>
  <c r="L86" i="264" s="1"/>
  <c r="N74" i="227"/>
  <c r="L79" i="227" s="1"/>
  <c r="N70" i="266"/>
  <c r="N83" i="266" s="1"/>
  <c r="N70" i="186"/>
  <c r="N83" i="186" s="1"/>
  <c r="L88" i="186" s="1"/>
  <c r="N70" i="182"/>
  <c r="N69" i="179"/>
  <c r="N82" i="179" s="1"/>
  <c r="N67" i="150"/>
  <c r="N79" i="261"/>
  <c r="L84" i="261" s="1"/>
  <c r="L82" i="305"/>
  <c r="L83" i="305"/>
  <c r="L83" i="25"/>
  <c r="L87" i="281"/>
  <c r="N78" i="243"/>
  <c r="L83" i="243" s="1"/>
  <c r="N70" i="185"/>
  <c r="N83" i="185" s="1"/>
  <c r="L90" i="185" s="1"/>
  <c r="N70" i="171"/>
  <c r="N83" i="171" s="1"/>
  <c r="L90" i="171" s="1"/>
  <c r="N70" i="158"/>
  <c r="N77" i="293"/>
  <c r="L84" i="293" s="1"/>
  <c r="L85" i="128"/>
  <c r="L84" i="25"/>
  <c r="N77" i="301"/>
  <c r="L82" i="301" s="1"/>
  <c r="N77" i="190"/>
  <c r="L83" i="190" s="1"/>
  <c r="N70" i="168"/>
  <c r="L84" i="39"/>
  <c r="N79" i="332"/>
  <c r="L85" i="332" s="1"/>
  <c r="N78" i="9"/>
  <c r="L84" i="9" s="1"/>
  <c r="N80" i="273"/>
  <c r="L86" i="273" s="1"/>
  <c r="N78" i="19"/>
  <c r="L85" i="19" s="1"/>
  <c r="N78" i="108"/>
  <c r="L84" i="108" s="1"/>
  <c r="N79" i="334"/>
  <c r="L84" i="334" s="1"/>
  <c r="N78" i="106"/>
  <c r="L85" i="106" s="1"/>
  <c r="L83" i="132"/>
  <c r="L85" i="132"/>
  <c r="L84" i="127"/>
  <c r="L82" i="127"/>
  <c r="L83" i="130"/>
  <c r="L85" i="130"/>
  <c r="L85" i="58"/>
  <c r="L84" i="58"/>
  <c r="L85" i="47"/>
  <c r="N86" i="47" s="1"/>
  <c r="N88" i="47" s="1"/>
  <c r="D39" i="5" s="1"/>
  <c r="L83" i="72"/>
  <c r="L86" i="360"/>
  <c r="L86" i="348"/>
  <c r="L85" i="131"/>
  <c r="N78" i="98"/>
  <c r="L83" i="98" s="1"/>
  <c r="N78" i="87"/>
  <c r="L83" i="87" s="1"/>
  <c r="N78" i="79"/>
  <c r="L83" i="79" s="1"/>
  <c r="N78" i="68"/>
  <c r="L84" i="130"/>
  <c r="L85" i="208"/>
  <c r="N79" i="342"/>
  <c r="L85" i="342" s="1"/>
  <c r="L99" i="260"/>
  <c r="L100" i="260"/>
  <c r="N78" i="134"/>
  <c r="L84" i="134" s="1"/>
  <c r="N78" i="40"/>
  <c r="L84" i="40" s="1"/>
  <c r="L87" i="277"/>
  <c r="L86" i="277"/>
  <c r="L85" i="250"/>
  <c r="L84" i="250"/>
  <c r="N78" i="101"/>
  <c r="N78" i="95"/>
  <c r="N85" i="207"/>
  <c r="L92" i="207" s="1"/>
  <c r="N78" i="96"/>
  <c r="L85" i="96" s="1"/>
  <c r="N78" i="45"/>
  <c r="L85" i="45" s="1"/>
  <c r="N78" i="36"/>
  <c r="N80" i="274"/>
  <c r="L86" i="274" s="1"/>
  <c r="N79" i="259"/>
  <c r="L84" i="259" s="1"/>
  <c r="N78" i="99"/>
  <c r="L85" i="99" s="1"/>
  <c r="N78" i="144"/>
  <c r="L85" i="144"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4" i="43"/>
  <c r="L84" i="57"/>
  <c r="L86" i="347"/>
  <c r="L85" i="371"/>
  <c r="L86" i="343"/>
  <c r="L86" i="321"/>
  <c r="L85" i="328"/>
  <c r="L84" i="323"/>
  <c r="N87" i="323" s="1"/>
  <c r="N89" i="323" s="1"/>
  <c r="D279" i="5" s="1"/>
  <c r="L86" i="250"/>
  <c r="L85" i="224"/>
  <c r="L84" i="132"/>
  <c r="L83" i="131"/>
  <c r="L83" i="127"/>
  <c r="N85" i="245"/>
  <c r="L91" i="245" s="1"/>
  <c r="L83" i="129"/>
  <c r="L84" i="129"/>
  <c r="L85" i="129"/>
  <c r="L84" i="52"/>
  <c r="L85" i="52"/>
  <c r="L83" i="52"/>
  <c r="N79" i="337"/>
  <c r="N75" i="229"/>
  <c r="L80" i="229" s="1"/>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8" i="50" l="1"/>
  <c r="L85" i="306"/>
  <c r="L84" i="306"/>
  <c r="N87" i="253"/>
  <c r="N89" i="253" s="1"/>
  <c r="D213" i="5" s="1"/>
  <c r="L84" i="24"/>
  <c r="L83" i="24"/>
  <c r="N72" i="165"/>
  <c r="N85" i="165" s="1"/>
  <c r="L91" i="165" s="1"/>
  <c r="N69" i="177"/>
  <c r="N82" i="177" s="1"/>
  <c r="L89" i="177" s="1"/>
  <c r="L83" i="42"/>
  <c r="N79" i="311"/>
  <c r="L84" i="311" s="1"/>
  <c r="N86" i="67"/>
  <c r="N88" i="67" s="1"/>
  <c r="D58" i="5" s="1"/>
  <c r="L84" i="42"/>
  <c r="L83" i="39"/>
  <c r="L85" i="31"/>
  <c r="L84" i="31"/>
  <c r="L84" i="34"/>
  <c r="N70" i="268"/>
  <c r="N83" i="268" s="1"/>
  <c r="L90" i="268" s="1"/>
  <c r="N79" i="319"/>
  <c r="L84" i="319" s="1"/>
  <c r="N85" i="78"/>
  <c r="N87" i="78" s="1"/>
  <c r="D69" i="5" s="1"/>
  <c r="N86" i="63"/>
  <c r="N88" i="63" s="1"/>
  <c r="D54" i="5" s="1"/>
  <c r="L85" i="356"/>
  <c r="L85" i="34"/>
  <c r="L85" i="27"/>
  <c r="L84" i="30"/>
  <c r="L84" i="27"/>
  <c r="L83" i="30"/>
  <c r="L84" i="21"/>
  <c r="L85" i="21"/>
  <c r="L86" i="275"/>
  <c r="L85" i="275"/>
  <c r="L84" i="22"/>
  <c r="N86" i="51"/>
  <c r="N88" i="51" s="1"/>
  <c r="D43" i="5" s="1"/>
  <c r="L85" i="22"/>
  <c r="N90" i="218"/>
  <c r="N92" i="218" s="1"/>
  <c r="D180" i="5" s="1"/>
  <c r="N86" i="64"/>
  <c r="N88" i="64" s="1"/>
  <c r="D55" i="5" s="1"/>
  <c r="L86" i="356"/>
  <c r="N78" i="137"/>
  <c r="L83" i="137" s="1"/>
  <c r="L84" i="363"/>
  <c r="N86" i="65"/>
  <c r="N88" i="65" s="1"/>
  <c r="D56" i="5" s="1"/>
  <c r="N85" i="74"/>
  <c r="N87" i="74" s="1"/>
  <c r="D65" i="5" s="1"/>
  <c r="N87" i="339"/>
  <c r="N89" i="339" s="1"/>
  <c r="D292" i="5" s="1"/>
  <c r="N87" i="340"/>
  <c r="N89" i="340" s="1"/>
  <c r="D294" i="5" s="1"/>
  <c r="N87" i="371"/>
  <c r="N89" i="371" s="1"/>
  <c r="D293" i="5" s="1"/>
  <c r="L86" i="241"/>
  <c r="N86" i="208"/>
  <c r="N88" i="208" s="1"/>
  <c r="D119" i="5" s="1"/>
  <c r="L86" i="365"/>
  <c r="L86" i="254"/>
  <c r="N85" i="303"/>
  <c r="N87" i="303" s="1"/>
  <c r="D259" i="5" s="1"/>
  <c r="L86" i="256"/>
  <c r="L84" i="365"/>
  <c r="L83" i="105"/>
  <c r="L85" i="336"/>
  <c r="N86" i="226"/>
  <c r="N88" i="226" s="1"/>
  <c r="D187" i="5" s="1"/>
  <c r="N86" i="124"/>
  <c r="N88" i="124" s="1"/>
  <c r="D113" i="5" s="1"/>
  <c r="L84" i="38"/>
  <c r="L82" i="75"/>
  <c r="N87" i="321"/>
  <c r="N89" i="321" s="1"/>
  <c r="D277" i="5" s="1"/>
  <c r="L85" i="241"/>
  <c r="N86" i="121"/>
  <c r="N88" i="121" s="1"/>
  <c r="D111" i="5" s="1"/>
  <c r="N87" i="328"/>
  <c r="N89" i="328" s="1"/>
  <c r="D282" i="5" s="1"/>
  <c r="N70" i="157"/>
  <c r="N83" i="157" s="1"/>
  <c r="L90" i="157" s="1"/>
  <c r="L86" i="363"/>
  <c r="L86" i="251"/>
  <c r="L84" i="251"/>
  <c r="N87" i="333"/>
  <c r="N89" i="333" s="1"/>
  <c r="D287" i="5" s="1"/>
  <c r="N86" i="224"/>
  <c r="N88" i="224" s="1"/>
  <c r="D185" i="5" s="1"/>
  <c r="N86" i="58"/>
  <c r="N88" i="58" s="1"/>
  <c r="D49" i="5" s="1"/>
  <c r="N86" i="130"/>
  <c r="N88" i="130" s="1"/>
  <c r="D121" i="5" s="1"/>
  <c r="N87" i="343"/>
  <c r="N89" i="343" s="1"/>
  <c r="D296" i="5" s="1"/>
  <c r="L83" i="59"/>
  <c r="L83" i="286"/>
  <c r="L85" i="262"/>
  <c r="L84" i="342"/>
  <c r="L83" i="284"/>
  <c r="N79" i="316"/>
  <c r="L84" i="316" s="1"/>
  <c r="N86" i="123"/>
  <c r="N88" i="123" s="1"/>
  <c r="D114" i="5" s="1"/>
  <c r="L86" i="262"/>
  <c r="N86" i="46"/>
  <c r="N88" i="46" s="1"/>
  <c r="D38" i="5" s="1"/>
  <c r="N87" i="327"/>
  <c r="N89" i="327" s="1"/>
  <c r="D281" i="5" s="1"/>
  <c r="N85" i="289"/>
  <c r="N87" i="289" s="1"/>
  <c r="D245" i="5" s="1"/>
  <c r="N86" i="43"/>
  <c r="N88" i="43" s="1"/>
  <c r="D34" i="5" s="1"/>
  <c r="L83" i="38"/>
  <c r="L85" i="69"/>
  <c r="L82" i="302"/>
  <c r="L86" i="332"/>
  <c r="L84" i="332"/>
  <c r="L92" i="221"/>
  <c r="N86" i="131"/>
  <c r="N88" i="131" s="1"/>
  <c r="D122" i="5" s="1"/>
  <c r="L85" i="41"/>
  <c r="N85" i="72"/>
  <c r="N87" i="72" s="1"/>
  <c r="D63" i="5" s="1"/>
  <c r="L85" i="92"/>
  <c r="L83" i="102"/>
  <c r="L85" i="240"/>
  <c r="L85" i="254"/>
  <c r="L88" i="282"/>
  <c r="L87" i="274"/>
  <c r="L84" i="103"/>
  <c r="N69" i="172"/>
  <c r="N82" i="172" s="1"/>
  <c r="L88" i="172" s="1"/>
  <c r="L89" i="282"/>
  <c r="L85" i="147"/>
  <c r="L84" i="298"/>
  <c r="L84" i="135"/>
  <c r="N64" i="297"/>
  <c r="N77" i="297" s="1"/>
  <c r="L82" i="297" s="1"/>
  <c r="L87" i="232"/>
  <c r="L86" i="232"/>
  <c r="L85" i="232"/>
  <c r="L84" i="215"/>
  <c r="L85" i="215"/>
  <c r="L85" i="100"/>
  <c r="L84" i="100"/>
  <c r="L85" i="138"/>
  <c r="L83" i="75"/>
  <c r="L83" i="302"/>
  <c r="L82" i="284"/>
  <c r="N83" i="155"/>
  <c r="L88" i="155" s="1"/>
  <c r="N79" i="313"/>
  <c r="L85" i="313" s="1"/>
  <c r="N79" i="317"/>
  <c r="L85" i="317" s="1"/>
  <c r="L84" i="26"/>
  <c r="L91" i="221"/>
  <c r="L83" i="26"/>
  <c r="L85" i="105"/>
  <c r="L83" i="92"/>
  <c r="L82" i="286"/>
  <c r="L84" i="102"/>
  <c r="N70" i="178"/>
  <c r="N83" i="178" s="1"/>
  <c r="L89" i="178" s="1"/>
  <c r="L84" i="346"/>
  <c r="N90" i="219"/>
  <c r="N92" i="219" s="1"/>
  <c r="D181" i="5" s="1"/>
  <c r="L83" i="142"/>
  <c r="L84" i="142"/>
  <c r="L85" i="142"/>
  <c r="L85" i="213"/>
  <c r="L84" i="147"/>
  <c r="L83" i="215"/>
  <c r="L84" i="19"/>
  <c r="L83" i="19"/>
  <c r="N79" i="239"/>
  <c r="L86" i="239" s="1"/>
  <c r="N86" i="132"/>
  <c r="N88" i="132" s="1"/>
  <c r="D123" i="5" s="1"/>
  <c r="L86" i="240"/>
  <c r="N89" i="50"/>
  <c r="N91" i="50" s="1"/>
  <c r="D42" i="5" s="1"/>
  <c r="L85" i="135"/>
  <c r="L82" i="298"/>
  <c r="N85" i="298" s="1"/>
  <c r="N87" i="298" s="1"/>
  <c r="D254" i="5" s="1"/>
  <c r="N66" i="294"/>
  <c r="N79" i="294" s="1"/>
  <c r="L86" i="294"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24"/>
  <c r="N88" i="24" s="1"/>
  <c r="D16" i="5" s="1"/>
  <c r="N86" i="15"/>
  <c r="N88" i="15" s="1"/>
  <c r="D7" i="5" s="1"/>
  <c r="L83" i="12"/>
  <c r="L84" i="12"/>
  <c r="N86" i="42" l="1"/>
  <c r="N88" i="42" s="1"/>
  <c r="D33" i="5" s="1"/>
  <c r="L87" i="177"/>
  <c r="L88" i="177"/>
  <c r="N86" i="22"/>
  <c r="N88" i="22" s="1"/>
  <c r="D14" i="5" s="1"/>
  <c r="N86" i="27"/>
  <c r="N88" i="27" s="1"/>
  <c r="D19" i="5" s="1"/>
  <c r="N87" i="342"/>
  <c r="N89" i="342" s="1"/>
  <c r="D295" i="5" s="1"/>
  <c r="N86" i="21"/>
  <c r="N88" i="21" s="1"/>
  <c r="D13" i="5" s="1"/>
  <c r="L89" i="268"/>
  <c r="N91" i="268" s="1"/>
  <c r="N93" i="268" s="1"/>
  <c r="D227" i="5" s="1"/>
  <c r="N86" i="34"/>
  <c r="N88" i="34" s="1"/>
  <c r="D26" i="5" s="1"/>
  <c r="N86" i="30"/>
  <c r="N88" i="30" s="1"/>
  <c r="D22" i="5" s="1"/>
  <c r="L88" i="268"/>
  <c r="N88" i="275"/>
  <c r="N90" i="275" s="1"/>
  <c r="D233" i="5" s="1"/>
  <c r="N87" i="356"/>
  <c r="N89" i="356" s="1"/>
  <c r="D308" i="5" s="1"/>
  <c r="L84" i="137"/>
  <c r="L85" i="137"/>
  <c r="N86" i="26"/>
  <c r="N88" i="26" s="1"/>
  <c r="D18" i="5" s="1"/>
  <c r="N86" i="29"/>
  <c r="N88" i="29" s="1"/>
  <c r="D21" i="5" s="1"/>
  <c r="L85" i="316"/>
  <c r="N87" i="363"/>
  <c r="N89" i="363" s="1"/>
  <c r="D313" i="5" s="1"/>
  <c r="N86" i="69"/>
  <c r="N88" i="69" s="1"/>
  <c r="D60" i="5" s="1"/>
  <c r="N87" i="254"/>
  <c r="N89" i="254" s="1"/>
  <c r="D214" i="5" s="1"/>
  <c r="N87" i="241"/>
  <c r="N89" i="241" s="1"/>
  <c r="D201" i="5" s="1"/>
  <c r="N87" i="336"/>
  <c r="N89" i="336" s="1"/>
  <c r="D290" i="5" s="1"/>
  <c r="N86" i="38"/>
  <c r="N88" i="38" s="1"/>
  <c r="D29" i="5" s="1"/>
  <c r="N87" i="346"/>
  <c r="N89" i="346" s="1"/>
  <c r="D299" i="5" s="1"/>
  <c r="L86" i="316"/>
  <c r="N86" i="105"/>
  <c r="N88" i="105" s="1"/>
  <c r="D95" i="5" s="1"/>
  <c r="N93" i="221"/>
  <c r="N95" i="221" s="1"/>
  <c r="D184" i="5" s="1"/>
  <c r="N85" i="75"/>
  <c r="N87" i="75" s="1"/>
  <c r="D66" i="5" s="1"/>
  <c r="N87" i="365"/>
  <c r="N89" i="365" s="1"/>
  <c r="D315" i="5" s="1"/>
  <c r="N87" i="256"/>
  <c r="N89" i="256" s="1"/>
  <c r="D215" i="5" s="1"/>
  <c r="N91" i="282"/>
  <c r="N93" i="282" s="1"/>
  <c r="D239" i="5" s="1"/>
  <c r="L88" i="157"/>
  <c r="N87" i="251"/>
  <c r="N89" i="251" s="1"/>
  <c r="D211" i="5" s="1"/>
  <c r="N86" i="140"/>
  <c r="N88" i="140" s="1"/>
  <c r="D132" i="5" s="1"/>
  <c r="N86" i="147"/>
  <c r="N88" i="147" s="1"/>
  <c r="D137" i="5" s="1"/>
  <c r="L90" i="178"/>
  <c r="L84" i="313"/>
  <c r="L89" i="157"/>
  <c r="N86" i="59"/>
  <c r="N88" i="59" s="1"/>
  <c r="D50" i="5" s="1"/>
  <c r="N86" i="88"/>
  <c r="N88" i="88" s="1"/>
  <c r="D79" i="5" s="1"/>
  <c r="L83" i="297"/>
  <c r="N85" i="284"/>
  <c r="N87" i="284" s="1"/>
  <c r="D241" i="5" s="1"/>
  <c r="N91" i="249"/>
  <c r="N93" i="249" s="1"/>
  <c r="D209" i="5" s="1"/>
  <c r="L85" i="294"/>
  <c r="N86" i="100"/>
  <c r="N88" i="100" s="1"/>
  <c r="D90" i="5" s="1"/>
  <c r="N85" i="286"/>
  <c r="N87" i="286" s="1"/>
  <c r="D243" i="5" s="1"/>
  <c r="N87" i="332"/>
  <c r="N89" i="332" s="1"/>
  <c r="D286" i="5" s="1"/>
  <c r="N86" i="80"/>
  <c r="N88" i="80" s="1"/>
  <c r="D71" i="5" s="1"/>
  <c r="N86" i="231"/>
  <c r="N88" i="231" s="1"/>
  <c r="D191" i="5" s="1"/>
  <c r="N86" i="102"/>
  <c r="N88" i="102" s="1"/>
  <c r="D92" i="5" s="1"/>
  <c r="L86" i="313"/>
  <c r="N90" i="217"/>
  <c r="N92" i="217" s="1"/>
  <c r="D179" i="5" s="1"/>
  <c r="L84" i="239"/>
  <c r="N88" i="274"/>
  <c r="N90" i="274" s="1"/>
  <c r="D232" i="5" s="1"/>
  <c r="N85" i="302"/>
  <c r="N87" i="302" s="1"/>
  <c r="N87" i="262"/>
  <c r="N89" i="262" s="1"/>
  <c r="D221" i="5" s="1"/>
  <c r="N87" i="264"/>
  <c r="N89" i="264" s="1"/>
  <c r="D223" i="5" s="1"/>
  <c r="N86" i="215"/>
  <c r="N88" i="215" s="1"/>
  <c r="D177" i="5" s="1"/>
  <c r="N86" i="135"/>
  <c r="N88" i="135" s="1"/>
  <c r="D126" i="5" s="1"/>
  <c r="N86" i="142"/>
  <c r="N88" i="142" s="1"/>
  <c r="D134" i="5" s="1"/>
  <c r="N88" i="232"/>
  <c r="N90" i="232" s="1"/>
  <c r="D192" i="5" s="1"/>
  <c r="N87" i="238"/>
  <c r="N89" i="238" s="1"/>
  <c r="D198" i="5" s="1"/>
  <c r="N86" i="53"/>
  <c r="N88" i="53" s="1"/>
  <c r="D45" i="5" s="1"/>
  <c r="N86" i="92"/>
  <c r="N88" i="92" s="1"/>
  <c r="D83" i="5" s="1"/>
  <c r="L84" i="317"/>
  <c r="N86" i="41"/>
  <c r="N88" i="41" s="1"/>
  <c r="D32" i="5" s="1"/>
  <c r="L84" i="297"/>
  <c r="N86" i="103"/>
  <c r="N88" i="103" s="1"/>
  <c r="D93" i="5" s="1"/>
  <c r="N87" i="240"/>
  <c r="N89" i="240" s="1"/>
  <c r="D200" i="5" s="1"/>
  <c r="N85" i="325"/>
  <c r="N87" i="325" s="1"/>
  <c r="D280" i="5" s="1"/>
  <c r="N86" i="213"/>
  <c r="N88" i="213" s="1"/>
  <c r="D175" i="5" s="1"/>
  <c r="L86" i="317"/>
  <c r="L83" i="60"/>
  <c r="L88" i="178"/>
  <c r="N86" i="209"/>
  <c r="N88" i="209" s="1"/>
  <c r="D131" i="5" s="1"/>
  <c r="N86" i="19"/>
  <c r="N88" i="19" s="1"/>
  <c r="D11" i="5" s="1"/>
  <c r="L87" i="189"/>
  <c r="L89" i="155"/>
  <c r="N86" i="99"/>
  <c r="N88" i="99" s="1"/>
  <c r="D89" i="5" s="1"/>
  <c r="L90" i="155"/>
  <c r="N86" i="83"/>
  <c r="N88" i="83" s="1"/>
  <c r="D74" i="5" s="1"/>
  <c r="N82" i="227"/>
  <c r="N84" i="227" s="1"/>
  <c r="D188" i="5" s="1"/>
  <c r="N86" i="138"/>
  <c r="N88" i="138" s="1"/>
  <c r="D129" i="5" s="1"/>
  <c r="N86" i="33"/>
  <c r="N88" i="33" s="1"/>
  <c r="D25" i="5" s="1"/>
  <c r="N87" i="235"/>
  <c r="N89" i="235" s="1"/>
  <c r="D195" i="5" s="1"/>
  <c r="N86" i="149"/>
  <c r="N88" i="149" s="1"/>
  <c r="D135" i="5" s="1"/>
  <c r="L85" i="239"/>
  <c r="L89" i="189"/>
  <c r="N86" i="9"/>
  <c r="N88" i="9" s="1"/>
  <c r="D4" i="5" s="1"/>
  <c r="N87" i="295"/>
  <c r="N89" i="295" s="1"/>
  <c r="D251" i="5" s="1"/>
  <c r="N86" i="96"/>
  <c r="N88" i="96" s="1"/>
  <c r="D86" i="5" s="1"/>
  <c r="L84" i="294"/>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6" i="137" l="1"/>
  <c r="N88" i="137" s="1"/>
  <c r="D128" i="5" s="1"/>
  <c r="N87" i="316"/>
  <c r="N89" i="316" s="1"/>
  <c r="D272" i="5" s="1"/>
  <c r="N87" i="239"/>
  <c r="N89" i="239" s="1"/>
  <c r="D199" i="5" s="1"/>
  <c r="N91" i="157"/>
  <c r="N93" i="157" s="1"/>
  <c r="D145" i="5" s="1"/>
  <c r="N87" i="313"/>
  <c r="N89" i="313" s="1"/>
  <c r="D269" i="5" s="1"/>
  <c r="N87" i="294"/>
  <c r="N89" i="294" s="1"/>
  <c r="D250" i="5" s="1"/>
  <c r="N91" i="178"/>
  <c r="N93" i="178" s="1"/>
  <c r="D157" i="5" s="1"/>
  <c r="N85" i="297"/>
  <c r="N87" i="297" s="1"/>
  <c r="D253" i="5" s="1"/>
  <c r="N87" i="317"/>
  <c r="N89" i="317" s="1"/>
  <c r="D273" i="5" s="1"/>
  <c r="N90" i="172"/>
  <c r="N92" i="172" s="1"/>
  <c r="D153" i="5" s="1"/>
  <c r="N91" i="155"/>
  <c r="N93" i="155" s="1"/>
  <c r="D144" i="5" s="1"/>
  <c r="D160" i="5"/>
  <c r="N91" i="158"/>
  <c r="N93" i="158" s="1"/>
  <c r="D146" i="5" s="1"/>
  <c r="N82" i="228"/>
  <c r="N84" i="228" s="1"/>
  <c r="D189" i="5" s="1"/>
  <c r="N91" i="162"/>
  <c r="N93" i="162" s="1"/>
  <c r="D148" i="5" s="1"/>
  <c r="N86" i="60"/>
  <c r="N88" i="60" s="1"/>
  <c r="D51" i="5" s="1"/>
  <c r="N90" i="189"/>
  <c r="N92" i="189" s="1"/>
  <c r="D169"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<sst xmlns="http://schemas.openxmlformats.org/spreadsheetml/2006/main" count="38539" uniqueCount="2344">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</sst>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16" borderId="63" xfId="3" applyNumberFormat="1" applyFill="1" applyBorder="1" applyProtection="1"/>
    <xf numFmtId="164" fontId="7" fillId="25" borderId="6" xfId="11" applyFont="1" applyFill="1" applyBorder="1" applyProtection="1"/>
    <xf numFmtId="164" fontId="3" fillId="5" borderId="4"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165" fontId="5" fillId="3" borderId="3" xfId="9" applyFont="1" applyFill="1" applyBorder="1" applyProtection="1">
      <protection locked="0"/>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GUAJIRA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588732</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635738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9.28515625" customWidth="1"/>
  </cols>
  <sheetData>
    <row r="1" spans="1:38" ht="15.75" thickTop="1">
      <c r="A1" s="117"/>
      <c r="B1" s="118"/>
      <c r="C1" s="118"/>
      <c r="D1" s="118"/>
      <c r="E1" s="118"/>
      <c r="F1" s="118"/>
      <c r="G1" s="118"/>
      <c r="H1" s="119"/>
      <c r="Z1" s="222"/>
      <c r="AA1" s="222"/>
      <c r="AB1" s="222"/>
      <c r="AC1" s="222"/>
      <c r="AD1" s="222"/>
      <c r="AE1" s="222"/>
      <c r="AF1" s="222"/>
      <c r="AG1" s="222"/>
      <c r="AH1" s="222"/>
      <c r="AI1" s="222"/>
      <c r="AJ1" s="222"/>
      <c r="AK1" s="222"/>
      <c r="AL1" s="222"/>
    </row>
    <row r="2" spans="1:38">
      <c r="A2" s="120"/>
      <c r="B2" s="121"/>
      <c r="C2" s="121"/>
      <c r="D2" s="121"/>
      <c r="E2" s="121"/>
      <c r="F2" s="121"/>
      <c r="G2" s="121"/>
      <c r="H2" s="122"/>
      <c r="Z2" s="222"/>
      <c r="AA2" s="222"/>
      <c r="AB2" s="222"/>
      <c r="AC2" s="222"/>
      <c r="AD2" s="222"/>
      <c r="AE2" s="222"/>
      <c r="AF2" s="222"/>
      <c r="AG2" s="222"/>
      <c r="AH2" s="222"/>
      <c r="AI2" s="222"/>
      <c r="AJ2" s="222"/>
      <c r="AK2" s="222"/>
      <c r="AL2" s="222"/>
    </row>
    <row r="3" spans="1:38">
      <c r="A3" s="120"/>
      <c r="B3" s="121"/>
      <c r="C3" s="121"/>
      <c r="D3" s="121"/>
      <c r="E3" s="121"/>
      <c r="F3" s="121"/>
      <c r="G3" s="121"/>
      <c r="H3" s="122"/>
      <c r="Z3" s="222"/>
      <c r="AA3" s="222"/>
      <c r="AB3" s="222"/>
      <c r="AC3" s="222"/>
      <c r="AD3" s="222"/>
      <c r="AE3" s="222"/>
      <c r="AF3" s="222"/>
      <c r="AG3" s="222"/>
      <c r="AH3" s="222"/>
      <c r="AI3" s="222"/>
      <c r="AJ3" s="222"/>
      <c r="AK3" s="222"/>
      <c r="AL3" s="222"/>
    </row>
    <row r="4" spans="1:38">
      <c r="A4" s="120"/>
      <c r="B4" s="121"/>
      <c r="C4" s="121"/>
      <c r="D4" s="121"/>
      <c r="E4" s="121"/>
      <c r="F4" s="121"/>
      <c r="G4" s="121"/>
      <c r="H4" s="122"/>
      <c r="Z4" s="222"/>
      <c r="AA4" s="222"/>
      <c r="AB4" s="222"/>
      <c r="AC4" s="222"/>
      <c r="AD4" s="222"/>
      <c r="AE4" s="222"/>
      <c r="AF4" s="222"/>
      <c r="AG4" s="222"/>
      <c r="AH4" s="222"/>
      <c r="AI4" s="222"/>
      <c r="AJ4" s="222"/>
      <c r="AK4" s="222"/>
      <c r="AL4" s="222"/>
    </row>
    <row r="5" spans="1:38">
      <c r="A5" s="120"/>
      <c r="B5" s="121"/>
      <c r="C5" s="121"/>
      <c r="D5" s="121"/>
      <c r="E5" s="121"/>
      <c r="F5" s="121"/>
      <c r="G5" s="121"/>
      <c r="H5" s="122"/>
      <c r="Z5" s="222"/>
      <c r="AA5" s="222"/>
      <c r="AB5" s="222"/>
      <c r="AC5" s="222"/>
      <c r="AD5" s="222"/>
      <c r="AE5" s="222"/>
      <c r="AF5" s="222"/>
      <c r="AG5" s="222"/>
      <c r="AH5" s="222"/>
      <c r="AI5" s="222"/>
      <c r="AJ5" s="222"/>
      <c r="AK5" s="222"/>
      <c r="AL5" s="222"/>
    </row>
    <row r="6" spans="1:38">
      <c r="A6" s="120"/>
      <c r="B6" s="121"/>
      <c r="C6" s="121"/>
      <c r="D6" s="121"/>
      <c r="E6" s="121"/>
      <c r="F6" s="121"/>
      <c r="G6" s="121"/>
      <c r="H6" s="122"/>
      <c r="Z6" s="222"/>
      <c r="AA6" s="222"/>
      <c r="AB6" s="222"/>
      <c r="AC6" s="222"/>
      <c r="AD6" s="222"/>
      <c r="AE6" s="222"/>
      <c r="AF6" s="222"/>
      <c r="AG6" s="222"/>
      <c r="AH6" s="222"/>
      <c r="AI6" s="222"/>
      <c r="AJ6" s="222"/>
      <c r="AK6" s="222"/>
      <c r="AL6" s="222"/>
    </row>
    <row r="7" spans="1:38">
      <c r="A7" s="120"/>
      <c r="B7" s="121"/>
      <c r="C7" s="121"/>
      <c r="D7" s="121"/>
      <c r="E7" s="121"/>
      <c r="F7" s="121"/>
      <c r="G7" s="121"/>
      <c r="H7" s="122"/>
      <c r="Z7" s="222"/>
      <c r="AA7" s="222"/>
      <c r="AB7" s="222"/>
      <c r="AC7" s="222"/>
      <c r="AD7" s="222"/>
      <c r="AE7" s="222"/>
      <c r="AF7" s="222"/>
      <c r="AG7" s="222"/>
      <c r="AH7" s="222"/>
      <c r="AI7" s="222"/>
      <c r="AJ7" s="222"/>
      <c r="AK7" s="222"/>
      <c r="AL7" s="222"/>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1"/>
      <c r="AA8" s="222"/>
      <c r="AB8" s="222"/>
      <c r="AC8" s="222"/>
      <c r="AD8" s="222"/>
      <c r="AE8" s="222"/>
      <c r="AF8" s="222"/>
      <c r="AG8" s="222"/>
      <c r="AH8" s="222"/>
      <c r="AI8" s="222"/>
      <c r="AJ8" s="222"/>
      <c r="AK8" s="222"/>
      <c r="AL8" s="222"/>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1"/>
      <c r="AA9" s="222"/>
      <c r="AB9" s="222"/>
      <c r="AC9" s="222"/>
      <c r="AD9" s="222"/>
      <c r="AE9" s="222"/>
      <c r="AF9" s="222"/>
      <c r="AG9" s="222"/>
      <c r="AH9" s="222"/>
      <c r="AI9" s="222"/>
      <c r="AJ9" s="222"/>
      <c r="AK9" s="222"/>
      <c r="AL9" s="222"/>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1"/>
      <c r="AA10" s="222"/>
      <c r="AB10" s="222"/>
      <c r="AC10" s="222"/>
      <c r="AD10" s="222"/>
      <c r="AE10" s="222"/>
      <c r="AF10" s="222"/>
      <c r="AG10" s="222"/>
      <c r="AH10" s="222"/>
      <c r="AI10" s="222"/>
      <c r="AJ10" s="222"/>
      <c r="AK10" s="222"/>
      <c r="AL10" s="222"/>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1"/>
      <c r="AA11" s="222"/>
      <c r="AB11" s="222"/>
      <c r="AC11" s="222"/>
      <c r="AD11" s="222"/>
      <c r="AE11" s="222"/>
      <c r="AF11" s="222"/>
      <c r="AG11" s="222"/>
      <c r="AH11" s="222"/>
      <c r="AI11" s="222"/>
      <c r="AJ11" s="222"/>
      <c r="AK11" s="222"/>
      <c r="AL11" s="222"/>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1"/>
      <c r="AA12" s="222"/>
      <c r="AB12" s="222"/>
      <c r="AC12" s="222"/>
      <c r="AD12" s="222"/>
      <c r="AE12" s="222"/>
      <c r="AF12" s="222"/>
      <c r="AG12" s="222"/>
      <c r="AH12" s="222"/>
      <c r="AI12" s="222"/>
      <c r="AJ12" s="222"/>
      <c r="AK12" s="222"/>
      <c r="AL12" s="222"/>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1"/>
      <c r="AA13" s="222"/>
      <c r="AB13" s="222"/>
      <c r="AC13" s="222"/>
      <c r="AD13" s="222"/>
      <c r="AE13" s="222"/>
      <c r="AF13" s="222"/>
      <c r="AG13" s="222"/>
      <c r="AH13" s="222"/>
      <c r="AI13" s="222"/>
      <c r="AJ13" s="222"/>
      <c r="AK13" s="222"/>
      <c r="AL13" s="222"/>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1"/>
      <c r="AA14" s="222"/>
      <c r="AB14" s="222"/>
      <c r="AC14" s="222"/>
      <c r="AD14" s="222"/>
      <c r="AE14" s="222"/>
      <c r="AF14" s="222"/>
      <c r="AG14" s="222"/>
      <c r="AH14" s="222"/>
      <c r="AI14" s="222"/>
      <c r="AJ14" s="222"/>
      <c r="AK14" s="222"/>
      <c r="AL14" s="222"/>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1"/>
      <c r="AA15" s="222"/>
      <c r="AB15" s="222"/>
      <c r="AC15" s="222"/>
      <c r="AD15" s="222"/>
      <c r="AE15" s="222"/>
      <c r="AF15" s="222"/>
      <c r="AG15" s="222"/>
      <c r="AH15" s="222"/>
      <c r="AI15" s="222"/>
      <c r="AJ15" s="222"/>
      <c r="AK15" s="222"/>
      <c r="AL15" s="222"/>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1"/>
      <c r="AA16" s="222"/>
      <c r="AB16" s="222"/>
      <c r="AC16" s="222"/>
      <c r="AD16" s="222"/>
      <c r="AE16" s="222"/>
      <c r="AF16" s="222"/>
      <c r="AG16" s="222"/>
      <c r="AH16" s="222"/>
      <c r="AI16" s="222"/>
      <c r="AJ16" s="222"/>
      <c r="AK16" s="222"/>
      <c r="AL16" s="222"/>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1"/>
      <c r="AA17" s="222"/>
      <c r="AB17" s="222"/>
      <c r="AC17" s="222"/>
      <c r="AD17" s="222"/>
      <c r="AE17" s="222"/>
      <c r="AF17" s="222"/>
      <c r="AG17" s="222"/>
      <c r="AH17" s="222"/>
      <c r="AI17" s="222"/>
      <c r="AJ17" s="222"/>
      <c r="AK17" s="222"/>
      <c r="AL17" s="222"/>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1"/>
      <c r="AA18" s="222"/>
      <c r="AB18" s="222"/>
      <c r="AC18" s="222"/>
      <c r="AD18" s="222"/>
      <c r="AE18" s="222"/>
      <c r="AF18" s="222"/>
      <c r="AG18" s="222"/>
      <c r="AH18" s="222"/>
      <c r="AI18" s="222"/>
      <c r="AJ18" s="222"/>
      <c r="AK18" s="222"/>
      <c r="AL18" s="222"/>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1"/>
      <c r="AA19" s="222"/>
      <c r="AB19" s="222"/>
      <c r="AC19" s="222"/>
      <c r="AD19" s="222"/>
      <c r="AE19" s="222"/>
      <c r="AF19" s="222"/>
      <c r="AG19" s="222"/>
      <c r="AH19" s="222"/>
      <c r="AI19" s="222"/>
      <c r="AJ19" s="222"/>
      <c r="AK19" s="222"/>
      <c r="AL19" s="222"/>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1"/>
      <c r="AA20" s="222"/>
      <c r="AB20" s="222"/>
      <c r="AC20" s="222"/>
      <c r="AD20" s="222"/>
      <c r="AE20" s="222"/>
      <c r="AF20" s="222"/>
      <c r="AG20" s="222"/>
      <c r="AH20" s="222"/>
      <c r="AI20" s="222"/>
      <c r="AJ20" s="222"/>
      <c r="AK20" s="222"/>
      <c r="AL20" s="222"/>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1"/>
      <c r="AA21" s="222"/>
      <c r="AB21" s="222"/>
      <c r="AC21" s="222"/>
      <c r="AD21" s="222"/>
      <c r="AE21" s="222"/>
      <c r="AF21" s="222"/>
      <c r="AG21" s="222"/>
      <c r="AH21" s="222"/>
      <c r="AI21" s="222"/>
      <c r="AJ21" s="222"/>
      <c r="AK21" s="222"/>
      <c r="AL21" s="222"/>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1"/>
      <c r="AA22" s="222"/>
      <c r="AB22" s="222"/>
      <c r="AC22" s="222"/>
      <c r="AD22" s="222"/>
      <c r="AE22" s="222"/>
      <c r="AF22" s="222"/>
      <c r="AG22" s="222"/>
      <c r="AH22" s="222"/>
      <c r="AI22" s="222"/>
      <c r="AJ22" s="222"/>
      <c r="AK22" s="222"/>
      <c r="AL22" s="222"/>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1"/>
      <c r="AA23" s="222"/>
      <c r="AB23" s="222"/>
      <c r="AC23" s="222"/>
      <c r="AD23" s="222"/>
      <c r="AE23" s="222"/>
      <c r="AF23" s="222"/>
      <c r="AG23" s="222"/>
      <c r="AH23" s="222"/>
      <c r="AI23" s="222"/>
      <c r="AJ23" s="222"/>
      <c r="AK23" s="222"/>
      <c r="AL23" s="222"/>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1"/>
      <c r="AA24" s="222"/>
      <c r="AB24" s="222"/>
      <c r="AC24" s="222"/>
      <c r="AD24" s="222"/>
      <c r="AE24" s="222"/>
      <c r="AF24" s="222"/>
      <c r="AG24" s="222"/>
      <c r="AH24" s="222"/>
      <c r="AI24" s="222"/>
      <c r="AJ24" s="222"/>
      <c r="AK24" s="222"/>
      <c r="AL24" s="222"/>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1"/>
      <c r="AA25" s="222"/>
      <c r="AB25" s="222"/>
      <c r="AC25" s="222"/>
      <c r="AD25" s="222"/>
      <c r="AE25" s="222"/>
      <c r="AF25" s="222"/>
      <c r="AG25" s="222"/>
      <c r="AH25" s="222"/>
      <c r="AI25" s="222"/>
      <c r="AJ25" s="222"/>
      <c r="AK25" s="222"/>
      <c r="AL25" s="222"/>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1"/>
      <c r="AA26" s="222"/>
      <c r="AB26" s="222"/>
      <c r="AC26" s="222"/>
      <c r="AD26" s="222"/>
      <c r="AE26" s="222"/>
      <c r="AF26" s="222"/>
      <c r="AG26" s="222"/>
      <c r="AH26" s="222"/>
      <c r="AI26" s="222"/>
      <c r="AJ26" s="222"/>
      <c r="AK26" s="222"/>
      <c r="AL26" s="222"/>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1"/>
      <c r="AA27" s="222"/>
      <c r="AB27" s="222"/>
      <c r="AC27" s="222"/>
      <c r="AD27" s="222"/>
      <c r="AE27" s="222"/>
      <c r="AF27" s="222"/>
      <c r="AG27" s="222"/>
      <c r="AH27" s="222"/>
      <c r="AI27" s="222"/>
      <c r="AJ27" s="222"/>
      <c r="AK27" s="222"/>
      <c r="AL27" s="222"/>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1"/>
      <c r="AA28" s="222"/>
      <c r="AB28" s="222"/>
      <c r="AC28" s="222"/>
      <c r="AD28" s="222"/>
      <c r="AE28" s="222"/>
      <c r="AF28" s="222"/>
      <c r="AG28" s="222"/>
      <c r="AH28" s="222"/>
      <c r="AI28" s="222"/>
      <c r="AJ28" s="222"/>
      <c r="AK28" s="222"/>
      <c r="AL28" s="222"/>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1"/>
      <c r="AA29" s="222"/>
      <c r="AB29" s="222"/>
      <c r="AC29" s="222"/>
      <c r="AD29" s="222"/>
      <c r="AE29" s="222"/>
      <c r="AF29" s="222"/>
      <c r="AG29" s="222"/>
      <c r="AH29" s="222"/>
      <c r="AI29" s="222"/>
      <c r="AJ29" s="222"/>
      <c r="AK29" s="222"/>
      <c r="AL29" s="222"/>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1"/>
      <c r="AA30" s="222"/>
      <c r="AB30" s="222"/>
      <c r="AC30" s="222"/>
      <c r="AD30" s="222"/>
      <c r="AE30" s="222"/>
      <c r="AF30" s="222"/>
      <c r="AG30" s="222"/>
      <c r="AH30" s="222"/>
      <c r="AI30" s="222"/>
      <c r="AJ30" s="222"/>
      <c r="AK30" s="222"/>
      <c r="AL30" s="222"/>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1"/>
      <c r="AA31" s="222"/>
      <c r="AB31" s="222"/>
      <c r="AC31" s="222"/>
      <c r="AD31" s="222"/>
      <c r="AE31" s="222"/>
      <c r="AF31" s="222"/>
      <c r="AG31" s="222"/>
      <c r="AH31" s="222"/>
      <c r="AI31" s="222"/>
      <c r="AJ31" s="222"/>
      <c r="AK31" s="222"/>
      <c r="AL31" s="222"/>
    </row>
    <row r="32" spans="1:38">
      <c r="A32" s="664"/>
      <c r="B32" s="664"/>
      <c r="C32" s="664"/>
      <c r="D32" s="664"/>
      <c r="E32" s="664"/>
      <c r="F32" s="664"/>
      <c r="G32" s="664"/>
      <c r="H32" s="664"/>
      <c r="I32" s="121"/>
      <c r="J32" s="121"/>
      <c r="K32" s="121"/>
      <c r="L32" s="121"/>
      <c r="M32" s="121"/>
      <c r="N32" s="121"/>
      <c r="O32" s="121"/>
      <c r="P32" s="121"/>
      <c r="Q32" s="121"/>
      <c r="R32" s="121"/>
      <c r="S32" s="121"/>
      <c r="T32" s="121"/>
      <c r="U32" s="121"/>
      <c r="V32" s="121"/>
      <c r="W32" s="121"/>
      <c r="X32" s="121"/>
      <c r="Y32" s="121"/>
      <c r="Z32" s="221"/>
      <c r="AA32" s="222"/>
      <c r="AB32" s="222"/>
      <c r="AC32" s="222"/>
      <c r="AD32" s="222"/>
      <c r="AE32" s="222"/>
      <c r="AF32" s="222"/>
      <c r="AG32" s="222"/>
      <c r="AH32" s="222"/>
      <c r="AI32" s="222"/>
      <c r="AJ32" s="222"/>
      <c r="AK32" s="222"/>
      <c r="AL32" s="222"/>
    </row>
    <row r="33" spans="1:38">
      <c r="A33" s="664"/>
      <c r="B33" s="664"/>
      <c r="C33" s="664"/>
      <c r="D33" s="664"/>
      <c r="E33" s="664"/>
      <c r="F33" s="664"/>
      <c r="G33" s="664"/>
      <c r="H33" s="664"/>
      <c r="I33" s="121"/>
      <c r="J33" s="121"/>
      <c r="K33" s="121"/>
      <c r="L33" s="121"/>
      <c r="M33" s="121"/>
      <c r="N33" s="121"/>
      <c r="O33" s="121"/>
      <c r="P33" s="121"/>
      <c r="Q33" s="121"/>
      <c r="R33" s="121"/>
      <c r="S33" s="121"/>
      <c r="T33" s="121"/>
      <c r="U33" s="121"/>
      <c r="V33" s="121"/>
      <c r="W33" s="121"/>
      <c r="X33" s="121"/>
      <c r="Y33" s="121"/>
      <c r="Z33" s="221"/>
      <c r="AA33" s="222"/>
      <c r="AB33" s="222"/>
      <c r="AC33" s="222"/>
      <c r="AD33" s="222"/>
      <c r="AE33" s="222"/>
      <c r="AF33" s="222"/>
      <c r="AG33" s="222"/>
      <c r="AH33" s="222"/>
      <c r="AI33" s="222"/>
      <c r="AJ33" s="222"/>
      <c r="AK33" s="222"/>
      <c r="AL33" s="222"/>
    </row>
    <row r="34" spans="1:38">
      <c r="A34" s="664"/>
      <c r="B34" s="664"/>
      <c r="C34" s="664"/>
      <c r="D34" s="664"/>
      <c r="E34" s="664"/>
      <c r="F34" s="664"/>
      <c r="G34" s="664"/>
      <c r="H34" s="664"/>
      <c r="I34" s="121"/>
      <c r="J34" s="121"/>
      <c r="K34" s="121"/>
      <c r="L34" s="121"/>
      <c r="M34" s="121"/>
      <c r="N34" s="121"/>
      <c r="O34" s="121"/>
      <c r="P34" s="121"/>
      <c r="Q34" s="121"/>
      <c r="R34" s="121"/>
      <c r="S34" s="121"/>
      <c r="T34" s="121"/>
      <c r="U34" s="121"/>
      <c r="V34" s="121"/>
      <c r="W34" s="121"/>
      <c r="X34" s="121"/>
      <c r="Y34" s="121"/>
      <c r="Z34" s="221"/>
      <c r="AA34" s="222"/>
      <c r="AB34" s="222"/>
      <c r="AC34" s="222"/>
      <c r="AD34" s="222"/>
      <c r="AE34" s="222"/>
      <c r="AF34" s="222"/>
      <c r="AG34" s="222"/>
      <c r="AH34" s="222"/>
      <c r="AI34" s="222"/>
      <c r="AJ34" s="222"/>
      <c r="AK34" s="222"/>
      <c r="AL34" s="222"/>
    </row>
    <row r="35" spans="1:38">
      <c r="A35" s="664"/>
      <c r="B35" s="664"/>
      <c r="C35" s="664"/>
      <c r="D35" s="664"/>
      <c r="E35" s="664"/>
      <c r="F35" s="664"/>
      <c r="G35" s="664"/>
      <c r="H35" s="664"/>
      <c r="I35" s="121"/>
      <c r="J35" s="121"/>
      <c r="K35" s="121"/>
      <c r="L35" s="121"/>
      <c r="M35" s="121"/>
      <c r="N35" s="121"/>
      <c r="O35" s="121"/>
      <c r="P35" s="121"/>
      <c r="Q35" s="121"/>
      <c r="R35" s="121"/>
      <c r="S35" s="121"/>
      <c r="T35" s="121"/>
      <c r="U35" s="121"/>
      <c r="V35" s="121"/>
      <c r="W35" s="121"/>
      <c r="X35" s="121"/>
      <c r="Y35" s="121"/>
      <c r="Z35" s="221"/>
      <c r="AA35" s="222"/>
      <c r="AB35" s="222"/>
      <c r="AC35" s="222"/>
      <c r="AD35" s="222"/>
      <c r="AE35" s="222"/>
      <c r="AF35" s="222"/>
      <c r="AG35" s="222"/>
      <c r="AH35" s="222"/>
      <c r="AI35" s="222"/>
      <c r="AJ35" s="222"/>
      <c r="AK35" s="222"/>
      <c r="AL35" s="222"/>
    </row>
    <row r="36" spans="1:38">
      <c r="A36" s="664"/>
      <c r="B36" s="664"/>
      <c r="C36" s="664"/>
      <c r="D36" s="664"/>
      <c r="E36" s="664"/>
      <c r="F36" s="664"/>
      <c r="G36" s="664"/>
      <c r="H36" s="664"/>
      <c r="I36" s="121"/>
      <c r="J36" s="121"/>
      <c r="K36" s="121"/>
      <c r="L36" s="121"/>
      <c r="M36" s="121"/>
      <c r="N36" s="121"/>
      <c r="O36" s="121"/>
      <c r="P36" s="121"/>
      <c r="Q36" s="121"/>
      <c r="R36" s="121"/>
      <c r="S36" s="121"/>
      <c r="T36" s="121"/>
      <c r="U36" s="121"/>
      <c r="V36" s="121"/>
      <c r="W36" s="121"/>
      <c r="X36" s="121"/>
      <c r="Y36" s="121"/>
      <c r="Z36" s="221"/>
      <c r="AA36" s="222"/>
      <c r="AB36" s="222"/>
      <c r="AC36" s="222"/>
      <c r="AD36" s="222"/>
      <c r="AE36" s="222"/>
      <c r="AF36" s="222"/>
      <c r="AG36" s="222"/>
      <c r="AH36" s="222"/>
      <c r="AI36" s="222"/>
      <c r="AJ36" s="222"/>
      <c r="AK36" s="222"/>
      <c r="AL36" s="222"/>
    </row>
    <row r="37" spans="1:38">
      <c r="A37" s="664"/>
      <c r="B37" s="664"/>
      <c r="C37" s="664"/>
      <c r="D37" s="664"/>
      <c r="E37" s="664"/>
      <c r="F37" s="664"/>
      <c r="G37" s="664"/>
      <c r="H37" s="664"/>
      <c r="I37" s="121"/>
      <c r="J37" s="121"/>
      <c r="K37" s="121"/>
      <c r="L37" s="121"/>
      <c r="M37" s="121"/>
      <c r="N37" s="121"/>
      <c r="O37" s="121"/>
      <c r="P37" s="121"/>
      <c r="Q37" s="121"/>
      <c r="R37" s="121"/>
      <c r="S37" s="121"/>
      <c r="T37" s="121"/>
      <c r="U37" s="121"/>
      <c r="V37" s="121"/>
      <c r="W37" s="121"/>
      <c r="X37" s="121"/>
      <c r="Y37" s="121"/>
      <c r="Z37" s="221"/>
      <c r="AA37" s="222"/>
      <c r="AB37" s="222"/>
      <c r="AC37" s="222"/>
      <c r="AD37" s="222"/>
      <c r="AE37" s="222"/>
      <c r="AF37" s="222"/>
      <c r="AG37" s="222"/>
      <c r="AH37" s="222"/>
      <c r="AI37" s="222"/>
      <c r="AJ37" s="222"/>
      <c r="AK37" s="222"/>
      <c r="AL37" s="222"/>
    </row>
    <row r="38" spans="1:38">
      <c r="A38" s="664"/>
      <c r="B38" s="664"/>
      <c r="C38" s="664"/>
      <c r="D38" s="664"/>
      <c r="E38" s="664"/>
      <c r="F38" s="664"/>
      <c r="G38" s="664"/>
      <c r="H38" s="664"/>
      <c r="I38" s="121"/>
      <c r="J38" s="121"/>
      <c r="K38" s="121"/>
      <c r="L38" s="121"/>
      <c r="M38" s="121"/>
      <c r="N38" s="121"/>
      <c r="O38" s="121"/>
      <c r="P38" s="121"/>
      <c r="Q38" s="121"/>
      <c r="R38" s="121"/>
      <c r="S38" s="121"/>
      <c r="T38" s="121"/>
      <c r="U38" s="121"/>
      <c r="V38" s="121"/>
      <c r="W38" s="121"/>
      <c r="X38" s="121"/>
      <c r="Y38" s="121"/>
      <c r="Z38" s="221"/>
      <c r="AA38" s="222"/>
      <c r="AB38" s="222"/>
      <c r="AC38" s="222"/>
      <c r="AD38" s="222"/>
      <c r="AE38" s="222"/>
      <c r="AF38" s="222"/>
      <c r="AG38" s="222"/>
      <c r="AH38" s="222"/>
      <c r="AI38" s="222"/>
      <c r="AJ38" s="222"/>
      <c r="AK38" s="222"/>
      <c r="AL38" s="222"/>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1"/>
      <c r="AA39" s="222"/>
      <c r="AB39" s="222"/>
      <c r="AC39" s="222"/>
      <c r="AD39" s="222"/>
      <c r="AE39" s="222"/>
      <c r="AF39" s="222"/>
      <c r="AG39" s="222"/>
      <c r="AH39" s="222"/>
      <c r="AI39" s="222"/>
      <c r="AJ39" s="222"/>
      <c r="AK39" s="222"/>
      <c r="AL39" s="222"/>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1"/>
      <c r="AA40" s="222"/>
      <c r="AB40" s="222"/>
      <c r="AC40" s="222"/>
      <c r="AD40" s="222"/>
      <c r="AE40" s="222"/>
      <c r="AF40" s="222"/>
      <c r="AG40" s="222"/>
      <c r="AH40" s="222"/>
      <c r="AI40" s="222"/>
      <c r="AJ40" s="222"/>
      <c r="AK40" s="222"/>
      <c r="AL40" s="222"/>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1"/>
      <c r="AA41" s="222"/>
      <c r="AB41" s="222"/>
      <c r="AC41" s="222"/>
      <c r="AD41" s="222"/>
      <c r="AE41" s="222"/>
      <c r="AF41" s="222"/>
      <c r="AG41" s="222"/>
      <c r="AH41" s="222"/>
      <c r="AI41" s="222"/>
      <c r="AJ41" s="222"/>
      <c r="AK41" s="222"/>
      <c r="AL41" s="222"/>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1"/>
      <c r="AA42" s="222"/>
      <c r="AB42" s="222"/>
      <c r="AC42" s="222"/>
      <c r="AD42" s="222"/>
      <c r="AE42" s="222"/>
      <c r="AF42" s="222"/>
      <c r="AG42" s="222"/>
      <c r="AH42" s="222"/>
      <c r="AI42" s="222"/>
      <c r="AJ42" s="222"/>
      <c r="AK42" s="222"/>
      <c r="AL42" s="222"/>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1"/>
      <c r="AA43" s="222"/>
      <c r="AB43" s="222"/>
      <c r="AC43" s="222"/>
      <c r="AD43" s="222"/>
      <c r="AE43" s="222"/>
      <c r="AF43" s="222"/>
      <c r="AG43" s="222"/>
      <c r="AH43" s="222"/>
      <c r="AI43" s="222"/>
      <c r="AJ43" s="222"/>
      <c r="AK43" s="222"/>
      <c r="AL43" s="222"/>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1"/>
      <c r="AA44" s="222"/>
      <c r="AB44" s="222"/>
      <c r="AC44" s="222"/>
      <c r="AD44" s="222"/>
      <c r="AE44" s="222"/>
      <c r="AF44" s="222"/>
      <c r="AG44" s="222"/>
      <c r="AH44" s="222"/>
      <c r="AI44" s="222"/>
      <c r="AJ44" s="222"/>
      <c r="AK44" s="222"/>
      <c r="AL44" s="222"/>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1"/>
      <c r="AA45" s="222"/>
      <c r="AB45" s="222"/>
      <c r="AC45" s="222"/>
      <c r="AD45" s="222"/>
      <c r="AE45" s="222"/>
      <c r="AF45" s="222"/>
      <c r="AG45" s="222"/>
      <c r="AH45" s="222"/>
      <c r="AI45" s="222"/>
      <c r="AJ45" s="222"/>
      <c r="AK45" s="222"/>
      <c r="AL45" s="222"/>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1"/>
      <c r="AA46" s="222"/>
      <c r="AB46" s="222"/>
      <c r="AC46" s="222"/>
      <c r="AD46" s="222"/>
      <c r="AE46" s="222"/>
      <c r="AF46" s="222"/>
      <c r="AG46" s="222"/>
      <c r="AH46" s="222"/>
      <c r="AI46" s="222"/>
      <c r="AJ46" s="222"/>
      <c r="AK46" s="222"/>
      <c r="AL46" s="222"/>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1"/>
      <c r="AA47" s="222"/>
      <c r="AB47" s="222"/>
      <c r="AC47" s="222"/>
      <c r="AD47" s="222"/>
      <c r="AE47" s="222"/>
      <c r="AF47" s="222"/>
      <c r="AG47" s="222"/>
      <c r="AH47" s="222"/>
      <c r="AI47" s="222"/>
      <c r="AJ47" s="222"/>
      <c r="AK47" s="222"/>
      <c r="AL47" s="222"/>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1"/>
      <c r="AA48" s="222"/>
      <c r="AB48" s="222"/>
      <c r="AC48" s="222"/>
      <c r="AD48" s="222"/>
      <c r="AE48" s="222"/>
      <c r="AF48" s="222"/>
      <c r="AG48" s="222"/>
      <c r="AH48" s="222"/>
      <c r="AI48" s="222"/>
      <c r="AJ48" s="222"/>
      <c r="AK48" s="222"/>
      <c r="AL48" s="222"/>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1"/>
      <c r="AA49" s="222"/>
      <c r="AB49" s="222"/>
      <c r="AC49" s="222"/>
      <c r="AD49" s="222"/>
      <c r="AE49" s="222"/>
      <c r="AF49" s="222"/>
      <c r="AG49" s="222"/>
      <c r="AH49" s="222"/>
      <c r="AI49" s="222"/>
      <c r="AJ49" s="222"/>
      <c r="AK49" s="222"/>
      <c r="AL49" s="222"/>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1"/>
      <c r="AA50" s="222"/>
      <c r="AB50" s="222"/>
      <c r="AC50" s="222"/>
      <c r="AD50" s="222"/>
      <c r="AE50" s="222"/>
      <c r="AF50" s="222"/>
      <c r="AG50" s="222"/>
      <c r="AH50" s="222"/>
      <c r="AI50" s="222"/>
      <c r="AJ50" s="222"/>
      <c r="AK50" s="222"/>
      <c r="AL50" s="222"/>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1"/>
      <c r="AA51" s="222"/>
      <c r="AB51" s="222"/>
      <c r="AC51" s="222"/>
      <c r="AD51" s="222"/>
      <c r="AE51" s="222"/>
      <c r="AF51" s="222"/>
      <c r="AG51" s="222"/>
      <c r="AH51" s="222"/>
      <c r="AI51" s="222"/>
      <c r="AJ51" s="222"/>
      <c r="AK51" s="222"/>
      <c r="AL51" s="222"/>
    </row>
    <row r="52" spans="1:38">
      <c r="V52" s="160"/>
      <c r="W52" s="121"/>
      <c r="X52" s="160"/>
      <c r="Y52" s="160"/>
      <c r="Z52" s="221"/>
      <c r="AA52" s="222"/>
      <c r="AB52" s="222"/>
      <c r="AC52" s="222"/>
      <c r="AD52" s="222"/>
      <c r="AE52" s="222"/>
      <c r="AF52" s="222"/>
      <c r="AG52" s="222"/>
      <c r="AH52" s="222"/>
      <c r="AI52" s="222"/>
      <c r="AJ52" s="222"/>
      <c r="AK52" s="222"/>
      <c r="AL52" s="222"/>
    </row>
    <row r="53" spans="1:38">
      <c r="V53" s="160"/>
      <c r="W53" s="121"/>
      <c r="X53" s="160"/>
      <c r="Y53" s="160"/>
      <c r="Z53" s="221"/>
      <c r="AA53" s="222"/>
      <c r="AB53" s="222"/>
      <c r="AC53" s="222"/>
      <c r="AD53" s="222"/>
      <c r="AE53" s="222"/>
      <c r="AF53" s="222"/>
      <c r="AG53" s="222"/>
      <c r="AH53" s="222"/>
      <c r="AI53" s="222"/>
      <c r="AJ53" s="222"/>
      <c r="AK53" s="222"/>
      <c r="AL53" s="222"/>
    </row>
    <row r="54" spans="1:38">
      <c r="V54" s="160"/>
      <c r="W54" s="121"/>
      <c r="X54" s="160"/>
      <c r="Y54" s="160"/>
      <c r="Z54" s="221"/>
      <c r="AA54" s="222"/>
      <c r="AB54" s="222"/>
      <c r="AC54" s="222"/>
      <c r="AD54" s="222"/>
      <c r="AE54" s="222"/>
      <c r="AF54" s="222"/>
      <c r="AG54" s="222"/>
      <c r="AH54" s="222"/>
      <c r="AI54" s="222"/>
      <c r="AJ54" s="222"/>
      <c r="AK54" s="222"/>
      <c r="AL54" s="222"/>
    </row>
    <row r="55" spans="1:38">
      <c r="Z55" s="222"/>
      <c r="AA55" s="222"/>
      <c r="AB55" s="222"/>
      <c r="AC55" s="222"/>
      <c r="AD55" s="222"/>
      <c r="AE55" s="222"/>
      <c r="AF55" s="222"/>
      <c r="AG55" s="222"/>
      <c r="AH55" s="222"/>
      <c r="AI55" s="222"/>
      <c r="AJ55" s="222"/>
      <c r="AK55" s="222"/>
      <c r="AL55" s="222"/>
    </row>
    <row r="56" spans="1:38">
      <c r="Z56" s="222"/>
      <c r="AA56" s="222"/>
      <c r="AB56" s="222"/>
      <c r="AC56" s="222"/>
      <c r="AD56" s="222"/>
      <c r="AE56" s="222"/>
      <c r="AF56" s="222"/>
      <c r="AG56" s="222"/>
      <c r="AH56" s="222"/>
      <c r="AI56" s="222"/>
      <c r="AJ56" s="222"/>
      <c r="AK56" s="222"/>
      <c r="AL56" s="22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90" zoomScaleNormal="90" workbookViewId="0">
      <selection activeCell="M10" sqref="M10"/>
    </sheetView>
  </sheetViews>
  <sheetFormatPr baseColWidth="10" defaultRowHeight="15"/>
  <cols>
    <col min="13" max="13" width="11"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5.42578125" style="181" customWidth="1"/>
    <col min="5" max="5" width="30" style="203" customWidth="1"/>
    <col min="6" max="7" width="11.42578125" customWidth="1"/>
    <col min="8" max="8" width="1.28515625" customWidth="1"/>
    <col min="10" max="10" width="34.42578125" customWidth="1"/>
  </cols>
  <sheetData>
    <row r="1" spans="1:10" ht="96" customHeight="1" thickTop="1" thickBot="1">
      <c r="A1" s="665" t="s">
        <v>1849</v>
      </c>
      <c r="B1" s="666"/>
      <c r="C1" s="666"/>
      <c r="D1" s="667"/>
    </row>
    <row r="2" spans="1:10" ht="56.25" customHeight="1" thickTop="1" thickBot="1">
      <c r="A2" s="190" t="s">
        <v>943</v>
      </c>
      <c r="B2" s="191" t="s">
        <v>1437</v>
      </c>
      <c r="C2" s="191" t="s">
        <v>982</v>
      </c>
      <c r="D2" s="220" t="s">
        <v>1847</v>
      </c>
    </row>
    <row r="3" spans="1:10" ht="54" thickTop="1" thickBot="1">
      <c r="A3" s="128" t="s">
        <v>983</v>
      </c>
      <c r="B3" s="129" t="s">
        <v>1220</v>
      </c>
      <c r="C3" s="130" t="str">
        <f>'200.1'!L31</f>
        <v>Ha</v>
      </c>
      <c r="D3" s="177">
        <f>VLOOKUP('200.1'!A88,'200.1'!A36:N107,14,FALSE)</f>
        <v>2522284.9441528786</v>
      </c>
      <c r="G3" t="s">
        <v>980</v>
      </c>
      <c r="J3" s="1"/>
    </row>
    <row r="4" spans="1:10" ht="54" thickTop="1" thickBot="1">
      <c r="A4" s="131" t="s">
        <v>985</v>
      </c>
      <c r="B4" s="132" t="s">
        <v>1169</v>
      </c>
      <c r="C4" s="130" t="s">
        <v>984</v>
      </c>
      <c r="D4" s="177">
        <f>VLOOKUP('200.2'!A88,'200.2'!A37:N108,14,FALSE)</f>
        <v>196589.17739502501</v>
      </c>
      <c r="J4" s="1"/>
    </row>
    <row r="5" spans="1:10" ht="54" thickTop="1" thickBot="1">
      <c r="A5" s="131" t="s">
        <v>986</v>
      </c>
      <c r="B5" s="132" t="s">
        <v>1170</v>
      </c>
      <c r="C5" s="133" t="s">
        <v>987</v>
      </c>
      <c r="D5" s="177">
        <f>VLOOKUP('201.1'!A88,'201.1'!A38:N109,14,FALSE)</f>
        <v>126538.42276376429</v>
      </c>
    </row>
    <row r="6" spans="1:10" ht="54" thickTop="1" thickBot="1">
      <c r="A6" s="131" t="s">
        <v>988</v>
      </c>
      <c r="B6" s="132" t="s">
        <v>1171</v>
      </c>
      <c r="C6" s="133" t="s">
        <v>987</v>
      </c>
      <c r="D6" s="177">
        <f>VLOOKUP('201.2'!A88,'201.2'!A39:N110,14,FALSE)</f>
        <v>154041.6556358391</v>
      </c>
    </row>
    <row r="7" spans="1:10" ht="70.5" customHeight="1" thickTop="1" thickBot="1">
      <c r="A7" s="131" t="s">
        <v>989</v>
      </c>
      <c r="B7" s="132" t="s">
        <v>1172</v>
      </c>
      <c r="C7" s="133" t="s">
        <v>987</v>
      </c>
      <c r="D7" s="177">
        <f>VLOOKUP('201.3'!A88,'201.3'!A40:N111,14,FALSE)</f>
        <v>30569.435111055584</v>
      </c>
    </row>
    <row r="8" spans="1:10" ht="54" thickTop="1" thickBot="1">
      <c r="A8" s="131" t="s">
        <v>990</v>
      </c>
      <c r="B8" s="132" t="s">
        <v>1173</v>
      </c>
      <c r="C8" s="133" t="s">
        <v>987</v>
      </c>
      <c r="D8" s="178">
        <f>VLOOKUP('201.4'!A88,'201.4'!A41:N112,14,FALSE)</f>
        <v>62588.032873890588</v>
      </c>
    </row>
    <row r="9" spans="1:10" ht="54" thickTop="1" thickBot="1">
      <c r="A9" s="131" t="s">
        <v>991</v>
      </c>
      <c r="B9" s="132" t="s">
        <v>1170</v>
      </c>
      <c r="C9" s="133" t="s">
        <v>1845</v>
      </c>
      <c r="D9" s="178">
        <f>VLOOKUP('201.5'!A88,'201.5'!A42:N113,14,FALSE)</f>
        <v>126538.42276376429</v>
      </c>
    </row>
    <row r="10" spans="1:10" ht="54" thickTop="1" thickBot="1">
      <c r="A10" s="131" t="s">
        <v>992</v>
      </c>
      <c r="B10" s="132" t="s">
        <v>1171</v>
      </c>
      <c r="C10" s="133" t="s">
        <v>1845</v>
      </c>
      <c r="D10" s="178">
        <f>VLOOKUP('201.6'!A88,'201.6'!A43:N114,14,FALSE)</f>
        <v>154041.6556358391</v>
      </c>
    </row>
    <row r="11" spans="1:10" ht="54" thickTop="1" thickBot="1">
      <c r="A11" s="131" t="s">
        <v>993</v>
      </c>
      <c r="B11" s="132" t="s">
        <v>1171</v>
      </c>
      <c r="C11" s="133" t="s">
        <v>387</v>
      </c>
      <c r="D11" s="178">
        <f>VLOOKUP('201.7'!A88,'201.7'!A44:N115,14,FALSE)</f>
        <v>150976.360220523</v>
      </c>
    </row>
    <row r="12" spans="1:10" ht="54" thickTop="1" thickBot="1">
      <c r="A12" s="131" t="s">
        <v>994</v>
      </c>
      <c r="B12" s="132" t="s">
        <v>1174</v>
      </c>
      <c r="C12" s="133" t="s">
        <v>233</v>
      </c>
      <c r="D12" s="178">
        <f>VLOOKUP('201.8'!A88,'201.8'!A45:N116,14,FALSE)</f>
        <v>12852.462955915777</v>
      </c>
    </row>
    <row r="13" spans="1:10" ht="54" thickTop="1" thickBot="1">
      <c r="A13" s="131" t="s">
        <v>995</v>
      </c>
      <c r="B13" s="132" t="s">
        <v>1175</v>
      </c>
      <c r="C13" s="133" t="s">
        <v>233</v>
      </c>
      <c r="D13" s="178">
        <f>VLOOKUP('201.9'!A88,'201.9'!A46:N117,14,FALSE)</f>
        <v>12577.578266456723</v>
      </c>
    </row>
    <row r="14" spans="1:10" ht="54" thickTop="1" thickBot="1">
      <c r="A14" s="131" t="s">
        <v>996</v>
      </c>
      <c r="B14" s="132" t="s">
        <v>1176</v>
      </c>
      <c r="C14" s="133" t="s">
        <v>144</v>
      </c>
      <c r="D14" s="178">
        <f>VLOOKUP('201.10'!A88,'201.10'!A47:N118,14,FALSE)</f>
        <v>6797.0086222093814</v>
      </c>
    </row>
    <row r="15" spans="1:10" ht="54" thickTop="1" thickBot="1">
      <c r="A15" s="131" t="s">
        <v>997</v>
      </c>
      <c r="B15" s="132" t="s">
        <v>1177</v>
      </c>
      <c r="C15" s="133" t="s">
        <v>998</v>
      </c>
      <c r="D15" s="178">
        <f>VLOOKUP('201.11'!A88,'201.11'!A48:N119,14,FALSE)</f>
        <v>1664.0447532507105</v>
      </c>
    </row>
    <row r="16" spans="1:10" ht="54" thickTop="1" thickBot="1">
      <c r="A16" s="131" t="s">
        <v>999</v>
      </c>
      <c r="B16" s="132" t="s">
        <v>1178</v>
      </c>
      <c r="C16" s="133" t="s">
        <v>1845</v>
      </c>
      <c r="D16" s="178">
        <f>VLOOKUP('201.12'!A88,'201.12'!A49:N120,14,FALSE)</f>
        <v>97956.450784102417</v>
      </c>
    </row>
    <row r="17" spans="1:4" ht="64.5" thickTop="1" thickBot="1">
      <c r="A17" s="134" t="s">
        <v>1000</v>
      </c>
      <c r="B17" s="135" t="s">
        <v>1179</v>
      </c>
      <c r="C17" s="133" t="s">
        <v>1845</v>
      </c>
      <c r="D17" s="178">
        <f>VLOOKUP('201.13'!A88,'201.13'!A50:N121,14,FALSE)</f>
        <v>128598.82603496118</v>
      </c>
    </row>
    <row r="18" spans="1:4" ht="54" thickTop="1" thickBot="1">
      <c r="A18" s="131" t="s">
        <v>1001</v>
      </c>
      <c r="B18" s="132" t="s">
        <v>1180</v>
      </c>
      <c r="C18" s="133" t="s">
        <v>144</v>
      </c>
      <c r="D18" s="178">
        <f>VLOOKUP('201.14'!A88,'201.14'!A51:N122,14,FALSE)</f>
        <v>39750.373347240245</v>
      </c>
    </row>
    <row r="19" spans="1:4" ht="54" thickTop="1" thickBot="1">
      <c r="A19" s="131" t="s">
        <v>1002</v>
      </c>
      <c r="B19" s="132" t="s">
        <v>1181</v>
      </c>
      <c r="C19" s="133" t="s">
        <v>144</v>
      </c>
      <c r="D19" s="178">
        <f>VLOOKUP('201.15'!A88,'201.15'!A52:N123,14,FALSE)</f>
        <v>48073.503794877077</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66709.777247820079</v>
      </c>
    </row>
    <row r="22" spans="1:4" ht="54" thickTop="1" thickBot="1">
      <c r="A22" s="131" t="s">
        <v>1005</v>
      </c>
      <c r="B22" s="132" t="s">
        <v>1184</v>
      </c>
      <c r="C22" s="133" t="s">
        <v>1845</v>
      </c>
      <c r="D22" s="178">
        <f>VLOOKUP('201.18'!A88,'201.18'!A55:N126,14,FALSE)</f>
        <v>66709.777247820079</v>
      </c>
    </row>
    <row r="23" spans="1:4" ht="54" thickTop="1" thickBot="1">
      <c r="A23" s="131" t="s">
        <v>1006</v>
      </c>
      <c r="B23" s="132" t="s">
        <v>1185</v>
      </c>
      <c r="C23" s="133" t="s">
        <v>144</v>
      </c>
      <c r="D23" s="178">
        <f>VLOOKUP('201.19'!A88,'201.19'!A56:N127,14,FALSE)</f>
        <v>4850.4233667242743</v>
      </c>
    </row>
    <row r="24" spans="1:4" ht="54" thickTop="1" thickBot="1">
      <c r="A24" s="131" t="s">
        <v>1007</v>
      </c>
      <c r="B24" s="132" t="s">
        <v>1186</v>
      </c>
      <c r="C24" s="133" t="s">
        <v>144</v>
      </c>
      <c r="D24" s="178">
        <f>VLOOKUP('201.20'!A88,'201.20'!A57:N128,14,FALSE)</f>
        <v>866.06237121764764</v>
      </c>
    </row>
    <row r="25" spans="1:4" ht="54" thickTop="1" thickBot="1">
      <c r="A25" s="131" t="s">
        <v>1008</v>
      </c>
      <c r="B25" s="132" t="s">
        <v>1187</v>
      </c>
      <c r="C25" s="133" t="s">
        <v>144</v>
      </c>
      <c r="D25" s="178">
        <f>VLOOKUP('201.21'!A88,'201.21'!A58:N129,14,FALSE)</f>
        <v>6181.922556769603</v>
      </c>
    </row>
    <row r="26" spans="1:4" ht="54" thickTop="1" thickBot="1">
      <c r="A26" s="131" t="s">
        <v>1425</v>
      </c>
      <c r="B26" s="132" t="s">
        <v>1413</v>
      </c>
      <c r="C26" s="133" t="s">
        <v>1845</v>
      </c>
      <c r="D26" s="178">
        <f>VLOOKUP('203.1'!A88,'203.1'!A59:N130,14,FALSE)</f>
        <v>764793.35044463188</v>
      </c>
    </row>
    <row r="27" spans="1:4" ht="54" thickTop="1" thickBot="1">
      <c r="A27" s="131" t="s">
        <v>1426</v>
      </c>
      <c r="B27" s="132" t="s">
        <v>1417</v>
      </c>
      <c r="C27" s="133" t="s">
        <v>1845</v>
      </c>
      <c r="D27" s="178">
        <f>VLOOKUP('203.2'!A88,'203.2'!A60:N131,14,FALSE)</f>
        <v>918915.90076639946</v>
      </c>
    </row>
    <row r="28" spans="1:4" ht="54" thickTop="1" thickBot="1">
      <c r="A28" s="131" t="s">
        <v>1427</v>
      </c>
      <c r="B28" s="132" t="s">
        <v>1418</v>
      </c>
      <c r="C28" s="133" t="s">
        <v>1845</v>
      </c>
      <c r="D28" s="178">
        <f>VLOOKUP('203.3'!A88,'203.3'!A61:N132,14,FALSE)</f>
        <v>1029003.4367105191</v>
      </c>
    </row>
    <row r="29" spans="1:4" ht="54" thickTop="1" thickBot="1">
      <c r="A29" s="131" t="s">
        <v>1428</v>
      </c>
      <c r="B29" s="132" t="s">
        <v>1419</v>
      </c>
      <c r="C29" s="133" t="s">
        <v>1845</v>
      </c>
      <c r="D29" s="178">
        <f>VLOOKUP('203.4'!A88,'203.4'!A62:N133,14,FALSE)</f>
        <v>459510.32663698157</v>
      </c>
    </row>
    <row r="30" spans="1:4" ht="54" thickTop="1" thickBot="1">
      <c r="A30" s="131" t="s">
        <v>1429</v>
      </c>
      <c r="B30" s="132" t="s">
        <v>1420</v>
      </c>
      <c r="C30" s="133" t="s">
        <v>1845</v>
      </c>
      <c r="D30" s="178">
        <f>VLOOKUP('203.5'!A88,'203.5'!A63:N134,14,FALSE)</f>
        <v>531142.75976639474</v>
      </c>
    </row>
    <row r="31" spans="1:4" ht="54" thickTop="1" thickBot="1">
      <c r="A31" s="131" t="s">
        <v>1430</v>
      </c>
      <c r="B31" s="132" t="s">
        <v>1421</v>
      </c>
      <c r="C31" s="133" t="s">
        <v>1845</v>
      </c>
      <c r="D31" s="178">
        <f>VLOOKUP('203.6'!A88,'203.6'!A64:N135,14,FALSE)</f>
        <v>576727.03539420315</v>
      </c>
    </row>
    <row r="32" spans="1:4" ht="54" thickTop="1" thickBot="1">
      <c r="A32" s="131" t="s">
        <v>1431</v>
      </c>
      <c r="B32" s="132" t="s">
        <v>1422</v>
      </c>
      <c r="C32" s="133" t="s">
        <v>1845</v>
      </c>
      <c r="D32" s="178">
        <f>VLOOKUP('203.7'!A88,'203.7'!A65:N136,14,FALSE)</f>
        <v>216557.51659168568</v>
      </c>
    </row>
    <row r="33" spans="1:4" ht="54" thickTop="1" thickBot="1">
      <c r="A33" s="131" t="s">
        <v>1432</v>
      </c>
      <c r="B33" s="132" t="s">
        <v>1871</v>
      </c>
      <c r="C33" s="133" t="s">
        <v>1845</v>
      </c>
      <c r="D33" s="178">
        <f>VLOOKUP('203.8'!A88,'203.8'!A66:N137,14,FALSE)</f>
        <v>326305.07115592901</v>
      </c>
    </row>
    <row r="34" spans="1:4" ht="54" thickTop="1" thickBot="1">
      <c r="A34" s="131" t="s">
        <v>1433</v>
      </c>
      <c r="B34" s="132" t="s">
        <v>1424</v>
      </c>
      <c r="C34" s="133" t="s">
        <v>1845</v>
      </c>
      <c r="D34" s="178">
        <f>VLOOKUP('203.9'!A88,'203.9'!A67:N138,14,FALSE)</f>
        <v>346077.69404229079</v>
      </c>
    </row>
    <row r="35" spans="1:4" ht="54" thickTop="1" thickBot="1">
      <c r="A35" s="131" t="s">
        <v>1434</v>
      </c>
      <c r="B35" s="132" t="s">
        <v>1414</v>
      </c>
      <c r="C35" s="133" t="s">
        <v>1845</v>
      </c>
      <c r="D35" s="178">
        <f>VLOOKUP('203.10'!A88,'203.10'!A68:N139,14,FALSE)</f>
        <v>169847.06940888998</v>
      </c>
    </row>
    <row r="36" spans="1:4" ht="54" thickTop="1" thickBot="1">
      <c r="A36" s="131" t="s">
        <v>1435</v>
      </c>
      <c r="B36" s="132" t="s">
        <v>1415</v>
      </c>
      <c r="C36" s="133" t="s">
        <v>1845</v>
      </c>
      <c r="D36" s="178">
        <f>VLOOKUP('203.11'!A88,'203.11'!A69:N140,14,FALSE)</f>
        <v>245417.0684389947</v>
      </c>
    </row>
    <row r="37" spans="1:4" ht="54" thickTop="1" thickBot="1">
      <c r="A37" s="131" t="s">
        <v>1436</v>
      </c>
      <c r="B37" s="217" t="s">
        <v>1416</v>
      </c>
      <c r="C37" s="133" t="s">
        <v>1845</v>
      </c>
      <c r="D37" s="178">
        <f>VLOOKUP('203.12'!A88,'203.12'!A70:N141,14,FALSE)</f>
        <v>255688.56084749429</v>
      </c>
    </row>
    <row r="38" spans="1:4" ht="54" thickTop="1" thickBot="1">
      <c r="A38" s="131" t="s">
        <v>1009</v>
      </c>
      <c r="B38" s="132" t="s">
        <v>1188</v>
      </c>
      <c r="C38" s="133" t="s">
        <v>387</v>
      </c>
      <c r="D38" s="178">
        <f>VLOOKUP('210.1.1'!A88,'210.1.1'!A71:N142,14,FALSE)</f>
        <v>9886.7482250655758</v>
      </c>
    </row>
    <row r="39" spans="1:4" ht="54" thickTop="1" thickBot="1">
      <c r="A39" s="131" t="s">
        <v>1010</v>
      </c>
      <c r="B39" s="132" t="s">
        <v>1189</v>
      </c>
      <c r="C39" s="133" t="s">
        <v>387</v>
      </c>
      <c r="D39" s="178">
        <f>VLOOKUP('210.1.2'!A88,'210.1.2'!A72:N143,14,FALSE)</f>
        <v>3292.9037975468154</v>
      </c>
    </row>
    <row r="40" spans="1:4" ht="54" thickTop="1" thickBot="1">
      <c r="A40" s="131" t="s">
        <v>1011</v>
      </c>
      <c r="B40" s="132" t="s">
        <v>1190</v>
      </c>
      <c r="C40" s="133" t="s">
        <v>387</v>
      </c>
      <c r="D40" s="178">
        <f>VLOOKUP('210.2.1'!A90,'210.2.1'!A73:N144,14,FALSE)</f>
        <v>22650.098727183336</v>
      </c>
    </row>
    <row r="41" spans="1:4" ht="54" thickTop="1" thickBot="1">
      <c r="A41" s="131" t="s">
        <v>1012</v>
      </c>
      <c r="B41" s="132" t="s">
        <v>1191</v>
      </c>
      <c r="C41" s="133" t="s">
        <v>387</v>
      </c>
      <c r="D41" s="178">
        <f>VLOOKUP('210.2.2'!A88,'210.2.2'!A74:N145,14,FALSE)</f>
        <v>9886.7482250655758</v>
      </c>
    </row>
    <row r="42" spans="1:4" ht="54" thickTop="1" thickBot="1">
      <c r="A42" s="131" t="s">
        <v>1013</v>
      </c>
      <c r="B42" s="132" t="s">
        <v>1192</v>
      </c>
      <c r="C42" s="133" t="s">
        <v>387</v>
      </c>
      <c r="D42" s="178">
        <f>VLOOKUP('210.2.3'!A91,'210.2.3'!A91:N146,14,FALSE)</f>
        <v>16056.254299664579</v>
      </c>
    </row>
    <row r="43" spans="1:4" ht="54" thickTop="1" thickBot="1">
      <c r="A43" s="131" t="s">
        <v>1014</v>
      </c>
      <c r="B43" s="132" t="s">
        <v>1193</v>
      </c>
      <c r="C43" s="133" t="s">
        <v>387</v>
      </c>
      <c r="D43" s="178">
        <f>VLOOKUP('210.2.4'!A88,'210.2.4'!A88:N147,14,FALSE)</f>
        <v>3292.9037975468154</v>
      </c>
    </row>
    <row r="44" spans="1:4" ht="54" thickTop="1" thickBot="1">
      <c r="A44" s="131" t="s">
        <v>1015</v>
      </c>
      <c r="B44" s="132" t="s">
        <v>1194</v>
      </c>
      <c r="C44" s="133" t="s">
        <v>387</v>
      </c>
      <c r="D44" s="178">
        <f>VLOOKUP('211.1'!A88,'211.1'!A88:N148,14,FALSE)</f>
        <v>8721.3245806575214</v>
      </c>
    </row>
    <row r="45" spans="1:4" ht="54" thickTop="1" thickBot="1">
      <c r="A45" s="131" t="s">
        <v>1016</v>
      </c>
      <c r="B45" s="132" t="s">
        <v>1195</v>
      </c>
      <c r="C45" s="133" t="s">
        <v>387</v>
      </c>
      <c r="D45" s="178">
        <f>VLOOKUP('220.1'!A88,'220.1'!A88:N149,14,FALSE)</f>
        <v>11531.599848071764</v>
      </c>
    </row>
    <row r="46" spans="1:4" ht="54" thickTop="1" thickBot="1">
      <c r="A46" s="131" t="s">
        <v>1017</v>
      </c>
      <c r="B46" s="132" t="s">
        <v>1196</v>
      </c>
      <c r="C46" s="133" t="s">
        <v>387</v>
      </c>
      <c r="D46" s="178">
        <f>VLOOKUP('221.1'!A88,'221.1'!A88:N150,14,FALSE)</f>
        <v>8850.2998167313053</v>
      </c>
    </row>
    <row r="47" spans="1:4" ht="54" thickTop="1" thickBot="1">
      <c r="A47" s="131" t="s">
        <v>1018</v>
      </c>
      <c r="B47" s="132" t="s">
        <v>1197</v>
      </c>
      <c r="C47" s="133" t="s">
        <v>387</v>
      </c>
      <c r="D47" s="178">
        <f>VLOOKUP('221.2'!A88,'221.2'!A88:N151,14,FALSE)</f>
        <v>5836.8596439960893</v>
      </c>
    </row>
    <row r="48" spans="1:4" ht="64.5" thickTop="1" thickBot="1">
      <c r="A48" s="131" t="s">
        <v>1441</v>
      </c>
      <c r="B48" s="132" t="s">
        <v>1438</v>
      </c>
      <c r="C48" s="133" t="s">
        <v>233</v>
      </c>
      <c r="D48" s="178">
        <f>VLOOKUP('223.1'!A88,'223.1'!A88:N152,14,FALSE)</f>
        <v>10966.393794250434</v>
      </c>
    </row>
    <row r="49" spans="1:4" ht="54" thickTop="1" thickBot="1">
      <c r="A49" s="131" t="s">
        <v>1442</v>
      </c>
      <c r="B49" s="132" t="s">
        <v>1439</v>
      </c>
      <c r="C49" s="133" t="s">
        <v>233</v>
      </c>
      <c r="D49" s="178">
        <f>VLOOKUP('223.2'!A88,'223.2'!A88:N153,14,FALSE)</f>
        <v>11144.055021814373</v>
      </c>
    </row>
    <row r="50" spans="1:4" ht="54" thickTop="1" thickBot="1">
      <c r="A50" s="131" t="s">
        <v>1443</v>
      </c>
      <c r="B50" s="132" t="s">
        <v>1440</v>
      </c>
      <c r="C50" s="133" t="s">
        <v>387</v>
      </c>
      <c r="D50" s="178">
        <f>VLOOKUP('223.3.1'!A88,'223.3.1'!A88:N154,14,FALSE)</f>
        <v>47451</v>
      </c>
    </row>
    <row r="51" spans="1:4" ht="64.5" thickTop="1" thickBot="1">
      <c r="A51" s="131" t="s">
        <v>1444</v>
      </c>
      <c r="B51" s="132" t="s">
        <v>1446</v>
      </c>
      <c r="C51" s="133" t="s">
        <v>387</v>
      </c>
      <c r="D51" s="178">
        <f>VLOOKUP('223.3.2'!A88,'223.3.2'!A88:N155,14,FALSE)</f>
        <v>67006.424578321996</v>
      </c>
    </row>
    <row r="52" spans="1:4" ht="54" thickTop="1" thickBot="1">
      <c r="A52" s="131" t="s">
        <v>1445</v>
      </c>
      <c r="B52" s="132" t="s">
        <v>1447</v>
      </c>
      <c r="C52" s="133" t="s">
        <v>387</v>
      </c>
      <c r="D52" s="178">
        <f>VLOOKUP('223.3.3'!A88,'223.3.3'!A88:N156,14,FALSE)</f>
        <v>97209.983751152147</v>
      </c>
    </row>
    <row r="53" spans="1:4" ht="54" thickTop="1" thickBot="1">
      <c r="A53" s="137" t="s">
        <v>1019</v>
      </c>
      <c r="B53" s="138" t="s">
        <v>1956</v>
      </c>
      <c r="C53" s="133" t="s">
        <v>233</v>
      </c>
      <c r="D53" s="178">
        <f>VLOOKUP('230.1'!A88,'230.1'!A88:N157,14,FALSE)</f>
        <v>2412.0203492954197</v>
      </c>
    </row>
    <row r="54" spans="1:4" ht="54" thickTop="1" thickBot="1">
      <c r="A54" s="137" t="s">
        <v>1020</v>
      </c>
      <c r="B54" s="138" t="s">
        <v>1198</v>
      </c>
      <c r="C54" s="133" t="s">
        <v>233</v>
      </c>
      <c r="D54" s="178">
        <f>VLOOKUP('231.1'!A88,'231.1'!A88:N159,14,FALSE)</f>
        <v>13417.1508569461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15173.038576629911</v>
      </c>
    </row>
    <row r="57" spans="1:4" ht="54" thickTop="1" thickBot="1">
      <c r="A57" s="137" t="s">
        <v>1451</v>
      </c>
      <c r="B57" s="138" t="s">
        <v>1452</v>
      </c>
      <c r="C57" s="133" t="s">
        <v>233</v>
      </c>
      <c r="D57" s="178">
        <f>VLOOKUP('233.10'!A88,'233.10'!A88:N162,14,FALSE)</f>
        <v>17716.019280591667</v>
      </c>
    </row>
    <row r="58" spans="1:4" ht="54" thickTop="1" thickBot="1">
      <c r="A58" s="137" t="s">
        <v>1022</v>
      </c>
      <c r="B58" s="138" t="s">
        <v>1453</v>
      </c>
      <c r="C58" s="133" t="s">
        <v>233</v>
      </c>
      <c r="D58" s="178">
        <f>VLOOKUP('234.1'!A88,'234.1'!A88:N163,14,FALSE)</f>
        <v>1102.2728781167755</v>
      </c>
    </row>
    <row r="59" spans="1:4" ht="54" thickTop="1" thickBot="1">
      <c r="A59" s="137" t="s">
        <v>1456</v>
      </c>
      <c r="B59" s="138" t="s">
        <v>1457</v>
      </c>
      <c r="C59" s="133" t="s">
        <v>387</v>
      </c>
      <c r="D59" s="178">
        <f>VLOOKUP('235.1'!A88,'235.1'!A88:N164,14,FALSE)</f>
        <v>60281.074264648487</v>
      </c>
    </row>
    <row r="60" spans="1:4" ht="54" thickTop="1" thickBot="1">
      <c r="A60" s="139" t="s">
        <v>1458</v>
      </c>
      <c r="B60" s="138" t="s">
        <v>1459</v>
      </c>
      <c r="C60" s="133" t="s">
        <v>387</v>
      </c>
      <c r="D60" s="178">
        <f>VLOOKUP('235.10'!A88,'235.10'!A88:N165,14,FALSE)</f>
        <v>12704.405294591137</v>
      </c>
    </row>
    <row r="61" spans="1:4" ht="54" thickTop="1" thickBot="1">
      <c r="A61" s="139" t="s">
        <v>1460</v>
      </c>
      <c r="B61" s="138" t="s">
        <v>1461</v>
      </c>
      <c r="C61" s="133" t="s">
        <v>377</v>
      </c>
      <c r="D61" s="178">
        <f>VLOOKUP('235.11'!A88,'235.11'!A88:N166,14,FALSE)</f>
        <v>594.70836212571692</v>
      </c>
    </row>
    <row r="62" spans="1:4" ht="54" thickTop="1" thickBot="1">
      <c r="A62" s="139" t="s">
        <v>1462</v>
      </c>
      <c r="B62" s="138" t="s">
        <v>1873</v>
      </c>
      <c r="C62" s="133" t="s">
        <v>387</v>
      </c>
      <c r="D62" s="178">
        <f>VLOOKUP('236.1'!A88,'236.1'!A88:N167,14,FALSE)</f>
        <v>94682.110325699061</v>
      </c>
    </row>
    <row r="63" spans="1:4" ht="54" thickTop="1" thickBot="1">
      <c r="A63" s="139" t="s">
        <v>1465</v>
      </c>
      <c r="B63" s="138" t="s">
        <v>1874</v>
      </c>
      <c r="C63" s="133" t="s">
        <v>387</v>
      </c>
      <c r="D63" s="178">
        <f>VLOOKUP('236.10'!A87,'236.10'!A87:N168,14,FALSE)</f>
        <v>12704.405294591137</v>
      </c>
    </row>
    <row r="64" spans="1:4" ht="54" thickTop="1" thickBot="1">
      <c r="A64" s="139" t="s">
        <v>1466</v>
      </c>
      <c r="B64" s="140" t="s">
        <v>1467</v>
      </c>
      <c r="C64" s="174" t="s">
        <v>377</v>
      </c>
      <c r="D64" s="178">
        <f>VLOOKUP('236.11'!A88,'236.11'!A88:N169,14,FALSE)</f>
        <v>1024.7213128888491</v>
      </c>
    </row>
    <row r="65" spans="1:4" ht="54" thickTop="1" thickBot="1">
      <c r="A65" s="137" t="s">
        <v>1023</v>
      </c>
      <c r="B65" s="138" t="s">
        <v>1199</v>
      </c>
      <c r="C65" s="133" t="s">
        <v>233</v>
      </c>
      <c r="D65" s="178">
        <f>VLOOKUP('310.1'!A87,'310.1'!A87:N170,14,FALSE)</f>
        <v>856.65451781758463</v>
      </c>
    </row>
    <row r="66" spans="1:4" ht="54" thickTop="1" thickBot="1">
      <c r="A66" s="137" t="s">
        <v>1024</v>
      </c>
      <c r="B66" s="138" t="s">
        <v>1200</v>
      </c>
      <c r="C66" s="133" t="s">
        <v>387</v>
      </c>
      <c r="D66" s="178">
        <f>VLOOKUP('311.1'!A87,'311.1'!A87:N171,14,FALSE)</f>
        <v>44704.361454610662</v>
      </c>
    </row>
    <row r="67" spans="1:4" ht="54" thickTop="1" thickBot="1">
      <c r="A67" s="137" t="s">
        <v>1025</v>
      </c>
      <c r="B67" s="138" t="s">
        <v>1201</v>
      </c>
      <c r="C67" s="133" t="s">
        <v>998</v>
      </c>
      <c r="D67" s="178">
        <f>VLOOKUP('312.1'!A88,'312.1'!A88:N172,14,FALSE)</f>
        <v>6663.191394316892</v>
      </c>
    </row>
    <row r="68" spans="1:4" ht="54" thickTop="1" thickBot="1">
      <c r="A68" s="137" t="s">
        <v>1026</v>
      </c>
      <c r="B68" s="138" t="s">
        <v>1202</v>
      </c>
      <c r="C68" s="133" t="s">
        <v>998</v>
      </c>
      <c r="D68" s="178">
        <f>VLOOKUP('312.2'!A88,'312.2'!A88:N173,14,FALSE)</f>
        <v>5749.5144244458234</v>
      </c>
    </row>
    <row r="69" spans="1:4" ht="54" thickTop="1" thickBot="1">
      <c r="A69" s="137" t="s">
        <v>1027</v>
      </c>
      <c r="B69" s="138" t="s">
        <v>1203</v>
      </c>
      <c r="C69" s="133" t="s">
        <v>1464</v>
      </c>
      <c r="D69" s="178">
        <f>VLOOKUP('312.3'!A87,'312.3'!A87:N174,14,FALSE)</f>
        <v>2145.1633725580468</v>
      </c>
    </row>
    <row r="70" spans="1:4" ht="54" thickTop="1" thickBot="1">
      <c r="A70" s="137" t="s">
        <v>1028</v>
      </c>
      <c r="B70" s="138" t="s">
        <v>1204</v>
      </c>
      <c r="C70" s="133" t="s">
        <v>387</v>
      </c>
      <c r="D70" s="179">
        <f>VLOOKUP('312.4'!A88,'312.4'!A88:N175,14,FALSE)</f>
        <v>44696.599434702366</v>
      </c>
    </row>
    <row r="71" spans="1:4" ht="54" thickTop="1" thickBot="1">
      <c r="A71" s="137" t="s">
        <v>1029</v>
      </c>
      <c r="B71" s="138" t="s">
        <v>1469</v>
      </c>
      <c r="C71" s="133" t="s">
        <v>387</v>
      </c>
      <c r="D71" s="179">
        <f>VLOOKUP('320.1'!A88,'320.1'!A88:N176,14,FALSE)</f>
        <v>66274.881074470948</v>
      </c>
    </row>
    <row r="72" spans="1:4" ht="54" thickTop="1" thickBot="1">
      <c r="A72" s="137" t="s">
        <v>1030</v>
      </c>
      <c r="B72" s="138" t="s">
        <v>1470</v>
      </c>
      <c r="C72" s="133" t="s">
        <v>387</v>
      </c>
      <c r="D72" s="179">
        <f>VLOOKUP('320.2'!A88,'320.2'!A88:N177,14,FALSE)</f>
        <v>66274.881074470948</v>
      </c>
    </row>
    <row r="73" spans="1:4" ht="54" thickTop="1" thickBot="1">
      <c r="A73" s="137" t="s">
        <v>1473</v>
      </c>
      <c r="B73" s="138" t="s">
        <v>1474</v>
      </c>
      <c r="C73" s="133" t="s">
        <v>387</v>
      </c>
      <c r="D73" s="179">
        <f>VLOOKUP('320.3'!A88,'320.3'!A88:N178,14,FALSE)</f>
        <v>66274.881074470948</v>
      </c>
    </row>
    <row r="74" spans="1:4" ht="54" thickTop="1" thickBot="1">
      <c r="A74" s="137" t="s">
        <v>1475</v>
      </c>
      <c r="B74" s="138" t="s">
        <v>1476</v>
      </c>
      <c r="C74" s="133" t="s">
        <v>387</v>
      </c>
      <c r="D74" s="179">
        <f>VLOOKUP('320.4'!A88,'320.4'!A88:N179,14,FALSE)</f>
        <v>85580.985896329657</v>
      </c>
    </row>
    <row r="75" spans="1:4" ht="54" thickTop="1" thickBot="1">
      <c r="A75" s="137" t="s">
        <v>1477</v>
      </c>
      <c r="B75" s="138" t="s">
        <v>1478</v>
      </c>
      <c r="C75" s="133" t="s">
        <v>387</v>
      </c>
      <c r="D75" s="179">
        <f>VLOOKUP('320.5'!A88,'320.5'!A88:N180,14,FALSE)</f>
        <v>85580.985896329657</v>
      </c>
    </row>
    <row r="76" spans="1:4" ht="54" thickTop="1" thickBot="1">
      <c r="A76" s="137" t="s">
        <v>1479</v>
      </c>
      <c r="B76" s="138" t="s">
        <v>1480</v>
      </c>
      <c r="C76" s="133" t="s">
        <v>387</v>
      </c>
      <c r="D76" s="179">
        <f>VLOOKUP('320.6'!A88,'320.6'!A88:N181,14,FALSE)</f>
        <v>85580.985896329657</v>
      </c>
    </row>
    <row r="77" spans="1:4" ht="54" thickTop="1" thickBot="1">
      <c r="A77" s="137" t="s">
        <v>1031</v>
      </c>
      <c r="B77" s="138" t="s">
        <v>1481</v>
      </c>
      <c r="C77" s="133" t="s">
        <v>387</v>
      </c>
      <c r="D77" s="179">
        <f>VLOOKUP('330.1'!A88,'330.1'!A88:N182,14,FALSE)</f>
        <v>97686.582614214334</v>
      </c>
    </row>
    <row r="78" spans="1:4" ht="54" thickTop="1" thickBot="1">
      <c r="A78" s="139" t="s">
        <v>1032</v>
      </c>
      <c r="B78" s="138" t="s">
        <v>1482</v>
      </c>
      <c r="C78" s="133" t="s">
        <v>387</v>
      </c>
      <c r="D78" s="179">
        <f>VLOOKUP('330.2'!A88,'330.1'!A88:N183,14,FALSE)</f>
        <v>97686.582614214334</v>
      </c>
    </row>
    <row r="79" spans="1:4" ht="54" thickTop="1" thickBot="1">
      <c r="A79" s="139" t="s">
        <v>1483</v>
      </c>
      <c r="B79" s="140" t="s">
        <v>1484</v>
      </c>
      <c r="C79" s="133" t="s">
        <v>387</v>
      </c>
      <c r="D79" s="179">
        <f>VLOOKUP('330.3'!A88,'330.3'!A88:N184,14,FALSE)</f>
        <v>97686.582614214334</v>
      </c>
    </row>
    <row r="80" spans="1:4" ht="54" thickTop="1" thickBot="1">
      <c r="A80" s="139" t="s">
        <v>1485</v>
      </c>
      <c r="B80" s="140" t="s">
        <v>1486</v>
      </c>
      <c r="C80" s="133" t="s">
        <v>387</v>
      </c>
      <c r="D80" s="179">
        <f>VLOOKUP('330.4'!A88,'330.4'!A88:N185,14,FALSE)</f>
        <v>116992.68743607306</v>
      </c>
    </row>
    <row r="81" spans="1:4" ht="54" thickTop="1" thickBot="1">
      <c r="A81" s="139" t="s">
        <v>1487</v>
      </c>
      <c r="B81" s="140" t="s">
        <v>1488</v>
      </c>
      <c r="C81" s="133" t="s">
        <v>387</v>
      </c>
      <c r="D81" s="179">
        <f>VLOOKUP('330.5'!A88,'330.5'!A88:N186,14,FALSE)</f>
        <v>116992.68743607306</v>
      </c>
    </row>
    <row r="82" spans="1:4" ht="54" thickTop="1" thickBot="1">
      <c r="A82" s="139" t="s">
        <v>1489</v>
      </c>
      <c r="B82" s="140" t="s">
        <v>1490</v>
      </c>
      <c r="C82" s="133" t="s">
        <v>387</v>
      </c>
      <c r="D82" s="179">
        <f>VLOOKUP('330.6'!A88,'330.6'!A88:N187,14,FALSE)</f>
        <v>116992.68743607306</v>
      </c>
    </row>
    <row r="83" spans="1:4" ht="54" thickTop="1" thickBot="1">
      <c r="A83" s="137" t="s">
        <v>1033</v>
      </c>
      <c r="B83" s="138" t="s">
        <v>1491</v>
      </c>
      <c r="C83" s="133" t="s">
        <v>387</v>
      </c>
      <c r="D83" s="179">
        <f>VLOOKUP('340.1'!A88,'340.1'!A88:N188,14,FALSE)</f>
        <v>99479.815599370282</v>
      </c>
    </row>
    <row r="84" spans="1:4" ht="54" thickTop="1" thickBot="1">
      <c r="A84" s="137" t="s">
        <v>1034</v>
      </c>
      <c r="B84" s="138" t="s">
        <v>1492</v>
      </c>
      <c r="C84" s="133" t="s">
        <v>387</v>
      </c>
      <c r="D84" s="179">
        <f>VLOOKUP('340.2'!A88,'340.2'!A88:N190,14,FALSE)</f>
        <v>99479.815599370282</v>
      </c>
    </row>
    <row r="85" spans="1:4" ht="54" thickTop="1" thickBot="1">
      <c r="A85" s="137" t="s">
        <v>1035</v>
      </c>
      <c r="B85" s="138" t="s">
        <v>1493</v>
      </c>
      <c r="C85" s="133" t="s">
        <v>387</v>
      </c>
      <c r="D85" s="179">
        <f>VLOOKUP('340.3'!A88,'340.3'!A88:N191,14,FALSE)</f>
        <v>99479.815599370282</v>
      </c>
    </row>
    <row r="86" spans="1:4" ht="54" thickTop="1" thickBot="1">
      <c r="A86" s="137" t="s">
        <v>1494</v>
      </c>
      <c r="B86" s="138" t="s">
        <v>2021</v>
      </c>
      <c r="C86" s="133" t="s">
        <v>387</v>
      </c>
      <c r="D86" s="179">
        <f>VLOOKUP('350.1'!A88,'350.1'!A88:N192,14,FALSE)</f>
        <v>150887.91585854458</v>
      </c>
    </row>
    <row r="87" spans="1:4" ht="54" thickTop="1" thickBot="1">
      <c r="A87" s="196" t="s">
        <v>1495</v>
      </c>
      <c r="B87" s="138" t="s">
        <v>2022</v>
      </c>
      <c r="C87" s="133" t="s">
        <v>387</v>
      </c>
      <c r="D87" s="179">
        <f>VLOOKUP('350.2'!A88,'350.2'!A88:N193,14,FALSE)</f>
        <v>150887.91585854458</v>
      </c>
    </row>
    <row r="88" spans="1:4" ht="54" thickTop="1" thickBot="1">
      <c r="A88" s="139" t="s">
        <v>1496</v>
      </c>
      <c r="B88" s="140" t="s">
        <v>1497</v>
      </c>
      <c r="C88" s="133" t="s">
        <v>387</v>
      </c>
      <c r="D88" s="179">
        <f>VLOOKUP('350.3'!A88,'350.3'!A88:N194,14,FALSE)</f>
        <v>150887.91585854458</v>
      </c>
    </row>
    <row r="89" spans="1:4" ht="54" thickTop="1" thickBot="1">
      <c r="A89" s="137" t="s">
        <v>1498</v>
      </c>
      <c r="B89" s="138" t="s">
        <v>1499</v>
      </c>
      <c r="C89" s="133" t="s">
        <v>387</v>
      </c>
      <c r="D89" s="179">
        <f>VLOOKUP('350.4'!A88,'350.4'!A88:N195,14,FALSE)</f>
        <v>150887.91585854458</v>
      </c>
    </row>
    <row r="90" spans="1:4" ht="54" thickTop="1" thickBot="1">
      <c r="A90" s="139" t="s">
        <v>1500</v>
      </c>
      <c r="B90" s="140" t="s">
        <v>1501</v>
      </c>
      <c r="C90" s="133" t="s">
        <v>387</v>
      </c>
      <c r="D90" s="179">
        <f>VLOOKUP('350.10'!A88,'350.10'!A88:N196,14,FALSE)</f>
        <v>97364.163267230047</v>
      </c>
    </row>
    <row r="91" spans="1:4" ht="54" thickTop="1" thickBot="1">
      <c r="A91" s="139" t="s">
        <v>1502</v>
      </c>
      <c r="B91" s="140" t="s">
        <v>1503</v>
      </c>
      <c r="C91" s="133" t="s">
        <v>387</v>
      </c>
      <c r="D91" s="179">
        <f>VLOOKUP('350.11'!A88,'350.11'!A88:N197,14,FALSE)</f>
        <v>97364.163267230047</v>
      </c>
    </row>
    <row r="92" spans="1:4" ht="54" thickTop="1" thickBot="1">
      <c r="A92" s="139" t="s">
        <v>1504</v>
      </c>
      <c r="B92" s="140" t="s">
        <v>1505</v>
      </c>
      <c r="C92" s="133" t="s">
        <v>387</v>
      </c>
      <c r="D92" s="179">
        <f>VLOOKUP('350.12'!A88,'350.12'!A88:N198,14,FALSE)</f>
        <v>97364.163267230047</v>
      </c>
    </row>
    <row r="93" spans="1:4" ht="54" thickTop="1" thickBot="1">
      <c r="A93" s="139" t="s">
        <v>1506</v>
      </c>
      <c r="B93" s="140" t="s">
        <v>1507</v>
      </c>
      <c r="C93" s="133" t="s">
        <v>387</v>
      </c>
      <c r="D93" s="179">
        <f>VLOOKUP('350.13'!A88,'350.13'!A88:N199,14,FALSE)</f>
        <v>97364.163267230047</v>
      </c>
    </row>
    <row r="94" spans="1:4" ht="54" thickTop="1" thickBot="1">
      <c r="A94" s="137" t="s">
        <v>1508</v>
      </c>
      <c r="B94" s="138" t="s">
        <v>1509</v>
      </c>
      <c r="C94" s="133" t="s">
        <v>998</v>
      </c>
      <c r="D94" s="179">
        <f>VLOOKUP('350.14'!A88,'350.14'!A88:N200,14,FALSE)</f>
        <v>594.70836212571692</v>
      </c>
    </row>
    <row r="95" spans="1:4" ht="54" thickTop="1" thickBot="1">
      <c r="A95" s="139" t="s">
        <v>1510</v>
      </c>
      <c r="B95" s="140" t="s">
        <v>1511</v>
      </c>
      <c r="C95" s="133" t="s">
        <v>387</v>
      </c>
      <c r="D95" s="179">
        <f>VLOOKUP('351.1'!A88,'351.1'!A88:N201,14,FALSE)</f>
        <v>150887.91585854458</v>
      </c>
    </row>
    <row r="96" spans="1:4" ht="54" thickTop="1" thickBot="1">
      <c r="A96" s="139" t="s">
        <v>1512</v>
      </c>
      <c r="B96" s="140" t="s">
        <v>1513</v>
      </c>
      <c r="C96" s="133" t="s">
        <v>387</v>
      </c>
      <c r="D96" s="179">
        <f>VLOOKUP('351.2'!A88,'351.2'!A88:N202,14,FALSE)</f>
        <v>150887.91585854458</v>
      </c>
    </row>
    <row r="97" spans="1:4" ht="54" thickTop="1" thickBot="1">
      <c r="A97" s="139" t="s">
        <v>1514</v>
      </c>
      <c r="B97" s="140" t="s">
        <v>1515</v>
      </c>
      <c r="C97" s="133" t="s">
        <v>387</v>
      </c>
      <c r="D97" s="179">
        <f>VLOOKUP('351.10'!A88,'351.10'!A88:N203,14,FALSE)</f>
        <v>97364.163267230047</v>
      </c>
    </row>
    <row r="98" spans="1:4" ht="54" thickTop="1" thickBot="1">
      <c r="A98" s="139" t="s">
        <v>1516</v>
      </c>
      <c r="B98" s="140" t="s">
        <v>1517</v>
      </c>
      <c r="C98" s="133" t="s">
        <v>387</v>
      </c>
      <c r="D98" s="179">
        <f>VLOOKUP('351.11'!A88,'351.11'!A88:N204,14,FALSE)</f>
        <v>97364.163267230047</v>
      </c>
    </row>
    <row r="99" spans="1:4" ht="54" thickTop="1" thickBot="1">
      <c r="A99" s="139" t="s">
        <v>1518</v>
      </c>
      <c r="B99" s="140" t="s">
        <v>1519</v>
      </c>
      <c r="C99" s="133" t="s">
        <v>998</v>
      </c>
      <c r="D99" s="179">
        <f>VLOOKUP('351.12'!A88,'351.12'!A88:N205,14,FALSE)</f>
        <v>594.70836212571692</v>
      </c>
    </row>
    <row r="100" spans="1:4" ht="54" thickTop="1" thickBot="1">
      <c r="A100" s="139" t="s">
        <v>1522</v>
      </c>
      <c r="B100" s="140" t="s">
        <v>1520</v>
      </c>
      <c r="C100" s="133" t="s">
        <v>998</v>
      </c>
      <c r="D100" s="179">
        <f>VLOOKUP('410.1'!A88,'410.1'!A88:N206,14,FALSE)</f>
        <v>2016.0921343569919</v>
      </c>
    </row>
    <row r="101" spans="1:4" ht="54" thickTop="1" thickBot="1">
      <c r="A101" s="139" t="s">
        <v>1523</v>
      </c>
      <c r="B101" s="140" t="s">
        <v>1521</v>
      </c>
      <c r="C101" s="133" t="s">
        <v>998</v>
      </c>
      <c r="D101" s="179">
        <f>VLOOKUP('410.2'!A88,'410.2'!A88:N207,14,FALSE)</f>
        <v>1925.1406094987819</v>
      </c>
    </row>
    <row r="102" spans="1:4" ht="54" thickTop="1" thickBot="1">
      <c r="A102" s="139" t="s">
        <v>1525</v>
      </c>
      <c r="B102" s="140" t="s">
        <v>1524</v>
      </c>
      <c r="C102" s="133" t="s">
        <v>377</v>
      </c>
      <c r="D102" s="179">
        <f>VLOOKUP('410.3'!A88,'410.3'!A88:N208,14,FALSE)</f>
        <v>1925.1406094987819</v>
      </c>
    </row>
    <row r="103" spans="1:4" ht="54" thickTop="1" thickBot="1">
      <c r="A103" s="139" t="s">
        <v>1527</v>
      </c>
      <c r="B103" s="140" t="s">
        <v>1526</v>
      </c>
      <c r="C103" s="133" t="s">
        <v>1464</v>
      </c>
      <c r="D103" s="179">
        <f>VLOOKUP('411.1'!A88,'411.1'!A88:N209,14,FALSE)</f>
        <v>1411.1129081751308</v>
      </c>
    </row>
    <row r="104" spans="1:4" ht="54" thickTop="1" thickBot="1">
      <c r="A104" s="137" t="s">
        <v>1036</v>
      </c>
      <c r="B104" s="138" t="s">
        <v>1958</v>
      </c>
      <c r="C104" s="133" t="s">
        <v>1464</v>
      </c>
      <c r="D104" s="179">
        <f>VLOOKUP('411.2'!A88,'411.2'!A88:N210,14,FALSE)</f>
        <v>1943.2482312660075</v>
      </c>
    </row>
    <row r="105" spans="1:4" ht="54" thickTop="1" thickBot="1">
      <c r="A105" s="137" t="s">
        <v>1037</v>
      </c>
      <c r="B105" s="138" t="s">
        <v>2054</v>
      </c>
      <c r="C105" s="133" t="s">
        <v>1464</v>
      </c>
      <c r="D105" s="179">
        <f>VLOOKUP('411.3'!A88,'411.3'!A88:N211,14,FALSE)</f>
        <v>2178.7024363762157</v>
      </c>
    </row>
    <row r="106" spans="1:4" ht="54" thickTop="1" thickBot="1">
      <c r="A106" s="137" t="s">
        <v>1528</v>
      </c>
      <c r="B106" s="138" t="s">
        <v>2055</v>
      </c>
      <c r="C106" s="133" t="s">
        <v>1464</v>
      </c>
      <c r="D106" s="179">
        <f>VLOOKUP('411.4'!A88,'411.4'!A88:N212,14,FALSE)</f>
        <v>1429.1240662038699</v>
      </c>
    </row>
    <row r="107" spans="1:4" ht="54" thickTop="1" thickBot="1">
      <c r="A107" s="137" t="s">
        <v>1535</v>
      </c>
      <c r="B107" s="192" t="s">
        <v>1606</v>
      </c>
      <c r="C107" s="133" t="s">
        <v>998</v>
      </c>
      <c r="D107" s="179">
        <f>VLOOKUP('413.1'!A88,'413.1'!A88:N213,14,FALSE)</f>
        <v>2334.6980820421159</v>
      </c>
    </row>
    <row r="108" spans="1:4" ht="54" thickTop="1" thickBot="1">
      <c r="A108" s="137" t="s">
        <v>1537</v>
      </c>
      <c r="B108" s="138" t="s">
        <v>1607</v>
      </c>
      <c r="C108" s="133" t="s">
        <v>998</v>
      </c>
      <c r="D108" s="179">
        <f>VLOOKUP('413.2'!A88,'413.2'!A88:N214,14,FALSE)</f>
        <v>2402.1537963119554</v>
      </c>
    </row>
    <row r="109" spans="1:4" ht="54" thickTop="1" thickBot="1">
      <c r="A109" s="137" t="s">
        <v>1539</v>
      </c>
      <c r="B109" s="138" t="s">
        <v>1608</v>
      </c>
      <c r="C109" s="133" t="s">
        <v>998</v>
      </c>
      <c r="D109" s="179">
        <f>VLOOKUP('413.3'!A88,'413.3'!A88:N215,14,FALSE)</f>
        <v>2475.9761173218685</v>
      </c>
    </row>
    <row r="110" spans="1:4" ht="54" thickTop="1" thickBot="1">
      <c r="A110" s="137" t="s">
        <v>1038</v>
      </c>
      <c r="B110" s="138" t="s">
        <v>1205</v>
      </c>
      <c r="C110" s="133" t="s">
        <v>998</v>
      </c>
      <c r="D110" s="179">
        <f>VLOOKUP('414.1'!A88,'414.1'!A88:N216,14,FALSE)</f>
        <v>2790.5581490587206</v>
      </c>
    </row>
    <row r="111" spans="1:4" ht="54" thickTop="1" thickBot="1">
      <c r="A111" s="137" t="s">
        <v>1039</v>
      </c>
      <c r="B111" s="138" t="s">
        <v>1959</v>
      </c>
      <c r="C111" s="133" t="s">
        <v>998</v>
      </c>
      <c r="D111" s="179">
        <f>VLOOKUP('414.2'!A88,'414.2'!A88:N217,14,FALSE)</f>
        <v>2790.5581490587206</v>
      </c>
    </row>
    <row r="112" spans="1:4" ht="54" thickTop="1" thickBot="1">
      <c r="A112" s="137" t="s">
        <v>1040</v>
      </c>
      <c r="B112" s="138" t="s">
        <v>1960</v>
      </c>
      <c r="C112" s="133" t="s">
        <v>998</v>
      </c>
      <c r="D112" s="179">
        <f>VLOOKUP('414.3'!A88,'414.3'!A88:N218,14,FALSE)</f>
        <v>2790.5581490587206</v>
      </c>
    </row>
    <row r="113" spans="1:4" ht="54" thickTop="1" thickBot="1">
      <c r="A113" s="137" t="s">
        <v>1041</v>
      </c>
      <c r="B113" s="138" t="s">
        <v>1206</v>
      </c>
      <c r="C113" s="133" t="s">
        <v>998</v>
      </c>
      <c r="D113" s="179">
        <f>VLOOKUP('414.4'!A88,'414.4'!A88:N219,14,FALSE)</f>
        <v>2790.5581490587206</v>
      </c>
    </row>
    <row r="114" spans="1:4" ht="54" thickTop="1" thickBot="1">
      <c r="A114" s="137" t="s">
        <v>1042</v>
      </c>
      <c r="B114" s="138" t="s">
        <v>1207</v>
      </c>
      <c r="C114" s="133" t="s">
        <v>998</v>
      </c>
      <c r="D114" s="179">
        <f>VLOOKUP('414.5'!A88,'414.5'!A88:N220,14,FALSE)</f>
        <v>2790.5581490587206</v>
      </c>
    </row>
    <row r="115" spans="1:4" ht="54" thickTop="1" thickBot="1">
      <c r="A115" s="137" t="s">
        <v>1546</v>
      </c>
      <c r="B115" s="138" t="s">
        <v>2056</v>
      </c>
      <c r="C115" s="133" t="s">
        <v>998</v>
      </c>
      <c r="D115" s="179">
        <f>VLOOKUP('414.6'!A88,'414.6'!A88:N221,14,FALSE)</f>
        <v>2790.5581490587206</v>
      </c>
    </row>
    <row r="116" spans="1:4" ht="54" thickTop="1" thickBot="1">
      <c r="A116" s="137" t="s">
        <v>1043</v>
      </c>
      <c r="B116" s="138" t="s">
        <v>1961</v>
      </c>
      <c r="C116" s="133" t="s">
        <v>1464</v>
      </c>
      <c r="D116" s="179">
        <f>VLOOKUP('415.1'!A88,'415.1'!A88:N222,14,FALSE)</f>
        <v>2263.893697993406</v>
      </c>
    </row>
    <row r="117" spans="1:4" ht="54" thickTop="1" thickBot="1">
      <c r="A117" s="137" t="s">
        <v>1044</v>
      </c>
      <c r="B117" s="138" t="s">
        <v>2058</v>
      </c>
      <c r="C117" s="133" t="s">
        <v>233</v>
      </c>
      <c r="D117" s="179">
        <f>VLOOKUP('420.1'!A87,'420.1'!A87:N223,14,FALSE)</f>
        <v>1989.3853972373481</v>
      </c>
    </row>
    <row r="118" spans="1:4" ht="54" thickTop="1" thickBot="1">
      <c r="A118" s="137" t="s">
        <v>1045</v>
      </c>
      <c r="B118" s="138" t="s">
        <v>2057</v>
      </c>
      <c r="C118" s="142" t="s">
        <v>233</v>
      </c>
      <c r="D118" s="179">
        <f>VLOOKUP('420.2 '!A88,'420.2 '!A59:N107,14,FALSE)</f>
        <v>2099.981823949729</v>
      </c>
    </row>
    <row r="119" spans="1:4" ht="54" thickTop="1" thickBot="1">
      <c r="A119" s="137" t="s">
        <v>1551</v>
      </c>
      <c r="B119" s="138" t="s">
        <v>1552</v>
      </c>
      <c r="C119" s="133" t="s">
        <v>233</v>
      </c>
      <c r="D119" s="179">
        <f>VLOOKUP('420.3'!A88,'420.3'!A88:N225,14,FALSE)</f>
        <v>3863.3423470954685</v>
      </c>
    </row>
    <row r="120" spans="1:4" ht="54" thickTop="1" thickBot="1">
      <c r="A120" s="137" t="s">
        <v>1046</v>
      </c>
      <c r="B120" s="138" t="s">
        <v>1208</v>
      </c>
      <c r="C120" s="133" t="s">
        <v>233</v>
      </c>
      <c r="D120" s="179">
        <f>VLOOKUP('421.1'!A88,'421.1'!A88:N226,14,FALSE)</f>
        <v>1179.0551690640218</v>
      </c>
    </row>
    <row r="121" spans="1:4" ht="54" thickTop="1" thickBot="1">
      <c r="A121" s="137" t="s">
        <v>1047</v>
      </c>
      <c r="B121" s="138" t="s">
        <v>1209</v>
      </c>
      <c r="C121" s="133" t="s">
        <v>233</v>
      </c>
      <c r="D121" s="179">
        <f>VLOOKUP('421.2'!A88,'421.2'!A88:N227,14,FALSE)</f>
        <v>1044.4548651235259</v>
      </c>
    </row>
    <row r="122" spans="1:4" ht="54" thickTop="1" thickBot="1">
      <c r="A122" s="137" t="s">
        <v>1048</v>
      </c>
      <c r="B122" s="138" t="s">
        <v>1962</v>
      </c>
      <c r="C122" s="133" t="s">
        <v>233</v>
      </c>
      <c r="D122" s="179">
        <f>VLOOKUP('421.3'!A88,'421.3'!A88:N228,14,FALSE)</f>
        <v>1163.4814720413776</v>
      </c>
    </row>
    <row r="123" spans="1:4" ht="54" thickTop="1" thickBot="1">
      <c r="A123" s="137" t="s">
        <v>1049</v>
      </c>
      <c r="B123" s="138" t="s">
        <v>1963</v>
      </c>
      <c r="C123" s="133" t="s">
        <v>233</v>
      </c>
      <c r="D123" s="179">
        <f>VLOOKUP('421.4'!A88,'421.4'!A88:N229,14,FALSE)</f>
        <v>1192.143604852376</v>
      </c>
    </row>
    <row r="124" spans="1:4" ht="54" thickTop="1" thickBot="1">
      <c r="A124" s="137" t="s">
        <v>1556</v>
      </c>
      <c r="B124" s="140" t="s">
        <v>1557</v>
      </c>
      <c r="C124" s="133" t="s">
        <v>233</v>
      </c>
      <c r="D124" s="179">
        <f>VLOOKUP('430.1.1'!A87,'430.1.1'!A87:N230,14,FALSE)</f>
        <v>4750.7266140944375</v>
      </c>
    </row>
    <row r="125" spans="1:4" ht="54" thickTop="1" thickBot="1">
      <c r="A125" s="137" t="s">
        <v>1558</v>
      </c>
      <c r="B125" s="138" t="s">
        <v>1559</v>
      </c>
      <c r="C125" s="133" t="s">
        <v>233</v>
      </c>
      <c r="D125" s="179">
        <f>VLOOKUP('430.1.2'!A88,'430.1.2'!A88:N231,14,FALSE)</f>
        <v>3962.4461976461639</v>
      </c>
    </row>
    <row r="126" spans="1:4" ht="54" thickTop="1" thickBot="1">
      <c r="A126" s="137" t="s">
        <v>1560</v>
      </c>
      <c r="B126" s="138" t="s">
        <v>1609</v>
      </c>
      <c r="C126" s="133" t="s">
        <v>233</v>
      </c>
      <c r="D126" s="179">
        <f>VLOOKUP('430.2.1'!A88,'430.2.1'!A88:N232,14,FALSE)</f>
        <v>4750.7266140944375</v>
      </c>
    </row>
    <row r="127" spans="1:4" ht="54" thickTop="1" thickBot="1">
      <c r="A127" s="137" t="s">
        <v>1562</v>
      </c>
      <c r="B127" s="138" t="s">
        <v>1610</v>
      </c>
      <c r="C127" s="133" t="s">
        <v>233</v>
      </c>
      <c r="D127" s="179">
        <f>VLOOKUP('430.2.2'!A88,'430.2.2'!A88:N233,14,FALSE)</f>
        <v>3962.4461976461639</v>
      </c>
    </row>
    <row r="128" spans="1:4" ht="54" thickTop="1" thickBot="1">
      <c r="A128" s="137" t="s">
        <v>1563</v>
      </c>
      <c r="B128" s="138" t="s">
        <v>1611</v>
      </c>
      <c r="C128" s="133" t="s">
        <v>233</v>
      </c>
      <c r="D128" s="179">
        <f>VLOOKUP('431.1.1'!A88,'431.1.1'!A88:N234,14,FALSE)</f>
        <v>9630.9830552214298</v>
      </c>
    </row>
    <row r="129" spans="1:4" ht="54" thickTop="1" thickBot="1">
      <c r="A129" s="137" t="s">
        <v>1565</v>
      </c>
      <c r="B129" s="138" t="s">
        <v>1612</v>
      </c>
      <c r="C129" s="133" t="s">
        <v>233</v>
      </c>
      <c r="D129" s="179">
        <f>VLOOKUP('431.1.2'!A88,'431.1.2'!A88:N235,14,FALSE)</f>
        <v>7788.7104268534404</v>
      </c>
    </row>
    <row r="130" spans="1:4" ht="54" thickTop="1" thickBot="1">
      <c r="A130" s="137" t="s">
        <v>1568</v>
      </c>
      <c r="B130" s="138" t="s">
        <v>1613</v>
      </c>
      <c r="C130" s="133" t="s">
        <v>233</v>
      </c>
      <c r="D130" s="179">
        <f>VLOOKUP('431.2.1'!A88,'431.2.1'!A88:N236,14,FALSE)</f>
        <v>11022.539180666594</v>
      </c>
    </row>
    <row r="131" spans="1:4" ht="54" thickTop="1" thickBot="1">
      <c r="A131" s="137" t="s">
        <v>1569</v>
      </c>
      <c r="B131" s="138" t="s">
        <v>1614</v>
      </c>
      <c r="C131" s="133" t="s">
        <v>233</v>
      </c>
      <c r="D131" s="179">
        <f>VLOOKUP('431.2.2'!A88,'431.2.2'!A88:N237,14,FALSE)</f>
        <v>8852.0693529011605</v>
      </c>
    </row>
    <row r="132" spans="1:4" ht="54" thickTop="1" thickBot="1">
      <c r="A132" s="137" t="s">
        <v>1050</v>
      </c>
      <c r="B132" s="138" t="s">
        <v>1210</v>
      </c>
      <c r="C132" s="133" t="s">
        <v>233</v>
      </c>
      <c r="D132" s="179">
        <f>VLOOKUP('432.1'!A88,'432.1'!A88:N238,14,FALSE)</f>
        <v>3141.0841884017145</v>
      </c>
    </row>
    <row r="133" spans="1:4" ht="54" thickTop="1" thickBot="1">
      <c r="A133" s="137" t="s">
        <v>1051</v>
      </c>
      <c r="B133" s="138" t="s">
        <v>1964</v>
      </c>
      <c r="C133" s="133" t="s">
        <v>233</v>
      </c>
      <c r="D133" s="179">
        <f>VLOOKUP('432.2'!A88,'432.2'!A88:N239,14,FALSE)</f>
        <v>3514.9739215697587</v>
      </c>
    </row>
    <row r="134" spans="1:4" ht="54" thickTop="1" thickBot="1">
      <c r="A134" s="137" t="s">
        <v>1052</v>
      </c>
      <c r="B134" s="138" t="s">
        <v>1965</v>
      </c>
      <c r="C134" s="133" t="s">
        <v>233</v>
      </c>
      <c r="D134" s="179">
        <f>VLOOKUP('433.1'!A88,'433.1'!A88:N240,14,FALSE)</f>
        <v>3279.1125045111976</v>
      </c>
    </row>
    <row r="135" spans="1:4" ht="54" thickTop="1" thickBot="1">
      <c r="A135" s="137" t="s">
        <v>1053</v>
      </c>
      <c r="B135" s="138" t="s">
        <v>1966</v>
      </c>
      <c r="C135" s="133" t="s">
        <v>233</v>
      </c>
      <c r="D135" s="179">
        <f>VLOOKUP('433.2'!A88,'433.2'!A88:N241,14,FALSE)</f>
        <v>3040.5535061713563</v>
      </c>
    </row>
    <row r="136" spans="1:4" ht="54" thickTop="1" thickBot="1">
      <c r="A136" s="137" t="s">
        <v>1054</v>
      </c>
      <c r="B136" s="138" t="s">
        <v>1967</v>
      </c>
      <c r="C136" s="133" t="s">
        <v>233</v>
      </c>
      <c r="D136" s="179">
        <f>VLOOKUP('433.3'!A88,'433.3'!A88:N242,14,FALSE)</f>
        <v>3485.0226181775088</v>
      </c>
    </row>
    <row r="137" spans="1:4" ht="54" thickTop="1" thickBot="1">
      <c r="A137" s="137" t="s">
        <v>1055</v>
      </c>
      <c r="B137" s="138" t="s">
        <v>1211</v>
      </c>
      <c r="C137" s="133" t="s">
        <v>233</v>
      </c>
      <c r="D137" s="179">
        <f>VLOOKUP('433.4'!A88,'433.4'!A88:N243,14,FALSE)</f>
        <v>2303.2683546667258</v>
      </c>
    </row>
    <row r="138" spans="1:4" ht="54" thickTop="1" thickBot="1">
      <c r="A138" s="137" t="s">
        <v>1056</v>
      </c>
      <c r="B138" s="138" t="s">
        <v>1968</v>
      </c>
      <c r="C138" s="133" t="s">
        <v>233</v>
      </c>
      <c r="D138" s="179">
        <f>VLOOKUP('433.5'!A88,'433.5'!A88:N244,14,FALSE)</f>
        <v>4375.3708708882532</v>
      </c>
    </row>
    <row r="139" spans="1:4" ht="54" thickTop="1" thickBot="1">
      <c r="A139" s="137" t="s">
        <v>1057</v>
      </c>
      <c r="B139" s="138" t="s">
        <v>1969</v>
      </c>
      <c r="C139" s="133" t="s">
        <v>233</v>
      </c>
      <c r="D139" s="179">
        <f>VLOOKUP('433.6'!A88,'433.6'!A88:N245,14,FALSE)</f>
        <v>4098.021191891994</v>
      </c>
    </row>
    <row r="140" spans="1:4" ht="54" thickTop="1" thickBot="1">
      <c r="A140" s="137" t="s">
        <v>1058</v>
      </c>
      <c r="B140" s="138" t="s">
        <v>1970</v>
      </c>
      <c r="C140" s="133" t="s">
        <v>233</v>
      </c>
      <c r="D140" s="179">
        <f>VLOOKUP('433.7'!A88,'433.7'!A88:N246,14,FALSE)</f>
        <v>4766.8016311722204</v>
      </c>
    </row>
    <row r="141" spans="1:4" ht="54" thickTop="1" thickBot="1">
      <c r="A141" s="137" t="s">
        <v>1059</v>
      </c>
      <c r="B141" s="138" t="s">
        <v>1212</v>
      </c>
      <c r="C141" s="133" t="s">
        <v>233</v>
      </c>
      <c r="D141" s="179">
        <f>VLOOKUP('433.8'!A88,'433.8'!A88:N247,14,FALSE)</f>
        <v>3104.3802377884208</v>
      </c>
    </row>
    <row r="142" spans="1:4" ht="54" thickTop="1" thickBot="1">
      <c r="A142" s="137" t="s">
        <v>1060</v>
      </c>
      <c r="B142" s="138" t="s">
        <v>1971</v>
      </c>
      <c r="C142" s="133" t="s">
        <v>387</v>
      </c>
      <c r="D142" s="179">
        <f>VLOOKUP('440.1'!A89,'440.1'!A89:N248,14,FALSE)</f>
        <v>185421.83135274687</v>
      </c>
    </row>
    <row r="143" spans="1:4" ht="54" thickTop="1" thickBot="1">
      <c r="A143" s="137" t="s">
        <v>1061</v>
      </c>
      <c r="B143" s="138" t="s">
        <v>1972</v>
      </c>
      <c r="C143" s="133" t="s">
        <v>387</v>
      </c>
      <c r="D143" s="179">
        <f>VLOOKUP('440.2'!A93,'440.2'!A93:N250,14,FALSE)</f>
        <v>185421.83135274687</v>
      </c>
    </row>
    <row r="144" spans="1:4" ht="54" thickTop="1" thickBot="1">
      <c r="A144" s="137" t="s">
        <v>1062</v>
      </c>
      <c r="B144" s="138" t="s">
        <v>1973</v>
      </c>
      <c r="C144" s="133" t="s">
        <v>387</v>
      </c>
      <c r="D144" s="179">
        <f>VLOOKUP('440.3'!A93,'440.3'!A93:N252,14,FALSE)</f>
        <v>185421.83135274687</v>
      </c>
    </row>
    <row r="145" spans="1:4" ht="54" thickTop="1" thickBot="1">
      <c r="A145" s="137" t="s">
        <v>1063</v>
      </c>
      <c r="B145" s="138" t="s">
        <v>1213</v>
      </c>
      <c r="C145" s="133" t="s">
        <v>387</v>
      </c>
      <c r="D145" s="179">
        <f>VLOOKUP('440.4'!A93,'440.4'!A93:N254,14,FALSE)</f>
        <v>207796.54760916193</v>
      </c>
    </row>
    <row r="146" spans="1:4" ht="54" thickTop="1" thickBot="1">
      <c r="A146" s="137" t="s">
        <v>1064</v>
      </c>
      <c r="B146" s="138" t="s">
        <v>1974</v>
      </c>
      <c r="C146" s="133" t="s">
        <v>387</v>
      </c>
      <c r="D146" s="179">
        <f>VLOOKUP('441.1'!A93,'441.1'!A93:N256,14,FALSE)</f>
        <v>185421.83135274687</v>
      </c>
    </row>
    <row r="147" spans="1:4" ht="54" thickTop="1" thickBot="1">
      <c r="A147" s="137" t="s">
        <v>1065</v>
      </c>
      <c r="B147" s="138" t="s">
        <v>1975</v>
      </c>
      <c r="C147" s="133" t="s">
        <v>387</v>
      </c>
      <c r="D147" s="179">
        <f>VLOOKUP('441.2'!A92,'441.2'!A92:N258,14,FALSE)</f>
        <v>185421.83135274687</v>
      </c>
    </row>
    <row r="148" spans="1:4" ht="54" thickTop="1" thickBot="1">
      <c r="A148" s="137" t="s">
        <v>1066</v>
      </c>
      <c r="B148" s="138" t="s">
        <v>1976</v>
      </c>
      <c r="C148" s="133" t="s">
        <v>387</v>
      </c>
      <c r="D148" s="179">
        <f>VLOOKUP('441.3'!A93,'441.3'!A93:N260,14,FALSE)</f>
        <v>185421.83135274687</v>
      </c>
    </row>
    <row r="149" spans="1:4" ht="54" thickTop="1" thickBot="1">
      <c r="A149" s="137" t="s">
        <v>1067</v>
      </c>
      <c r="B149" s="138" t="s">
        <v>1977</v>
      </c>
      <c r="C149" s="133" t="s">
        <v>387</v>
      </c>
      <c r="D149" s="179">
        <f>VLOOKUP('441.4'!A92,'441.4'!A92:N262,14,FALSE)</f>
        <v>207794.76308788406</v>
      </c>
    </row>
    <row r="150" spans="1:4" ht="54" thickTop="1" thickBot="1">
      <c r="A150" s="137" t="s">
        <v>1068</v>
      </c>
      <c r="B150" s="138" t="s">
        <v>1957</v>
      </c>
      <c r="C150" s="133" t="s">
        <v>387</v>
      </c>
      <c r="D150" s="179">
        <f>VLOOKUP('450.1'!A95,'450.1'!A95:N264,14,FALSE)</f>
        <v>206839.1868285212</v>
      </c>
    </row>
    <row r="151" spans="1:4" ht="54" thickTop="1" thickBot="1">
      <c r="A151" s="137" t="s">
        <v>1069</v>
      </c>
      <c r="B151" s="138" t="s">
        <v>1978</v>
      </c>
      <c r="C151" s="133" t="s">
        <v>387</v>
      </c>
      <c r="D151" s="179">
        <f>VLOOKUP('450.2'!A93,'450.2'!A93:N266,14,FALSE)</f>
        <v>206839.1868285212</v>
      </c>
    </row>
    <row r="152" spans="1:4" ht="54" thickTop="1" thickBot="1">
      <c r="A152" s="137" t="s">
        <v>1070</v>
      </c>
      <c r="B152" s="138" t="s">
        <v>1979</v>
      </c>
      <c r="C152" s="133" t="s">
        <v>387</v>
      </c>
      <c r="D152" s="179">
        <f>VLOOKUP('450.3'!A93,'450.3'!A93:N268,14,FALSE)</f>
        <v>206839.1868285212</v>
      </c>
    </row>
    <row r="153" spans="1:4" ht="54" thickTop="1" thickBot="1">
      <c r="A153" s="137" t="s">
        <v>1071</v>
      </c>
      <c r="B153" s="138" t="s">
        <v>1980</v>
      </c>
      <c r="C153" s="133" t="s">
        <v>387</v>
      </c>
      <c r="D153" s="179">
        <f>VLOOKUP('450.4'!A92,'450.4'!A92:N270,14,FALSE)</f>
        <v>206839.1868285212</v>
      </c>
    </row>
    <row r="154" spans="1:4" ht="63.75" customHeight="1" thickTop="1" thickBot="1">
      <c r="A154" s="137" t="s">
        <v>1072</v>
      </c>
      <c r="B154" s="138" t="s">
        <v>1981</v>
      </c>
      <c r="C154" s="133" t="s">
        <v>387</v>
      </c>
      <c r="D154" s="179">
        <f>VLOOKUP('450.5'!A92,'450.5'!A92:N272,14,FALSE)</f>
        <v>206839.1868285212</v>
      </c>
    </row>
    <row r="155" spans="1:4" ht="54" thickTop="1" thickBot="1">
      <c r="A155" s="137" t="s">
        <v>1073</v>
      </c>
      <c r="B155" s="138" t="s">
        <v>1982</v>
      </c>
      <c r="C155" s="133" t="s">
        <v>387</v>
      </c>
      <c r="D155" s="179">
        <f>VLOOKUP('450.6'!A93,'450.6'!A93:N274,14,FALSE)</f>
        <v>206839.1868285212</v>
      </c>
    </row>
    <row r="156" spans="1:4" ht="54" thickTop="1" thickBot="1">
      <c r="A156" s="137" t="s">
        <v>1074</v>
      </c>
      <c r="B156" s="138" t="s">
        <v>1983</v>
      </c>
      <c r="C156" s="133" t="s">
        <v>387</v>
      </c>
      <c r="D156" s="179">
        <f>VLOOKUP('450.7'!A93,'450.7'!A93:N275,14,FALSE)</f>
        <v>206839.1868285212</v>
      </c>
    </row>
    <row r="157" spans="1:4" ht="54" thickTop="1" thickBot="1">
      <c r="A157" s="137" t="s">
        <v>1075</v>
      </c>
      <c r="B157" s="138" t="s">
        <v>1984</v>
      </c>
      <c r="C157" s="133" t="s">
        <v>387</v>
      </c>
      <c r="D157" s="179">
        <f>VLOOKUP('450.8'!A93,'450.8'!A93:N276,14,FALSE)</f>
        <v>206839.1868285212</v>
      </c>
    </row>
    <row r="158" spans="1:4" ht="54" thickTop="1" thickBot="1">
      <c r="A158" s="137" t="s">
        <v>1584</v>
      </c>
      <c r="B158" s="138" t="s">
        <v>1615</v>
      </c>
      <c r="C158" s="133" t="s">
        <v>387</v>
      </c>
      <c r="D158" s="179">
        <f>VLOOKUP('450.10'!A92,'450.10'!A92:N277,14,FALSE)</f>
        <v>240277.51864412508</v>
      </c>
    </row>
    <row r="159" spans="1:4" ht="54" thickTop="1" thickBot="1">
      <c r="A159" s="137" t="s">
        <v>1586</v>
      </c>
      <c r="B159" s="138" t="s">
        <v>1616</v>
      </c>
      <c r="C159" s="133" t="s">
        <v>387</v>
      </c>
      <c r="D159" s="179">
        <f>VLOOKUP('450.11'!A92,'450.11'!A92:N278,14,FALSE)</f>
        <v>240277.51864412508</v>
      </c>
    </row>
    <row r="160" spans="1:4" ht="54" thickTop="1" thickBot="1">
      <c r="A160" s="137" t="s">
        <v>1588</v>
      </c>
      <c r="B160" s="138" t="s">
        <v>1617</v>
      </c>
      <c r="C160" s="133" t="s">
        <v>387</v>
      </c>
      <c r="D160" s="179">
        <f>VLOOKUP('450.12'!A92,'450.11'!A92:N279,14,FALSE)</f>
        <v>240277.51864412508</v>
      </c>
    </row>
    <row r="161" spans="1:4" ht="54" thickTop="1" thickBot="1">
      <c r="A161" s="137" t="s">
        <v>1076</v>
      </c>
      <c r="B161" s="138" t="s">
        <v>1985</v>
      </c>
      <c r="C161" s="133" t="s">
        <v>387</v>
      </c>
      <c r="D161" s="179">
        <f>VLOOKUP('451.1'!A92,'451.1'!A92:N280,14,FALSE)</f>
        <v>206839.1868285212</v>
      </c>
    </row>
    <row r="162" spans="1:4" ht="54" thickTop="1" thickBot="1">
      <c r="A162" s="137" t="s">
        <v>1077</v>
      </c>
      <c r="B162" s="138" t="s">
        <v>1986</v>
      </c>
      <c r="C162" s="133" t="s">
        <v>387</v>
      </c>
      <c r="D162" s="179">
        <f>VLOOKUP('451.2'!A93,'451.2'!A93:N281,14,FALSE)</f>
        <v>206839.1868285212</v>
      </c>
    </row>
    <row r="163" spans="1:4" ht="54" thickTop="1" thickBot="1">
      <c r="A163" s="137" t="s">
        <v>1078</v>
      </c>
      <c r="B163" s="138" t="s">
        <v>1987</v>
      </c>
      <c r="C163" s="133" t="s">
        <v>387</v>
      </c>
      <c r="D163" s="179">
        <f>VLOOKUP('451.3'!A92,'451.3'!A92:N282,14,FALSE)</f>
        <v>206839.1868285212</v>
      </c>
    </row>
    <row r="164" spans="1:4" ht="54" thickTop="1" thickBot="1">
      <c r="A164" s="137" t="s">
        <v>1079</v>
      </c>
      <c r="B164" s="138" t="s">
        <v>1988</v>
      </c>
      <c r="C164" s="133" t="s">
        <v>387</v>
      </c>
      <c r="D164" s="179">
        <f>VLOOKUP('451.4'!A92,'451.4'!A92:N283,14,FALSE)</f>
        <v>240277.51864412508</v>
      </c>
    </row>
    <row r="165" spans="1:4" ht="54" thickTop="1" thickBot="1">
      <c r="A165" s="137" t="s">
        <v>1080</v>
      </c>
      <c r="B165" s="138" t="s">
        <v>1989</v>
      </c>
      <c r="C165" s="133" t="s">
        <v>387</v>
      </c>
      <c r="D165" s="179">
        <f>VLOOKUP('452.1'!A93,'452.1'!A93:N284,14,FALSE)</f>
        <v>206839.1868285212</v>
      </c>
    </row>
    <row r="166" spans="1:4" ht="54" thickTop="1" thickBot="1">
      <c r="A166" s="137" t="s">
        <v>1081</v>
      </c>
      <c r="B166" s="138" t="s">
        <v>1990</v>
      </c>
      <c r="C166" s="133" t="s">
        <v>387</v>
      </c>
      <c r="D166" s="179">
        <f>VLOOKUP('452.2'!A93,'452.2'!A93:N285,14,FALSE)</f>
        <v>206839.1868285212</v>
      </c>
    </row>
    <row r="167" spans="1:4" ht="54" thickTop="1" thickBot="1">
      <c r="A167" s="137" t="s">
        <v>1082</v>
      </c>
      <c r="B167" s="138" t="s">
        <v>1991</v>
      </c>
      <c r="C167" s="133" t="s">
        <v>387</v>
      </c>
      <c r="D167" s="179">
        <f>VLOOKUP('452.3'!A92,'452.3'!A92:N286,14,FALSE)</f>
        <v>206839.1868285212</v>
      </c>
    </row>
    <row r="168" spans="1:4" ht="54" thickTop="1" thickBot="1">
      <c r="A168" s="137" t="s">
        <v>1083</v>
      </c>
      <c r="B168" s="138" t="s">
        <v>1992</v>
      </c>
      <c r="C168" s="133" t="s">
        <v>387</v>
      </c>
      <c r="D168" s="179">
        <f>VLOOKUP('452.4'!A93,'452.4'!A93:N287,14,FALSE)</f>
        <v>206839.1868285212</v>
      </c>
    </row>
    <row r="169" spans="1:4" ht="54" thickTop="1" thickBot="1">
      <c r="A169" s="137" t="s">
        <v>1084</v>
      </c>
      <c r="B169" s="138" t="s">
        <v>1214</v>
      </c>
      <c r="C169" s="133" t="s">
        <v>387</v>
      </c>
      <c r="D169" s="179">
        <f>VLOOKUP('453.1'!A92,'453.1'!A92:N288,14,FALSE)</f>
        <v>208788.47528983396</v>
      </c>
    </row>
    <row r="170" spans="1:4" ht="54" thickTop="1" thickBot="1">
      <c r="A170" s="137" t="s">
        <v>1085</v>
      </c>
      <c r="B170" s="138" t="s">
        <v>1993</v>
      </c>
      <c r="C170" s="133" t="s">
        <v>233</v>
      </c>
      <c r="D170" s="179">
        <f>VLOOKUP('460.1'!A87,'460.1'!A87:N289,14,FALSE)</f>
        <v>3970.1782673419102</v>
      </c>
    </row>
    <row r="171" spans="1:4" ht="54" thickTop="1" thickBot="1">
      <c r="A171" s="197" t="s">
        <v>2017</v>
      </c>
      <c r="B171" s="138" t="s">
        <v>2073</v>
      </c>
      <c r="C171" s="133" t="s">
        <v>233</v>
      </c>
      <c r="D171" s="179">
        <f>VLOOKUP('460.2'!A87,'460.2'!A87:N290,14,FALSE)</f>
        <v>1985.0891336709551</v>
      </c>
    </row>
    <row r="172" spans="1:4" ht="51.75" customHeight="1" thickTop="1" thickBot="1">
      <c r="A172" s="137" t="s">
        <v>1086</v>
      </c>
      <c r="B172" s="138" t="s">
        <v>1215</v>
      </c>
      <c r="C172" s="133" t="s">
        <v>387</v>
      </c>
      <c r="D172" s="179">
        <f>VLOOKUP('461.1'!A87,'461.1'!A87:N291,14,FALSE)</f>
        <v>70565.293476805833</v>
      </c>
    </row>
    <row r="173" spans="1:4" ht="54" thickTop="1" thickBot="1">
      <c r="A173" s="137" t="s">
        <v>1087</v>
      </c>
      <c r="B173" s="138" t="s">
        <v>1216</v>
      </c>
      <c r="C173" s="133" t="s">
        <v>387</v>
      </c>
      <c r="D173" s="179">
        <f>VLOOKUP('461.2'!A89,'461.2'!A89:N294,14,FALSE)</f>
        <v>84878.999544653183</v>
      </c>
    </row>
    <row r="174" spans="1:4" ht="54" thickTop="1" thickBot="1">
      <c r="A174" s="137" t="s">
        <v>1598</v>
      </c>
      <c r="B174" s="138" t="s">
        <v>2078</v>
      </c>
      <c r="C174" s="133" t="s">
        <v>387</v>
      </c>
      <c r="D174" s="179">
        <f>VLOOKUP('462.1.1'!A88,'462.1.1'!A88:N293,14,FALSE)</f>
        <v>127256.68793934326</v>
      </c>
    </row>
    <row r="175" spans="1:4" ht="54" thickTop="1" thickBot="1">
      <c r="A175" s="137" t="s">
        <v>1599</v>
      </c>
      <c r="B175" s="138" t="s">
        <v>2079</v>
      </c>
      <c r="C175" s="133" t="s">
        <v>387</v>
      </c>
      <c r="D175" s="179">
        <f>VLOOKUP('462.1.2'!A88,'462.1.2'!A88:N294,14,FALSE)</f>
        <v>126002.1770203331</v>
      </c>
    </row>
    <row r="176" spans="1:4" ht="54" thickTop="1" thickBot="1">
      <c r="A176" s="137" t="s">
        <v>1600</v>
      </c>
      <c r="B176" s="138" t="s">
        <v>2082</v>
      </c>
      <c r="C176" s="133" t="s">
        <v>387</v>
      </c>
      <c r="D176" s="179">
        <f>VLOOKUP('462.2.1'!A88,'462.2.1'!A88:N295,14,FALSE)</f>
        <v>137488.54828109525</v>
      </c>
    </row>
    <row r="177" spans="1:4" ht="54" thickTop="1" thickBot="1">
      <c r="A177" s="137" t="s">
        <v>1601</v>
      </c>
      <c r="B177" s="138" t="s">
        <v>2083</v>
      </c>
      <c r="C177" s="133" t="s">
        <v>387</v>
      </c>
      <c r="D177" s="179">
        <f>VLOOKUP('462.2.2'!A88,'462.2.2'!A88:N296,14,FALSE)</f>
        <v>136234.03736208507</v>
      </c>
    </row>
    <row r="178" spans="1:4" ht="54" thickTop="1" thickBot="1">
      <c r="A178" s="137" t="s">
        <v>1088</v>
      </c>
      <c r="B178" s="138" t="s">
        <v>1618</v>
      </c>
      <c r="C178" s="133" t="s">
        <v>233</v>
      </c>
      <c r="D178" s="179">
        <f>VLOOKUP('464.1'!A88,'464.1'!A88:N297,14,FALSE)</f>
        <v>8827.566986627291</v>
      </c>
    </row>
    <row r="179" spans="1:4" ht="54" thickTop="1" thickBot="1">
      <c r="A179" s="137" t="s">
        <v>1089</v>
      </c>
      <c r="B179" s="138" t="s">
        <v>1619</v>
      </c>
      <c r="C179" s="133" t="s">
        <v>387</v>
      </c>
      <c r="D179" s="179">
        <f>VLOOKUP('465.1'!A92,'465.1'!A92:N298,14,FALSE)</f>
        <v>152652.98145348852</v>
      </c>
    </row>
    <row r="180" spans="1:4" ht="54" thickTop="1" thickBot="1">
      <c r="A180" s="137" t="s">
        <v>1602</v>
      </c>
      <c r="B180" s="138" t="s">
        <v>1620</v>
      </c>
      <c r="C180" s="133" t="s">
        <v>387</v>
      </c>
      <c r="D180" s="179">
        <f>VLOOKUP('465.2'!A92,'465.2'!A92:N299,14,FALSE)</f>
        <v>27726.319749291542</v>
      </c>
    </row>
    <row r="181" spans="1:4" ht="54" thickTop="1" thickBot="1">
      <c r="A181" s="137" t="s">
        <v>1090</v>
      </c>
      <c r="B181" s="138" t="s">
        <v>1621</v>
      </c>
      <c r="C181" s="133" t="s">
        <v>144</v>
      </c>
      <c r="D181" s="179">
        <f>VLOOKUP('466.1'!A92,'466.1'!A92:N300,14,FALSE)</f>
        <v>3760.4598375559121</v>
      </c>
    </row>
    <row r="182" spans="1:4" ht="54" thickTop="1" thickBot="1">
      <c r="A182" s="137" t="s">
        <v>1091</v>
      </c>
      <c r="B182" s="138" t="s">
        <v>1622</v>
      </c>
      <c r="C182" s="133" t="s">
        <v>144</v>
      </c>
      <c r="D182" s="179">
        <f>VLOOKUP('466.2'!A96,'466.2'!A96:N301,14,FALSE)</f>
        <v>4136.9509154562993</v>
      </c>
    </row>
    <row r="183" spans="1:4" ht="54" thickTop="1" thickBot="1">
      <c r="A183" s="139" t="s">
        <v>1092</v>
      </c>
      <c r="B183" s="140" t="s">
        <v>1735</v>
      </c>
      <c r="C183" s="133" t="s">
        <v>387</v>
      </c>
      <c r="D183" s="179">
        <f>VLOOKUP('500.1'!A95,'500.1'!A95:N302,14,FALSE)</f>
        <v>570424.0172868123</v>
      </c>
    </row>
    <row r="184" spans="1:4" ht="54" thickTop="1" thickBot="1">
      <c r="A184" s="137" t="s">
        <v>1624</v>
      </c>
      <c r="B184" s="138" t="s">
        <v>1736</v>
      </c>
      <c r="C184" s="133" t="s">
        <v>387</v>
      </c>
      <c r="D184" s="179">
        <f>VLOOKUP('500.2'!A95,'500.2'!A95:N303,14,FALSE)</f>
        <v>599131.62586024008</v>
      </c>
    </row>
    <row r="185" spans="1:4" ht="57.75" thickTop="1" thickBot="1">
      <c r="A185" s="137" t="s">
        <v>1093</v>
      </c>
      <c r="B185" s="138" t="s">
        <v>1875</v>
      </c>
      <c r="C185" s="133" t="s">
        <v>377</v>
      </c>
      <c r="D185" s="179">
        <f>VLOOKUP('501.1'!A88,'501.1'!A88:N304,14,FALSE)</f>
        <v>664.95211045200222</v>
      </c>
    </row>
    <row r="186" spans="1:4" ht="57.75" thickTop="1" thickBot="1">
      <c r="A186" s="137" t="s">
        <v>1626</v>
      </c>
      <c r="B186" s="138" t="s">
        <v>1876</v>
      </c>
      <c r="C186" s="133" t="s">
        <v>377</v>
      </c>
      <c r="D186" s="179">
        <f>VLOOKUP('501.10'!A88,'501.10'!A88:N305,14,FALSE)</f>
        <v>804.30087096203556</v>
      </c>
    </row>
    <row r="187" spans="1:4" ht="57.75" thickTop="1" thickBot="1">
      <c r="A187" s="137" t="s">
        <v>1627</v>
      </c>
      <c r="B187" s="138" t="s">
        <v>1877</v>
      </c>
      <c r="C187" s="133" t="s">
        <v>377</v>
      </c>
      <c r="D187" s="179">
        <f>VLOOKUP('501.20'!A88,'501.20'!A88:N306,14,FALSE)</f>
        <v>594.70836212571692</v>
      </c>
    </row>
    <row r="188" spans="1:4" ht="54" thickTop="1" thickBot="1">
      <c r="A188" s="137" t="s">
        <v>1628</v>
      </c>
      <c r="B188" s="138" t="s">
        <v>1737</v>
      </c>
      <c r="C188" s="133" t="s">
        <v>387</v>
      </c>
      <c r="D188" s="179">
        <f>VLOOKUP('505.1'!A84,'505.1'!A84:N307,14,FALSE)</f>
        <v>508732.78061573708</v>
      </c>
    </row>
    <row r="189" spans="1:4" ht="54" thickTop="1" thickBot="1">
      <c r="A189" s="137" t="s">
        <v>1094</v>
      </c>
      <c r="B189" s="138" t="s">
        <v>1738</v>
      </c>
      <c r="C189" s="133" t="s">
        <v>233</v>
      </c>
      <c r="D189" s="179">
        <f>VLOOKUP('510.1'!A84,'510.1'!A84:N308,14,FALSE)</f>
        <v>72275.528477074433</v>
      </c>
    </row>
    <row r="190" spans="1:4" ht="54" thickTop="1" thickBot="1">
      <c r="A190" s="137" t="s">
        <v>1632</v>
      </c>
      <c r="B190" s="138" t="s">
        <v>1217</v>
      </c>
      <c r="C190" s="133" t="s">
        <v>387</v>
      </c>
      <c r="D190" s="179">
        <f>VLOOKUP('600.1.1'!A85,'600.1.1'!A85:N311,14,FALSE)</f>
        <v>17806.298464483174</v>
      </c>
    </row>
    <row r="191" spans="1:4" ht="54" thickTop="1" thickBot="1">
      <c r="A191" s="137" t="s">
        <v>1633</v>
      </c>
      <c r="B191" s="138" t="s">
        <v>1739</v>
      </c>
      <c r="C191" s="133" t="s">
        <v>387</v>
      </c>
      <c r="D191" s="179">
        <f>VLOOKUP('600.2.1'!A88,'600.2.1'!A88:N310,14,FALSE)</f>
        <v>89757.73593811116</v>
      </c>
    </row>
    <row r="192" spans="1:4" ht="54" thickTop="1" thickBot="1">
      <c r="A192" s="137" t="s">
        <v>1634</v>
      </c>
      <c r="B192" s="138" t="s">
        <v>1740</v>
      </c>
      <c r="C192" s="133" t="s">
        <v>387</v>
      </c>
      <c r="D192" s="179">
        <f>VLOOKUP('600.2.2'!A90,'600.2.2'!A90:N312,14,FALSE)</f>
        <v>129085.06334989444</v>
      </c>
    </row>
    <row r="193" spans="1:4" ht="54" thickTop="1" thickBot="1">
      <c r="A193" s="137" t="s">
        <v>1635</v>
      </c>
      <c r="B193" s="138" t="s">
        <v>1741</v>
      </c>
      <c r="C193" s="133" t="s">
        <v>387</v>
      </c>
      <c r="D193" s="179">
        <f>VLOOKUP('600.2.3'!A89,'600.2.3'!A89:N312,14,FALSE)</f>
        <v>16608.457718195281</v>
      </c>
    </row>
    <row r="194" spans="1:4" ht="54" thickTop="1" thickBot="1">
      <c r="A194" s="137" t="s">
        <v>1636</v>
      </c>
      <c r="B194" s="138" t="s">
        <v>1742</v>
      </c>
      <c r="C194" s="133" t="s">
        <v>387</v>
      </c>
      <c r="D194" s="179">
        <f>VLOOKUP('600.2.4'!A88,'600.2.4'!A88:N312,14,FALSE)</f>
        <v>21693.954466202689</v>
      </c>
    </row>
    <row r="195" spans="1:4" ht="54" thickTop="1" thickBot="1">
      <c r="A195" s="137" t="s">
        <v>1095</v>
      </c>
      <c r="B195" s="138" t="s">
        <v>2094</v>
      </c>
      <c r="C195" s="133" t="s">
        <v>387</v>
      </c>
      <c r="D195" s="179">
        <f>VLOOKUP('610.1'!A89,'610.1'!A89:N314,14,FALSE)</f>
        <v>54803.475291640047</v>
      </c>
    </row>
    <row r="196" spans="1:4" ht="54" thickTop="1" thickBot="1">
      <c r="A196" s="137" t="s">
        <v>1096</v>
      </c>
      <c r="B196" s="138" t="s">
        <v>1743</v>
      </c>
      <c r="C196" s="133" t="s">
        <v>387</v>
      </c>
      <c r="D196" s="179">
        <f>VLOOKUP('610.2'!A89,'610.2'!A89:N315,14,FALSE)</f>
        <v>53355.02792757086</v>
      </c>
    </row>
    <row r="197" spans="1:4" ht="54" thickTop="1" thickBot="1">
      <c r="A197" s="137" t="s">
        <v>1638</v>
      </c>
      <c r="B197" s="138" t="s">
        <v>1744</v>
      </c>
      <c r="C197" s="133" t="s">
        <v>387</v>
      </c>
      <c r="D197" s="179">
        <f>VLOOKUP('610.3'!A89,'610.3'!A89:N316,14,FALSE)</f>
        <v>79459.504872704521</v>
      </c>
    </row>
    <row r="198" spans="1:4" ht="54" thickTop="1" thickBot="1">
      <c r="A198" s="137" t="s">
        <v>1640</v>
      </c>
      <c r="B198" s="138" t="s">
        <v>1745</v>
      </c>
      <c r="C198" s="133" t="s">
        <v>387</v>
      </c>
      <c r="D198" s="179">
        <f>VLOOKUP('610.4'!A89,'610.4'!A89:N317,14,FALSE)</f>
        <v>82759.284072803508</v>
      </c>
    </row>
    <row r="199" spans="1:4" ht="54" thickTop="1" thickBot="1">
      <c r="A199" s="137" t="s">
        <v>1642</v>
      </c>
      <c r="B199" s="138" t="s">
        <v>1218</v>
      </c>
      <c r="C199" s="133" t="s">
        <v>387</v>
      </c>
      <c r="D199" s="179">
        <f>VLOOKUP('610.5'!A89,'610.5'!A89:N318,14,FALSE)</f>
        <v>71695.540283481052</v>
      </c>
    </row>
    <row r="200" spans="1:4" ht="54" thickTop="1" thickBot="1">
      <c r="A200" s="137" t="s">
        <v>1644</v>
      </c>
      <c r="B200" s="138" t="s">
        <v>1746</v>
      </c>
      <c r="C200" s="133" t="s">
        <v>387</v>
      </c>
      <c r="D200" s="179">
        <f>VLOOKUP('610.6'!A89,'610.6'!A89:N319,14,FALSE)</f>
        <v>103522.83549389004</v>
      </c>
    </row>
    <row r="201" spans="1:4" ht="54" thickTop="1" thickBot="1">
      <c r="A201" s="137" t="s">
        <v>1646</v>
      </c>
      <c r="B201" s="138" t="s">
        <v>1747</v>
      </c>
      <c r="C201" s="133" t="s">
        <v>387</v>
      </c>
      <c r="D201" s="179">
        <f>VLOOKUP('610.7'!A89,'610.7'!A89:N320,14,FALSE)</f>
        <v>95989.480071119731</v>
      </c>
    </row>
    <row r="202" spans="1:4" ht="54" thickTop="1" thickBot="1">
      <c r="A202" s="137" t="s">
        <v>1097</v>
      </c>
      <c r="B202" s="138" t="s">
        <v>1748</v>
      </c>
      <c r="C202" s="133" t="s">
        <v>144</v>
      </c>
      <c r="D202" s="179">
        <f>VLOOKUP('620.1'!A88,'620.1'!A88:N321,14,FALSE)</f>
        <v>293136.27887454757</v>
      </c>
    </row>
    <row r="203" spans="1:4" ht="54" thickTop="1" thickBot="1">
      <c r="A203" s="137" t="s">
        <v>1098</v>
      </c>
      <c r="B203" s="138" t="s">
        <v>1878</v>
      </c>
      <c r="C203" s="133" t="s">
        <v>144</v>
      </c>
      <c r="D203" s="179">
        <f>VLOOKUP('620.2'!A88,'620.2'!A88:N322,14,FALSE)</f>
        <v>293136.27887454757</v>
      </c>
    </row>
    <row r="204" spans="1:4" ht="54" thickTop="1" thickBot="1">
      <c r="A204" s="137" t="s">
        <v>1099</v>
      </c>
      <c r="B204" s="138" t="s">
        <v>1749</v>
      </c>
      <c r="C204" s="133" t="s">
        <v>1845</v>
      </c>
      <c r="D204" s="179">
        <f>VLOOKUP('620.3'!A91,'620.3'!A91:N321,14,FALSE)</f>
        <v>70488016.688093156</v>
      </c>
    </row>
    <row r="205" spans="1:4" ht="54" thickTop="1" thickBot="1">
      <c r="A205" s="137" t="s">
        <v>1650</v>
      </c>
      <c r="B205" s="138" t="s">
        <v>1750</v>
      </c>
      <c r="C205" s="133" t="s">
        <v>144</v>
      </c>
      <c r="D205" s="179">
        <f>VLOOKUP('621.1.1'!A95,'621.1.1'!A95:N325,14,FALSE)</f>
        <v>2066065.9353048594</v>
      </c>
    </row>
    <row r="206" spans="1:4" ht="54" thickTop="1" thickBot="1">
      <c r="A206" s="137" t="s">
        <v>1652</v>
      </c>
      <c r="B206" s="138" t="s">
        <v>1751</v>
      </c>
      <c r="C206" s="133" t="s">
        <v>144</v>
      </c>
      <c r="D206" s="179">
        <f>VLOOKUP('621.1.2'!A99,'621.1.2'!A99:N326,14,FALSE)</f>
        <v>3132644.4322205796</v>
      </c>
    </row>
    <row r="207" spans="1:4" ht="54" thickTop="1" thickBot="1">
      <c r="A207" s="137" t="s">
        <v>1100</v>
      </c>
      <c r="B207" s="138" t="s">
        <v>1752</v>
      </c>
      <c r="C207" s="133" t="s">
        <v>387</v>
      </c>
      <c r="D207" s="179">
        <f>VLOOKUP('621.2'!A89,'621.2'!A89:N326,14,FALSE)</f>
        <v>2361773.5683225635</v>
      </c>
    </row>
    <row r="208" spans="1:4" ht="54" thickTop="1" thickBot="1">
      <c r="A208" s="137" t="s">
        <v>1101</v>
      </c>
      <c r="B208" s="138" t="s">
        <v>1753</v>
      </c>
      <c r="C208" s="133" t="s">
        <v>144</v>
      </c>
      <c r="D208" s="179">
        <f>VLOOKUP('621.3'!A93,'621.3'!A93:N327,14,FALSE)</f>
        <v>66385045.493454456</v>
      </c>
    </row>
    <row r="209" spans="1:4" ht="54" thickTop="1" thickBot="1">
      <c r="A209" s="137" t="s">
        <v>1102</v>
      </c>
      <c r="B209" s="138" t="s">
        <v>1754</v>
      </c>
      <c r="C209" s="133" t="s">
        <v>387</v>
      </c>
      <c r="D209" s="179">
        <f>VLOOKUP('621.4'!A93,'621.4'!A93:N328,14,FALSE)</f>
        <v>58821359.90651197</v>
      </c>
    </row>
    <row r="210" spans="1:4" ht="54" thickTop="1" thickBot="1">
      <c r="A210" s="137" t="s">
        <v>1103</v>
      </c>
      <c r="B210" s="138" t="s">
        <v>1755</v>
      </c>
      <c r="C210" s="133" t="s">
        <v>144</v>
      </c>
      <c r="D210" s="179">
        <f>VLOOKUP('621.5'!A89,'621.5'!A89:N329,14,FALSE)</f>
        <v>3023011.0412977333</v>
      </c>
    </row>
    <row r="211" spans="1:4" ht="54" thickTop="1" thickBot="1">
      <c r="A211" s="137" t="s">
        <v>1656</v>
      </c>
      <c r="B211" s="138" t="s">
        <v>1756</v>
      </c>
      <c r="C211" s="133" t="s">
        <v>144</v>
      </c>
      <c r="D211" s="179">
        <f>VLOOKUP('621.5.1'!A89,'621.5.1'!A89:N330,14,FALSE)</f>
        <v>564854.2466444762</v>
      </c>
    </row>
    <row r="212" spans="1:4" ht="54" thickTop="1" thickBot="1">
      <c r="A212" s="137" t="s">
        <v>1104</v>
      </c>
      <c r="B212" s="138" t="s">
        <v>1757</v>
      </c>
      <c r="C212" s="133" t="s">
        <v>1845</v>
      </c>
      <c r="D212" s="179">
        <f>VLOOKUP('621.6'!A98,'621.6'!A98:N331,14,FALSE)</f>
        <v>67525350.785947055</v>
      </c>
    </row>
    <row r="213" spans="1:4" ht="54" thickTop="1" thickBot="1">
      <c r="A213" s="137" t="s">
        <v>1731</v>
      </c>
      <c r="B213" s="138" t="s">
        <v>1758</v>
      </c>
      <c r="C213" s="133" t="s">
        <v>1845</v>
      </c>
      <c r="D213" s="179">
        <f>VLOOKUP('621.7'!A89,'621.7'!A89:N332,14,FALSE)</f>
        <v>634830.4647618098</v>
      </c>
    </row>
    <row r="214" spans="1:4" ht="54" thickTop="1" thickBot="1">
      <c r="A214" s="137" t="s">
        <v>1105</v>
      </c>
      <c r="B214" s="138" t="s">
        <v>1994</v>
      </c>
      <c r="C214" s="133" t="s">
        <v>233</v>
      </c>
      <c r="D214" s="179">
        <f>VLOOKUP('622.1'!A89,'622.1'!A89:N333,14,FALSE)</f>
        <v>81807.478626693555</v>
      </c>
    </row>
    <row r="215" spans="1:4" ht="54" thickTop="1" thickBot="1">
      <c r="A215" s="137" t="s">
        <v>1106</v>
      </c>
      <c r="B215" s="138" t="s">
        <v>1759</v>
      </c>
      <c r="C215" s="133" t="s">
        <v>233</v>
      </c>
      <c r="D215" s="179">
        <f>VLOOKUP('622.2'!A89,'622.2'!A89:N335,14,FALSE)</f>
        <v>407663.50295615639</v>
      </c>
    </row>
    <row r="216" spans="1:4" ht="54" thickTop="1" thickBot="1">
      <c r="A216" s="137" t="s">
        <v>1107</v>
      </c>
      <c r="B216" s="138" t="s">
        <v>1760</v>
      </c>
      <c r="C216" s="133" t="s">
        <v>233</v>
      </c>
      <c r="D216" s="179">
        <f>VLOOKUP('622.3'!A89,'622.3'!A89:N336,14,FALSE)</f>
        <v>739938.26879617514</v>
      </c>
    </row>
    <row r="217" spans="1:4" ht="54" thickTop="1" thickBot="1">
      <c r="A217" s="137" t="s">
        <v>1108</v>
      </c>
      <c r="B217" s="138" t="s">
        <v>1761</v>
      </c>
      <c r="C217" s="133" t="s">
        <v>233</v>
      </c>
      <c r="D217" s="179">
        <f>VLOOKUP('622.4'!A89,'622.4'!A89:N337,14,FALSE)</f>
        <v>720006.71859027701</v>
      </c>
    </row>
    <row r="218" spans="1:4" ht="54" thickTop="1" thickBot="1">
      <c r="A218" s="137" t="s">
        <v>1109</v>
      </c>
      <c r="B218" s="138" t="s">
        <v>1762</v>
      </c>
      <c r="C218" s="133" t="s">
        <v>144</v>
      </c>
      <c r="D218" s="179">
        <f>VLOOKUP('622.5'!A89,'622.5'!A89:N338,14,FALSE)</f>
        <v>73450.443960002842</v>
      </c>
    </row>
    <row r="219" spans="1:4" ht="54" thickTop="1" thickBot="1">
      <c r="A219" s="137" t="s">
        <v>1110</v>
      </c>
      <c r="B219" s="138" t="s">
        <v>1763</v>
      </c>
      <c r="C219" s="133" t="s">
        <v>144</v>
      </c>
      <c r="D219" s="179">
        <f>VLOOKUP('623.1'!A103,'623.1'!A103:N339,14,FALSE)</f>
        <v>373173.39983570657</v>
      </c>
    </row>
    <row r="220" spans="1:4" ht="54" thickTop="1" thickBot="1">
      <c r="A220" s="137" t="s">
        <v>1111</v>
      </c>
      <c r="B220" s="138" t="s">
        <v>1219</v>
      </c>
      <c r="C220" s="133" t="s">
        <v>1995</v>
      </c>
      <c r="D220" s="179">
        <f>VLOOKUP('623.2'!A89,'623.2'!A89:N340,14,FALSE)</f>
        <v>2029920.9301459277</v>
      </c>
    </row>
    <row r="221" spans="1:4" ht="54" thickTop="1" thickBot="1">
      <c r="A221" s="137" t="s">
        <v>1112</v>
      </c>
      <c r="B221" s="138" t="s">
        <v>2114</v>
      </c>
      <c r="C221" s="133" t="s">
        <v>387</v>
      </c>
      <c r="D221" s="179">
        <f>VLOOKUP('630.1'!A89,'630.1'!A89:N341,14,FALSE)</f>
        <v>942171.68277983123</v>
      </c>
    </row>
    <row r="222" spans="1:4" ht="54" thickTop="1" thickBot="1">
      <c r="A222" s="137" t="s">
        <v>1113</v>
      </c>
      <c r="B222" s="138" t="s">
        <v>2115</v>
      </c>
      <c r="C222" s="133" t="s">
        <v>387</v>
      </c>
      <c r="D222" s="179">
        <f>VLOOKUP('630.2'!A89,'630.2'!A89:N342,14,FALSE)</f>
        <v>915911.16929833102</v>
      </c>
    </row>
    <row r="223" spans="1:4" ht="54" thickTop="1" thickBot="1">
      <c r="A223" s="137" t="s">
        <v>1114</v>
      </c>
      <c r="B223" s="138" t="s">
        <v>2116</v>
      </c>
      <c r="C223" s="133" t="s">
        <v>387</v>
      </c>
      <c r="D223" s="179">
        <f>VLOOKUP('630.3'!A89,'630.3'!A89:N343,14,FALSE)</f>
        <v>646881.69309256657</v>
      </c>
    </row>
    <row r="224" spans="1:4" ht="54" thickTop="1" thickBot="1">
      <c r="A224" s="137" t="s">
        <v>1115</v>
      </c>
      <c r="B224" s="138" t="s">
        <v>2117</v>
      </c>
      <c r="C224" s="133" t="s">
        <v>387</v>
      </c>
      <c r="D224" s="179">
        <f>VLOOKUP('630.4'!A89,'630.4'!A89:N344,14,FALSE)</f>
        <v>558763.79315903399</v>
      </c>
    </row>
    <row r="225" spans="1:4" ht="54" thickTop="1" thickBot="1">
      <c r="A225" s="137" t="s">
        <v>1116</v>
      </c>
      <c r="B225" s="138" t="s">
        <v>2118</v>
      </c>
      <c r="C225" s="133" t="s">
        <v>387</v>
      </c>
      <c r="D225" s="179">
        <f>VLOOKUP('630.5'!A93,'630.5'!A93:N345,14,FALSE)</f>
        <v>422206.34131457726</v>
      </c>
    </row>
    <row r="226" spans="1:4" ht="54" thickTop="1" thickBot="1">
      <c r="A226" s="137" t="s">
        <v>1117</v>
      </c>
      <c r="B226" s="138" t="s">
        <v>2119</v>
      </c>
      <c r="C226" s="133" t="s">
        <v>387</v>
      </c>
      <c r="D226" s="179">
        <f>VLOOKUP('630.6'!A93,'630.6'!A89:N346,14,FALSE)</f>
        <v>364918.69590227521</v>
      </c>
    </row>
    <row r="227" spans="1:4" ht="54" thickTop="1" thickBot="1">
      <c r="A227" s="137" t="s">
        <v>1118</v>
      </c>
      <c r="B227" s="138" t="s">
        <v>2120</v>
      </c>
      <c r="C227" s="133" t="s">
        <v>387</v>
      </c>
      <c r="D227" s="179">
        <f>VLOOKUP('630.7'!A93,'630.7'!A90:N347,14,FALSE)</f>
        <v>281304.32950169401</v>
      </c>
    </row>
    <row r="228" spans="1:4" ht="54" thickTop="1" thickBot="1">
      <c r="A228" s="137" t="s">
        <v>1119</v>
      </c>
      <c r="B228" s="138" t="s">
        <v>1764</v>
      </c>
      <c r="C228" s="133" t="s">
        <v>144</v>
      </c>
      <c r="D228" s="179">
        <f>VLOOKUP('632.1'!A90,'632.1'!A90:N349,14,FALSE)</f>
        <v>381760.4851710503</v>
      </c>
    </row>
    <row r="229" spans="1:4" ht="54" thickTop="1" thickBot="1">
      <c r="A229" s="137" t="s">
        <v>1659</v>
      </c>
      <c r="B229" s="138" t="s">
        <v>1765</v>
      </c>
      <c r="C229" s="133" t="s">
        <v>144</v>
      </c>
      <c r="D229" s="179">
        <f>VLOOKUP('632.2'!A90,'632.2'!A90:N350,14,FALSE)</f>
        <v>386250.94738094899</v>
      </c>
    </row>
    <row r="230" spans="1:4" ht="54" thickTop="1" thickBot="1">
      <c r="A230" s="137" t="s">
        <v>1662</v>
      </c>
      <c r="B230" s="138" t="s">
        <v>1766</v>
      </c>
      <c r="C230" s="133" t="s">
        <v>377</v>
      </c>
      <c r="D230" s="179">
        <f>VLOOKUP('640.1'!A90,'640.1'!A90:N351,14,FALSE)</f>
        <v>6300.6169921529672</v>
      </c>
    </row>
    <row r="231" spans="1:4" ht="54" thickTop="1" thickBot="1">
      <c r="A231" s="137" t="s">
        <v>1663</v>
      </c>
      <c r="B231" s="138" t="s">
        <v>1767</v>
      </c>
      <c r="C231" s="133" t="s">
        <v>377</v>
      </c>
      <c r="D231" s="179">
        <f>VLOOKUP('640.2'!A90,'640.2'!A90:N352,14,FALSE)</f>
        <v>6300.6169921529672</v>
      </c>
    </row>
    <row r="232" spans="1:4" ht="54" thickTop="1" thickBot="1">
      <c r="A232" s="137" t="s">
        <v>1120</v>
      </c>
      <c r="B232" s="138" t="s">
        <v>1768</v>
      </c>
      <c r="C232" s="133" t="s">
        <v>1664</v>
      </c>
      <c r="D232" s="179">
        <f>VLOOKUP('641.1'!A90,'641.1'!A90:N353,14,FALSE)</f>
        <v>1763.523369028444</v>
      </c>
    </row>
    <row r="233" spans="1:4" ht="54" thickTop="1" thickBot="1">
      <c r="A233" s="137" t="s">
        <v>1121</v>
      </c>
      <c r="B233" s="138" t="s">
        <v>1768</v>
      </c>
      <c r="C233" s="133" t="s">
        <v>377</v>
      </c>
      <c r="D233" s="179">
        <f>VLOOKUP('641.2'!A90,'641.2'!A90:N354,14,FALSE)</f>
        <v>43753.18888532633</v>
      </c>
    </row>
    <row r="234" spans="1:4" ht="54" thickTop="1" thickBot="1">
      <c r="A234" s="137" t="s">
        <v>1122</v>
      </c>
      <c r="B234" s="138" t="s">
        <v>1769</v>
      </c>
      <c r="C234" s="133" t="s">
        <v>1845</v>
      </c>
      <c r="D234" s="179">
        <f>VLOOKUP('642.1'!A90,'642.1'!A90:N355,14,FALSE)</f>
        <v>665217.7566029029</v>
      </c>
    </row>
    <row r="235" spans="1:4" ht="54" thickTop="1" thickBot="1">
      <c r="A235" s="137" t="s">
        <v>1123</v>
      </c>
      <c r="B235" s="138" t="s">
        <v>1770</v>
      </c>
      <c r="C235" s="133" t="s">
        <v>144</v>
      </c>
      <c r="D235" s="179">
        <f>VLOOKUP('642.2'!A90,'642.2'!A90:N356,14,FALSE)</f>
        <v>29579.64565079199</v>
      </c>
    </row>
    <row r="236" spans="1:4" ht="54" thickTop="1" thickBot="1">
      <c r="A236" s="137" t="s">
        <v>1124</v>
      </c>
      <c r="B236" s="138" t="s">
        <v>1771</v>
      </c>
      <c r="C236" s="133" t="s">
        <v>377</v>
      </c>
      <c r="D236" s="179">
        <f>VLOOKUP('650.1'!A95,'650.1'!A95:N358,14,FALSE)</f>
        <v>11324.200466936585</v>
      </c>
    </row>
    <row r="237" spans="1:4" ht="54" thickTop="1" thickBot="1">
      <c r="A237" s="137" t="s">
        <v>1125</v>
      </c>
      <c r="B237" s="138" t="s">
        <v>2127</v>
      </c>
      <c r="C237" s="133" t="s">
        <v>377</v>
      </c>
      <c r="D237" s="179">
        <f>VLOOKUP('650.2'!A93,'650.2'!A93:N359,14,FALSE)</f>
        <v>11151.90192052169</v>
      </c>
    </row>
    <row r="238" spans="1:4" ht="54" thickTop="1" thickBot="1">
      <c r="A238" s="137" t="s">
        <v>1126</v>
      </c>
      <c r="B238" s="138" t="s">
        <v>1772</v>
      </c>
      <c r="C238" s="133" t="s">
        <v>377</v>
      </c>
      <c r="D238" s="202">
        <f>VLOOKUP('650.3'!A90,'650.3'!A90:N360,14,FALSE)</f>
        <v>0.5835050510442259</v>
      </c>
    </row>
    <row r="239" spans="1:4" ht="54" thickTop="1" thickBot="1">
      <c r="A239" s="137" t="s">
        <v>1127</v>
      </c>
      <c r="B239" s="138" t="s">
        <v>2131</v>
      </c>
      <c r="C239" s="133" t="s">
        <v>377</v>
      </c>
      <c r="D239" s="179">
        <f>VLOOKUP('650.4'!A93,'650.4'!A93:N361,14,FALSE)</f>
        <v>4184.6817423440925</v>
      </c>
    </row>
    <row r="240" spans="1:4" ht="57.75" thickTop="1" thickBot="1">
      <c r="A240" s="137" t="s">
        <v>1128</v>
      </c>
      <c r="B240" s="138" t="s">
        <v>1773</v>
      </c>
      <c r="C240" s="133" t="s">
        <v>233</v>
      </c>
      <c r="D240" s="179">
        <f>VLOOKUP('660.1'!A87,'660.1'!A87:N362,14,FALSE)</f>
        <v>286194.12085182249</v>
      </c>
    </row>
    <row r="241" spans="1:4" ht="76.5" thickTop="1" thickBot="1">
      <c r="A241" s="137" t="s">
        <v>1129</v>
      </c>
      <c r="B241" s="138" t="s">
        <v>1880</v>
      </c>
      <c r="C241" s="133" t="s">
        <v>144</v>
      </c>
      <c r="D241" s="179">
        <f>VLOOKUP('660.2'!A87,'660.2'!A87:N363,14,FALSE)</f>
        <v>333131.56827638741</v>
      </c>
    </row>
    <row r="242" spans="1:4" ht="54" thickTop="1" thickBot="1">
      <c r="A242" s="137" t="s">
        <v>1677</v>
      </c>
      <c r="B242" s="138" t="s">
        <v>1774</v>
      </c>
      <c r="C242" s="133" t="s">
        <v>144</v>
      </c>
      <c r="D242" s="179">
        <f>VLOOKUP('661.1'!A87,'661.1'!A87:N364,14,FALSE)</f>
        <v>458913.25579523132</v>
      </c>
    </row>
    <row r="243" spans="1:4" ht="54" thickTop="1" thickBot="1">
      <c r="A243" s="137" t="s">
        <v>1130</v>
      </c>
      <c r="B243" s="138" t="s">
        <v>1775</v>
      </c>
      <c r="C243" s="133" t="s">
        <v>144</v>
      </c>
      <c r="D243" s="179">
        <f>VLOOKUP('662.1'!A87,'662.1'!A87:N365,14,FALSE)</f>
        <v>397397.45623688801</v>
      </c>
    </row>
    <row r="244" spans="1:4" ht="54" thickTop="1" thickBot="1">
      <c r="A244" s="137" t="s">
        <v>1131</v>
      </c>
      <c r="B244" s="138" t="s">
        <v>1776</v>
      </c>
      <c r="C244" s="133" t="s">
        <v>144</v>
      </c>
      <c r="D244" s="179">
        <f>VLOOKUP('662.2'!A87,'662.2'!A87:N366,14,FALSE)</f>
        <v>394729.49322999769</v>
      </c>
    </row>
    <row r="245" spans="1:4" ht="54" thickTop="1" thickBot="1">
      <c r="A245" s="137" t="s">
        <v>1678</v>
      </c>
      <c r="B245" s="138" t="s">
        <v>1777</v>
      </c>
      <c r="C245" s="133" t="s">
        <v>144</v>
      </c>
      <c r="D245" s="179">
        <f>VLOOKUP('663.1'!A87,'663.1'!A87:N367,14,FALSE)</f>
        <v>28157.619607995548</v>
      </c>
    </row>
    <row r="246" spans="1:4" ht="54" thickTop="1" thickBot="1">
      <c r="A246" s="137" t="s">
        <v>1132</v>
      </c>
      <c r="B246" s="138" t="s">
        <v>1778</v>
      </c>
      <c r="C246" s="133" t="s">
        <v>387</v>
      </c>
      <c r="D246" s="179">
        <f>VLOOKUP('670.1'!A87,'670.1'!A87:N368,14,FALSE)</f>
        <v>236465.63151461608</v>
      </c>
    </row>
    <row r="247" spans="1:4" ht="54" thickTop="1" thickBot="1">
      <c r="A247" s="137" t="s">
        <v>1133</v>
      </c>
      <c r="B247" s="138" t="s">
        <v>1779</v>
      </c>
      <c r="C247" s="133" t="s">
        <v>387</v>
      </c>
      <c r="D247" s="179">
        <f>VLOOKUP('670.2'!A87,'670.2'!A87:N369,14,FALSE)</f>
        <v>259933.65827021439</v>
      </c>
    </row>
    <row r="248" spans="1:4" ht="54" thickTop="1" thickBot="1">
      <c r="A248" s="137" t="s">
        <v>1680</v>
      </c>
      <c r="B248" s="138" t="s">
        <v>1780</v>
      </c>
      <c r="C248" s="133" t="s">
        <v>387</v>
      </c>
      <c r="D248" s="179">
        <f>VLOOKUP('670.3'!A87,'670.3'!A87:N370,14,FALSE)</f>
        <v>265203.02443634626</v>
      </c>
    </row>
    <row r="249" spans="1:4" ht="54" thickTop="1" thickBot="1">
      <c r="A249" s="137" t="s">
        <v>1681</v>
      </c>
      <c r="B249" s="138" t="s">
        <v>1781</v>
      </c>
      <c r="C249" s="133" t="s">
        <v>387</v>
      </c>
      <c r="D249" s="179">
        <f>VLOOKUP('670.4'!A87,'670.4'!A87:N371,14,FALSE)</f>
        <v>267775.18179120566</v>
      </c>
    </row>
    <row r="250" spans="1:4" ht="54" thickTop="1" thickBot="1">
      <c r="A250" s="137" t="s">
        <v>1682</v>
      </c>
      <c r="B250" s="138" t="s">
        <v>1782</v>
      </c>
      <c r="C250" s="133" t="s">
        <v>387</v>
      </c>
      <c r="D250" s="179">
        <f>VLOOKUP('670.5'!A89,'670.5'!A89:N372,14,FALSE)</f>
        <v>316836.14436022023</v>
      </c>
    </row>
    <row r="251" spans="1:4" ht="54" thickTop="1" thickBot="1">
      <c r="A251" s="137" t="s">
        <v>1134</v>
      </c>
      <c r="B251" s="138" t="s">
        <v>1783</v>
      </c>
      <c r="C251" s="133" t="s">
        <v>387</v>
      </c>
      <c r="D251" s="179">
        <f>VLOOKUP('671.1'!A89,'671.1'!A89:N373,14,FALSE)</f>
        <v>474476.92917341611</v>
      </c>
    </row>
    <row r="252" spans="1:4" ht="54" thickTop="1" thickBot="1">
      <c r="A252" s="137" t="s">
        <v>1135</v>
      </c>
      <c r="B252" s="138" t="s">
        <v>1784</v>
      </c>
      <c r="C252" s="133" t="s">
        <v>144</v>
      </c>
      <c r="D252" s="179">
        <f>VLOOKUP('671.2'!A89,'671.2'!A89:N374,14,FALSE)</f>
        <v>58727.543636829738</v>
      </c>
    </row>
    <row r="253" spans="1:4" ht="54" thickTop="1" thickBot="1">
      <c r="A253" s="137" t="s">
        <v>1683</v>
      </c>
      <c r="B253" s="138" t="s">
        <v>1785</v>
      </c>
      <c r="C253" s="133" t="s">
        <v>387</v>
      </c>
      <c r="D253" s="179">
        <f>VLOOKUP('671.3'!A87,'671.3'!A87:N375,14,FALSE)</f>
        <v>511208.50598267926</v>
      </c>
    </row>
    <row r="254" spans="1:4" ht="54" thickTop="1" thickBot="1">
      <c r="A254" s="137" t="s">
        <v>1684</v>
      </c>
      <c r="B254" s="138" t="s">
        <v>1786</v>
      </c>
      <c r="C254" s="133" t="s">
        <v>144</v>
      </c>
      <c r="D254" s="179">
        <f>VLOOKUP('671.4'!A87,'671.4'!A87:N376,14,FALSE)</f>
        <v>61635.347076761027</v>
      </c>
    </row>
    <row r="255" spans="1:4" ht="54" thickTop="1" thickBot="1">
      <c r="A255" s="137" t="s">
        <v>1136</v>
      </c>
      <c r="B255" s="138" t="s">
        <v>1787</v>
      </c>
      <c r="C255" s="133" t="s">
        <v>144</v>
      </c>
      <c r="D255" s="179">
        <f>VLOOKUP('672.1'!A87,'672.1'!A87:N377,14,FALSE)</f>
        <v>36334.258470576293</v>
      </c>
    </row>
    <row r="256" spans="1:4" ht="54" thickTop="1" thickBot="1">
      <c r="A256" s="137" t="s">
        <v>1685</v>
      </c>
      <c r="B256" s="138" t="s">
        <v>1788</v>
      </c>
      <c r="C256" s="133" t="s">
        <v>144</v>
      </c>
      <c r="D256" s="179">
        <f>VLOOKUP('672.2'!A87,'672.2'!A87:N378,14,FALSE)</f>
        <v>63078.313182427737</v>
      </c>
    </row>
    <row r="257" spans="1:4" ht="54" thickTop="1" thickBot="1">
      <c r="A257" s="137" t="s">
        <v>1686</v>
      </c>
      <c r="B257" s="138" t="s">
        <v>1789</v>
      </c>
      <c r="C257" s="133" t="s">
        <v>144</v>
      </c>
      <c r="D257" s="179">
        <f>VLOOKUP('672.3'!A87,'672.3'!A87:N379,14,FALSE)</f>
        <v>38319.557037974431</v>
      </c>
    </row>
    <row r="258" spans="1:4" ht="54" thickTop="1" thickBot="1">
      <c r="A258" s="137" t="s">
        <v>1687</v>
      </c>
      <c r="B258" s="138" t="s">
        <v>1790</v>
      </c>
      <c r="C258" s="133" t="s">
        <v>144</v>
      </c>
      <c r="D258" s="179">
        <f>VLOOKUP('672.4'!A87,'672.3'!A87:N380,14,FALSE)</f>
        <v>38319.557037974431</v>
      </c>
    </row>
    <row r="259" spans="1:4" ht="54" thickTop="1" thickBot="1">
      <c r="A259" s="137" t="s">
        <v>1732</v>
      </c>
      <c r="B259" s="138" t="s">
        <v>1791</v>
      </c>
      <c r="C259" s="133" t="s">
        <v>233</v>
      </c>
      <c r="D259" s="179">
        <f>VLOOKUP('673.1.1'!A87,'673.1.1'!A87:N381,14,FALSE)</f>
        <v>9656.1889137870676</v>
      </c>
    </row>
    <row r="260" spans="1:4" ht="54" thickTop="1" thickBot="1">
      <c r="A260" s="137" t="s">
        <v>1733</v>
      </c>
      <c r="B260" s="138" t="s">
        <v>2046</v>
      </c>
      <c r="C260" s="133" t="s">
        <v>233</v>
      </c>
      <c r="D260" s="179">
        <f>VLOOKUP('673.1.2'!A87,'673.1.2'!A87:N382,14,FALSE)</f>
        <v>12656.086953657021</v>
      </c>
    </row>
    <row r="261" spans="1:4" ht="54" thickTop="1" thickBot="1">
      <c r="A261" s="137" t="s">
        <v>1137</v>
      </c>
      <c r="B261" s="138" t="s">
        <v>1792</v>
      </c>
      <c r="C261" s="133" t="s">
        <v>387</v>
      </c>
      <c r="D261" s="179">
        <f>VLOOKUP('673.2'!A87,'673.2'!A87:N383,14,FALSE)</f>
        <v>60470.506312389451</v>
      </c>
    </row>
    <row r="262" spans="1:4" ht="54" thickTop="1" thickBot="1">
      <c r="A262" s="137" t="s">
        <v>1138</v>
      </c>
      <c r="B262" s="138" t="s">
        <v>1793</v>
      </c>
      <c r="C262" s="133" t="s">
        <v>387</v>
      </c>
      <c r="D262" s="179">
        <f>VLOOKUP('673.3'!A89,'673.3'!A89:N384,14,FALSE)</f>
        <v>63842.676358641242</v>
      </c>
    </row>
    <row r="263" spans="1:4" ht="54" thickTop="1" thickBot="1">
      <c r="A263" s="137" t="s">
        <v>1139</v>
      </c>
      <c r="B263" s="138" t="s">
        <v>1996</v>
      </c>
      <c r="C263" s="133" t="s">
        <v>144</v>
      </c>
      <c r="D263" s="179">
        <f>VLOOKUP('674.1'!A89,'674.1'!A89:N385,14,FALSE)</f>
        <v>82761.274599229917</v>
      </c>
    </row>
    <row r="264" spans="1:4" ht="54" thickTop="1" thickBot="1">
      <c r="A264" s="137" t="s">
        <v>1140</v>
      </c>
      <c r="B264" s="138" t="s">
        <v>1794</v>
      </c>
      <c r="C264" s="133" t="s">
        <v>144</v>
      </c>
      <c r="D264" s="179">
        <f>VLOOKUP('674.2'!A89,'674.2'!A89:N386,14,FALSE)</f>
        <v>151122.68790209919</v>
      </c>
    </row>
    <row r="265" spans="1:4" ht="54" thickTop="1" thickBot="1">
      <c r="A265" s="137" t="s">
        <v>1141</v>
      </c>
      <c r="B265" s="138" t="s">
        <v>1795</v>
      </c>
      <c r="C265" s="133" t="s">
        <v>233</v>
      </c>
      <c r="D265" s="179">
        <f>VLOOKUP('680.1'!A87,'680.1'!A87:N387,14,FALSE)</f>
        <v>159608.10759701565</v>
      </c>
    </row>
    <row r="266" spans="1:4" ht="54" thickTop="1" thickBot="1">
      <c r="A266" s="137" t="s">
        <v>1142</v>
      </c>
      <c r="B266" s="138" t="s">
        <v>1796</v>
      </c>
      <c r="C266" s="133" t="s">
        <v>144</v>
      </c>
      <c r="D266" s="179">
        <f>VLOOKUP('680.2'!A87,'680.2'!A87:N388,14,FALSE)</f>
        <v>13018.12207164292</v>
      </c>
    </row>
    <row r="267" spans="1:4" ht="54" thickTop="1" thickBot="1">
      <c r="A267" s="137" t="s">
        <v>1143</v>
      </c>
      <c r="B267" s="138" t="s">
        <v>1797</v>
      </c>
      <c r="C267" s="133" t="s">
        <v>387</v>
      </c>
      <c r="D267" s="179">
        <f>VLOOKUP('680.3'!A89,'680.3'!A89:N389,14,FALSE)</f>
        <v>52506.032563087501</v>
      </c>
    </row>
    <row r="268" spans="1:4" ht="54" thickTop="1" thickBot="1">
      <c r="A268" s="137" t="s">
        <v>1144</v>
      </c>
      <c r="B268" s="138" t="s">
        <v>1798</v>
      </c>
      <c r="C268" s="133" t="s">
        <v>387</v>
      </c>
      <c r="D268" s="179">
        <f>VLOOKUP('681.1'!A89,'681.1'!A89:N390,14,FALSE)</f>
        <v>146048.70872084357</v>
      </c>
    </row>
    <row r="269" spans="1:4" ht="54" thickTop="1" thickBot="1">
      <c r="A269" s="137" t="s">
        <v>1692</v>
      </c>
      <c r="B269" s="138" t="s">
        <v>1799</v>
      </c>
      <c r="C269" s="133" t="s">
        <v>387</v>
      </c>
      <c r="D269" s="179">
        <f>VLOOKUP('681.2'!A89,'681.2'!A89:N391,14,FALSE)</f>
        <v>169516.73547644189</v>
      </c>
    </row>
    <row r="270" spans="1:4" ht="54" thickTop="1" thickBot="1">
      <c r="A270" s="137" t="s">
        <v>1693</v>
      </c>
      <c r="B270" s="138" t="s">
        <v>1800</v>
      </c>
      <c r="C270" s="133" t="s">
        <v>387</v>
      </c>
      <c r="D270" s="179">
        <f>VLOOKUP('681.3'!A89,'681.3'!A89:N392,14,FALSE)</f>
        <v>174786.10164257375</v>
      </c>
    </row>
    <row r="271" spans="1:4" ht="54" thickTop="1" thickBot="1">
      <c r="A271" s="137" t="s">
        <v>1694</v>
      </c>
      <c r="B271" s="138" t="s">
        <v>1801</v>
      </c>
      <c r="C271" s="133" t="s">
        <v>387</v>
      </c>
      <c r="D271" s="179">
        <f>VLOOKUP('681.4'!A89,'681.4'!A89:N393,14,FALSE)</f>
        <v>177358.25899743318</v>
      </c>
    </row>
    <row r="272" spans="1:4" ht="54" thickTop="1" thickBot="1">
      <c r="A272" s="137" t="s">
        <v>1145</v>
      </c>
      <c r="B272" s="138" t="s">
        <v>1802</v>
      </c>
      <c r="C272" s="133" t="s">
        <v>387</v>
      </c>
      <c r="D272" s="179">
        <f>VLOOKUP('682.1'!A89,'682.1'!A89:N394,14,FALSE)</f>
        <v>187046.2155769931</v>
      </c>
    </row>
    <row r="273" spans="1:4" ht="54" thickTop="1" thickBot="1">
      <c r="A273" s="137" t="s">
        <v>1695</v>
      </c>
      <c r="B273" s="138" t="s">
        <v>1803</v>
      </c>
      <c r="C273" s="133" t="s">
        <v>387</v>
      </c>
      <c r="D273" s="179">
        <f>VLOOKUP('682.2'!A89,'682.2'!A89:N395,14,FALSE)</f>
        <v>187046.2155769931</v>
      </c>
    </row>
    <row r="274" spans="1:4" ht="54" thickTop="1" thickBot="1">
      <c r="A274" s="137" t="s">
        <v>1697</v>
      </c>
      <c r="B274" s="138" t="s">
        <v>1804</v>
      </c>
      <c r="C274" s="133" t="s">
        <v>387</v>
      </c>
      <c r="D274" s="179">
        <f>VLOOKUP('682.3'!A89,'682.3'!A89:N396,14,FALSE)</f>
        <v>187046.2155769931</v>
      </c>
    </row>
    <row r="275" spans="1:4" ht="54" thickTop="1" thickBot="1">
      <c r="A275" s="137" t="s">
        <v>1699</v>
      </c>
      <c r="B275" s="138" t="s">
        <v>1997</v>
      </c>
      <c r="C275" s="133" t="s">
        <v>387</v>
      </c>
      <c r="D275" s="179">
        <f>VLOOKUP('682.4'!A89,'682.4'!A89:N397,14,FALSE)</f>
        <v>187046.2155769931</v>
      </c>
    </row>
    <row r="276" spans="1:4" ht="54" thickTop="1" thickBot="1">
      <c r="A276" s="137" t="s">
        <v>1701</v>
      </c>
      <c r="B276" s="138" t="s">
        <v>1805</v>
      </c>
      <c r="C276" s="133" t="s">
        <v>233</v>
      </c>
      <c r="D276" s="179">
        <f>VLOOKUP('683.1'!A89,'683.1'!A89:N398,14,FALSE)</f>
        <v>9544.5116345654387</v>
      </c>
    </row>
    <row r="277" spans="1:4" ht="54" thickTop="1" thickBot="1">
      <c r="A277" s="137" t="s">
        <v>1703</v>
      </c>
      <c r="B277" s="138" t="s">
        <v>1806</v>
      </c>
      <c r="C277" s="133" t="s">
        <v>233</v>
      </c>
      <c r="D277" s="179">
        <f>VLOOKUP('683.2'!A89,'683.2'!A89:N399,14,FALSE)</f>
        <v>19534.6588202196</v>
      </c>
    </row>
    <row r="278" spans="1:4" ht="54" thickTop="1" thickBot="1">
      <c r="A278" s="137" t="s">
        <v>1705</v>
      </c>
      <c r="B278" s="138" t="s">
        <v>1807</v>
      </c>
      <c r="C278" s="133" t="s">
        <v>233</v>
      </c>
      <c r="D278" s="179">
        <f>VLOOKUP('683.3'!A89,'683.3'!A89:N400,14,FALSE)</f>
        <v>9544.5116345654387</v>
      </c>
    </row>
    <row r="279" spans="1:4" ht="54" thickTop="1" thickBot="1">
      <c r="A279" s="137" t="s">
        <v>1706</v>
      </c>
      <c r="B279" s="138" t="s">
        <v>1808</v>
      </c>
      <c r="C279" s="133" t="s">
        <v>233</v>
      </c>
      <c r="D279" s="179">
        <f>VLOOKUP('683.4'!A89,'683.4'!A89:N401,14,FALSE)</f>
        <v>19534.6588202196</v>
      </c>
    </row>
    <row r="280" spans="1:4" ht="54" thickTop="1" thickBot="1">
      <c r="A280" s="137" t="s">
        <v>1707</v>
      </c>
      <c r="B280" s="138" t="s">
        <v>1809</v>
      </c>
      <c r="C280" s="133" t="s">
        <v>233</v>
      </c>
      <c r="D280" s="179">
        <f>VLOOKUP('683.5'!A87,'683.5'!A87:N402,14,FALSE)</f>
        <v>61755.091896798753</v>
      </c>
    </row>
    <row r="281" spans="1:4" ht="54" thickTop="1" thickBot="1">
      <c r="A281" s="137" t="s">
        <v>2047</v>
      </c>
      <c r="B281" s="138" t="s">
        <v>1810</v>
      </c>
      <c r="C281" s="133" t="s">
        <v>233</v>
      </c>
      <c r="D281" s="179">
        <f>VLOOKUP('690.1.1'!A89,'690.1.1'!A89:N403,14,FALSE)</f>
        <v>10142.173319860569</v>
      </c>
    </row>
    <row r="282" spans="1:4" ht="54" thickTop="1" thickBot="1">
      <c r="A282" s="137" t="s">
        <v>1710</v>
      </c>
      <c r="B282" s="138" t="s">
        <v>1811</v>
      </c>
      <c r="C282" s="133" t="s">
        <v>233</v>
      </c>
      <c r="D282" s="179">
        <f>VLOOKUP('690.1.2'!A89,'690.1.2'!A89:N404,14,FALSE)</f>
        <v>29372.257387385034</v>
      </c>
    </row>
    <row r="283" spans="1:4" ht="54" thickTop="1" thickBot="1">
      <c r="A283" s="137" t="s">
        <v>1146</v>
      </c>
      <c r="B283" s="138" t="s">
        <v>1812</v>
      </c>
      <c r="C283" s="133" t="s">
        <v>144</v>
      </c>
      <c r="D283" s="179">
        <f>VLOOKUP('700.1'!A89,'700.1'!A89:N405,14,FALSE)</f>
        <v>1771.4159010716853</v>
      </c>
    </row>
    <row r="284" spans="1:4" ht="54" thickTop="1" thickBot="1">
      <c r="A284" s="137" t="s">
        <v>1147</v>
      </c>
      <c r="B284" s="138" t="s">
        <v>1813</v>
      </c>
      <c r="C284" s="133" t="s">
        <v>144</v>
      </c>
      <c r="D284" s="179">
        <f>VLOOKUP('700.2'!A89,'700.2'!A89:N406,14,FALSE)</f>
        <v>1867.3992503541119</v>
      </c>
    </row>
    <row r="285" spans="1:4" ht="54" thickTop="1" thickBot="1">
      <c r="A285" s="137" t="s">
        <v>1148</v>
      </c>
      <c r="B285" s="138" t="s">
        <v>1814</v>
      </c>
      <c r="C285" s="133" t="s">
        <v>233</v>
      </c>
      <c r="D285" s="179">
        <f>VLOOKUP('700.3'!A89,'700.3'!A89:N407,14,FALSE)</f>
        <v>38540.192354640967</v>
      </c>
    </row>
    <row r="286" spans="1:4" ht="54" thickTop="1" thickBot="1">
      <c r="A286" s="137" t="s">
        <v>1149</v>
      </c>
      <c r="B286" s="138" t="s">
        <v>1815</v>
      </c>
      <c r="C286" s="133" t="s">
        <v>233</v>
      </c>
      <c r="D286" s="179">
        <f>VLOOKUP('700.4'!A89,'700.4'!A89:N408,14,FALSE)</f>
        <v>45844.325836690885</v>
      </c>
    </row>
    <row r="287" spans="1:4" ht="54" thickTop="1" thickBot="1">
      <c r="A287" s="137" t="s">
        <v>1150</v>
      </c>
      <c r="B287" s="138" t="s">
        <v>1816</v>
      </c>
      <c r="C287" s="133" t="s">
        <v>1845</v>
      </c>
      <c r="D287" s="179">
        <f>VLOOKUP('701.1'!A89,'701.1'!A89:N409,14,FALSE)</f>
        <v>8557.5055651609964</v>
      </c>
    </row>
    <row r="288" spans="1:4" ht="54" thickTop="1" thickBot="1">
      <c r="A288" s="137" t="s">
        <v>1713</v>
      </c>
      <c r="B288" s="138" t="s">
        <v>1817</v>
      </c>
      <c r="C288" s="133" t="s">
        <v>1845</v>
      </c>
      <c r="D288" s="179">
        <f>VLOOKUP('710.1'!A89,'710.1'!A89:N410,14,FALSE)</f>
        <v>389928.09064272686</v>
      </c>
    </row>
    <row r="289" spans="1:4" ht="54" thickTop="1" thickBot="1">
      <c r="A289" s="137" t="s">
        <v>1151</v>
      </c>
      <c r="B289" s="138" t="s">
        <v>1818</v>
      </c>
      <c r="C289" s="133" t="s">
        <v>233</v>
      </c>
      <c r="D289" s="179">
        <f>VLOOKUP('710.2'!A89,'710.2'!A89:N411,14,FALSE)</f>
        <v>492103.46086499625</v>
      </c>
    </row>
    <row r="290" spans="1:4" ht="54" thickTop="1" thickBot="1">
      <c r="A290" s="137" t="s">
        <v>1152</v>
      </c>
      <c r="B290" s="138" t="s">
        <v>1819</v>
      </c>
      <c r="C290" s="133" t="s">
        <v>1845</v>
      </c>
      <c r="D290" s="179">
        <f>VLOOKUP('720.1'!A89,'720.1'!A89:N412,14,FALSE)</f>
        <v>503413.71218213171</v>
      </c>
    </row>
    <row r="291" spans="1:4" ht="54" thickTop="1" thickBot="1">
      <c r="A291" s="137" t="s">
        <v>1153</v>
      </c>
      <c r="B291" s="138" t="s">
        <v>1820</v>
      </c>
      <c r="C291" s="133" t="s">
        <v>144</v>
      </c>
      <c r="D291" s="179">
        <f>VLOOKUP('730.1'!A89,'730.1'!A89:N413,14,FALSE)</f>
        <v>121374.28612545783</v>
      </c>
    </row>
    <row r="292" spans="1:4" ht="54" thickTop="1" thickBot="1">
      <c r="A292" s="137" t="s">
        <v>1154</v>
      </c>
      <c r="B292" s="138" t="s">
        <v>1821</v>
      </c>
      <c r="C292" s="133" t="s">
        <v>1845</v>
      </c>
      <c r="D292" s="179">
        <f>VLOOKUP('730.2'!A89,'730.2'!A89:N414,14,FALSE)</f>
        <v>103131.28012236675</v>
      </c>
    </row>
    <row r="293" spans="1:4" ht="54" thickTop="1" thickBot="1">
      <c r="A293" s="137" t="s">
        <v>1155</v>
      </c>
      <c r="B293" s="138" t="s">
        <v>1822</v>
      </c>
      <c r="C293" s="133" t="s">
        <v>1845</v>
      </c>
      <c r="D293" s="179">
        <f>VLOOKUP('730.3'!A89,'730.3'!A89:N415,14,FALSE)</f>
        <v>97091.347443124338</v>
      </c>
    </row>
    <row r="294" spans="1:4" ht="54" thickTop="1" thickBot="1">
      <c r="A294" s="137" t="s">
        <v>1714</v>
      </c>
      <c r="B294" s="138" t="s">
        <v>1823</v>
      </c>
      <c r="C294" s="133" t="s">
        <v>1845</v>
      </c>
      <c r="D294" s="179">
        <f>VLOOKUP('730.4'!A89,'730.4'!A89:N416,14,FALSE)</f>
        <v>41951.354631315357</v>
      </c>
    </row>
    <row r="295" spans="1:4" ht="54" thickTop="1" thickBot="1">
      <c r="A295" s="137" t="s">
        <v>1156</v>
      </c>
      <c r="B295" s="138" t="s">
        <v>1824</v>
      </c>
      <c r="C295" s="133" t="s">
        <v>144</v>
      </c>
      <c r="D295" s="179">
        <f>VLOOKUP('731.1'!A89,'731.1'!A89:N417,14,FALSE)</f>
        <v>163101.10918694027</v>
      </c>
    </row>
    <row r="296" spans="1:4" ht="54" thickTop="1" thickBot="1">
      <c r="A296" s="137" t="s">
        <v>1157</v>
      </c>
      <c r="B296" s="138" t="s">
        <v>1825</v>
      </c>
      <c r="C296" s="133" t="s">
        <v>1995</v>
      </c>
      <c r="D296" s="179">
        <f>VLOOKUP('740.1'!A89,'740.1'!A89:N418,14,FALSE)</f>
        <v>17123.907792176095</v>
      </c>
    </row>
    <row r="297" spans="1:4" ht="54" thickTop="1" thickBot="1">
      <c r="A297" s="137" t="s">
        <v>1717</v>
      </c>
      <c r="B297" s="138" t="s">
        <v>1826</v>
      </c>
      <c r="C297" s="133" t="s">
        <v>1845</v>
      </c>
      <c r="D297" s="179">
        <f>VLOOKUP('741.1'!A89,'741.1'!A89:N419,14,FALSE)</f>
        <v>66462.803318002349</v>
      </c>
    </row>
    <row r="298" spans="1:4" ht="54" thickTop="1" thickBot="1">
      <c r="A298" s="137" t="s">
        <v>1158</v>
      </c>
      <c r="B298" s="138" t="s">
        <v>1827</v>
      </c>
      <c r="C298" s="133" t="s">
        <v>144</v>
      </c>
      <c r="D298" s="179">
        <f>VLOOKUP('800.1'!A89,'800.1'!A89:N420,14,FALSE)</f>
        <v>7548.5386115825877</v>
      </c>
    </row>
    <row r="299" spans="1:4" ht="54" thickTop="1" thickBot="1">
      <c r="A299" s="137" t="s">
        <v>1159</v>
      </c>
      <c r="B299" s="138" t="s">
        <v>1828</v>
      </c>
      <c r="C299" s="133" t="s">
        <v>144</v>
      </c>
      <c r="D299" s="179">
        <f>VLOOKUP('800.2'!A89,'800.2'!A89:N421,14,FALSE)</f>
        <v>14339.905174279895</v>
      </c>
    </row>
    <row r="300" spans="1:4" ht="54" thickTop="1" thickBot="1">
      <c r="A300" s="137" t="s">
        <v>1160</v>
      </c>
      <c r="B300" s="138" t="s">
        <v>1829</v>
      </c>
      <c r="C300" s="133" t="s">
        <v>144</v>
      </c>
      <c r="D300" s="179">
        <f>VLOOKUP('800.3'!A89,'800.3'!A89:N422,14,FALSE)</f>
        <v>52794.861510856441</v>
      </c>
    </row>
    <row r="301" spans="1:4" ht="54" thickTop="1" thickBot="1">
      <c r="A301" s="137" t="s">
        <v>1161</v>
      </c>
      <c r="B301" s="138" t="s">
        <v>1830</v>
      </c>
      <c r="C301" s="133" t="s">
        <v>144</v>
      </c>
      <c r="D301" s="179">
        <f>VLOOKUP('800.4'!A89,'800.4'!A89:N423,14,FALSE)</f>
        <v>59234.27623557343</v>
      </c>
    </row>
    <row r="302" spans="1:4" ht="54" thickTop="1" thickBot="1">
      <c r="A302" s="137" t="s">
        <v>1718</v>
      </c>
      <c r="B302" s="138" t="s">
        <v>1831</v>
      </c>
      <c r="C302" s="133" t="s">
        <v>1845</v>
      </c>
      <c r="D302" s="179">
        <f>VLOOKUP('802.1'!A89,'802.1'!A89:N424,14,FALSE)</f>
        <v>314043.925470652</v>
      </c>
    </row>
    <row r="303" spans="1:4" ht="54" thickTop="1" thickBot="1">
      <c r="A303" s="137" t="s">
        <v>1719</v>
      </c>
      <c r="B303" s="138" t="s">
        <v>1881</v>
      </c>
      <c r="C303" s="133" t="s">
        <v>1845</v>
      </c>
      <c r="D303" s="179">
        <f>VLOOKUP('802.2'!A89,'802.2'!A89:N425,14,FALSE)</f>
        <v>65550.301538941305</v>
      </c>
    </row>
    <row r="304" spans="1:4" ht="54" thickTop="1" thickBot="1">
      <c r="A304" s="137" t="s">
        <v>1720</v>
      </c>
      <c r="B304" s="138" t="s">
        <v>1832</v>
      </c>
      <c r="C304" s="133" t="s">
        <v>1845</v>
      </c>
      <c r="D304" s="179">
        <f>VLOOKUP('802.3'!A89,'802.3'!A89:N426,14,FALSE)</f>
        <v>39858.817717760088</v>
      </c>
    </row>
    <row r="305" spans="1:4" ht="54" thickTop="1" thickBot="1">
      <c r="A305" s="137" t="s">
        <v>1721</v>
      </c>
      <c r="B305" s="138" t="s">
        <v>1833</v>
      </c>
      <c r="C305" s="133" t="s">
        <v>1845</v>
      </c>
      <c r="D305" s="179">
        <f>VLOOKUP('802.4'!A89,'802.4'!A89:N427,14,FALSE)</f>
        <v>33164.075546853004</v>
      </c>
    </row>
    <row r="306" spans="1:4" ht="54" thickTop="1" thickBot="1">
      <c r="A306" s="137" t="s">
        <v>1722</v>
      </c>
      <c r="B306" s="138" t="s">
        <v>1834</v>
      </c>
      <c r="C306" s="133" t="s">
        <v>1845</v>
      </c>
      <c r="D306" s="179">
        <f>VLOOKUP('802.5'!A89,'802.5'!A89:N428,14,FALSE)</f>
        <v>250278.28543064842</v>
      </c>
    </row>
    <row r="307" spans="1:4" ht="54" thickTop="1" thickBot="1">
      <c r="A307" s="137" t="s">
        <v>1723</v>
      </c>
      <c r="B307" s="138" t="s">
        <v>1835</v>
      </c>
      <c r="C307" s="133" t="s">
        <v>1845</v>
      </c>
      <c r="D307" s="179">
        <f>VLOOKUP('802.6'!A89,'802.6'!A89:N429,14,FALSE)</f>
        <v>244348.9143657955</v>
      </c>
    </row>
    <row r="308" spans="1:4" ht="54" thickTop="1" thickBot="1">
      <c r="A308" s="137" t="s">
        <v>1724</v>
      </c>
      <c r="B308" s="138" t="s">
        <v>1836</v>
      </c>
      <c r="C308" s="133" t="s">
        <v>1845</v>
      </c>
      <c r="D308" s="179">
        <f>VLOOKUP('802.7'!A89,'802.7'!A89:N430,14,FALSE)</f>
        <v>158260.45531153039</v>
      </c>
    </row>
    <row r="309" spans="1:4" ht="54" thickTop="1" thickBot="1">
      <c r="A309" s="137" t="s">
        <v>1725</v>
      </c>
      <c r="B309" s="138" t="s">
        <v>1837</v>
      </c>
      <c r="C309" s="133" t="s">
        <v>1845</v>
      </c>
      <c r="D309" s="179">
        <f>VLOOKUP('802.8'!A89,'802.8'!A89:N431,14,FALSE)</f>
        <v>134888.71286054395</v>
      </c>
    </row>
    <row r="310" spans="1:4" ht="54" thickTop="1" thickBot="1">
      <c r="A310" s="137" t="s">
        <v>1162</v>
      </c>
      <c r="B310" s="138" t="s">
        <v>1838</v>
      </c>
      <c r="C310" s="133" t="s">
        <v>233</v>
      </c>
      <c r="D310" s="179">
        <f>VLOOKUP('810.1'!A89,'810.1'!A89:N432,14,FALSE)</f>
        <v>18053.314137077181</v>
      </c>
    </row>
    <row r="311" spans="1:4" ht="54" thickTop="1" thickBot="1">
      <c r="A311" s="137" t="s">
        <v>1163</v>
      </c>
      <c r="B311" s="138" t="s">
        <v>1839</v>
      </c>
      <c r="C311" s="133" t="s">
        <v>233</v>
      </c>
      <c r="D311" s="179">
        <f>VLOOKUP('810.2'!A89,'810.2'!A89:N433,14,FALSE)</f>
        <v>15054.349166112259</v>
      </c>
    </row>
    <row r="312" spans="1:4" ht="54" thickTop="1" thickBot="1">
      <c r="A312" s="137" t="s">
        <v>1164</v>
      </c>
      <c r="B312" s="138" t="s">
        <v>1840</v>
      </c>
      <c r="C312" s="133" t="s">
        <v>233</v>
      </c>
      <c r="D312" s="179">
        <f>VLOOKUP('810.3'!A89,'810.3'!A89:N435,14,FALSE)</f>
        <v>10631.294909303919</v>
      </c>
    </row>
    <row r="313" spans="1:4" ht="57.75" thickTop="1" thickBot="1">
      <c r="A313" s="137" t="s">
        <v>1726</v>
      </c>
      <c r="B313" s="138" t="s">
        <v>2050</v>
      </c>
      <c r="C313" s="133" t="s">
        <v>233</v>
      </c>
      <c r="D313" s="179">
        <f>VLOOKUP('811.1'!A89,'811.1'!A89:N436,14,FALSE)</f>
        <v>33312.523057487131</v>
      </c>
    </row>
    <row r="314" spans="1:4" ht="57.75" thickTop="1" thickBot="1">
      <c r="A314" s="137" t="s">
        <v>1727</v>
      </c>
      <c r="B314" s="138" t="s">
        <v>2051</v>
      </c>
      <c r="C314" s="133" t="s">
        <v>233</v>
      </c>
      <c r="D314" s="179">
        <f>VLOOKUP('811.2'!A89,'811.2'!A89:N437,14,FALSE)</f>
        <v>41223.277914563092</v>
      </c>
    </row>
    <row r="315" spans="1:4" ht="54" thickTop="1" thickBot="1">
      <c r="A315" s="137" t="s">
        <v>1165</v>
      </c>
      <c r="B315" s="138" t="s">
        <v>2053</v>
      </c>
      <c r="C315" s="133" t="s">
        <v>233</v>
      </c>
      <c r="D315" s="179">
        <f>VLOOKUP('812.1'!A89,'812.1'!A89:N438,14,FALSE)</f>
        <v>78623.805312050041</v>
      </c>
    </row>
    <row r="316" spans="1:4" ht="54" thickTop="1" thickBot="1">
      <c r="A316" s="137" t="s">
        <v>1728</v>
      </c>
      <c r="B316" s="138" t="s">
        <v>1841</v>
      </c>
      <c r="C316" s="133" t="s">
        <v>1995</v>
      </c>
      <c r="D316" s="179">
        <f>VLOOKUP('820.1'!A89,'820.1'!A89:N439,14,FALSE)</f>
        <v>67171.945803601688</v>
      </c>
    </row>
    <row r="317" spans="1:4" ht="54" thickTop="1" thickBot="1">
      <c r="A317" s="137" t="s">
        <v>1729</v>
      </c>
      <c r="B317" s="138" t="s">
        <v>1842</v>
      </c>
      <c r="C317" s="133" t="s">
        <v>984</v>
      </c>
      <c r="D317" s="179">
        <f>VLOOKUP('820.1.2'!A88,'820.1.2'!A88:N440,14,FALSE)</f>
        <v>3788957.9394953223</v>
      </c>
    </row>
    <row r="318" spans="1:4" ht="57.75" thickTop="1" thickBot="1">
      <c r="A318" s="137" t="s">
        <v>1166</v>
      </c>
      <c r="B318" s="138" t="s">
        <v>1843</v>
      </c>
      <c r="C318" s="133" t="s">
        <v>1998</v>
      </c>
      <c r="D318" s="179">
        <f>VLOOKUP('900.1'!A88,'900.1'!A88:N441,14,FALSE)</f>
        <v>1066.5719873190808</v>
      </c>
    </row>
    <row r="319" spans="1:4" ht="57.75" thickTop="1" thickBot="1">
      <c r="A319" s="137" t="s">
        <v>1167</v>
      </c>
      <c r="B319" s="138" t="s">
        <v>2195</v>
      </c>
      <c r="C319" s="133" t="s">
        <v>1999</v>
      </c>
      <c r="D319" s="179">
        <f>VLOOKUP('900.2'!A88,'900.2'!A88:N442,14,FALSE)</f>
        <v>1308.9747117097809</v>
      </c>
    </row>
    <row r="320" spans="1:4" ht="54" thickTop="1" thickBot="1">
      <c r="A320" s="137" t="s">
        <v>1168</v>
      </c>
      <c r="B320" s="138" t="s">
        <v>1844</v>
      </c>
      <c r="C320" s="133" t="s">
        <v>1999</v>
      </c>
      <c r="D320" s="179">
        <f>VLOOKUP('900.3'!A88,'900.3'!A88:N443,14,FALSE)</f>
        <v>1308.9747117097809</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9" sqref="D9"/>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9.85546875" customWidth="1"/>
  </cols>
  <sheetData>
    <row r="1" spans="1:4" ht="66" customHeight="1" thickTop="1">
      <c r="A1" s="669" t="s">
        <v>1850</v>
      </c>
      <c r="B1" s="670"/>
      <c r="C1" s="670"/>
      <c r="D1" s="671"/>
    </row>
    <row r="2" spans="1:4" ht="20.25" customHeight="1" thickBot="1">
      <c r="A2" s="672"/>
      <c r="B2" s="673"/>
      <c r="C2" s="673"/>
      <c r="D2" s="674"/>
    </row>
    <row r="3" spans="1:4" ht="16.5" thickTop="1" thickBot="1">
      <c r="A3" s="668" t="s">
        <v>2223</v>
      </c>
      <c r="B3" s="668"/>
      <c r="C3" s="668"/>
      <c r="D3" s="668"/>
    </row>
    <row r="4" spans="1:4" ht="16.5" thickTop="1" thickBot="1">
      <c r="A4" s="668"/>
      <c r="B4" s="668"/>
      <c r="C4" s="668"/>
      <c r="D4" s="668"/>
    </row>
    <row r="5" spans="1:4" ht="16.5" thickTop="1" thickBot="1">
      <c r="A5" s="668"/>
      <c r="B5" s="668"/>
      <c r="C5" s="668"/>
      <c r="D5" s="668"/>
    </row>
    <row r="6" spans="1:4" ht="16.5" thickTop="1" thickBot="1">
      <c r="A6" s="650" t="s">
        <v>2237</v>
      </c>
      <c r="B6" s="651" t="s">
        <v>1882</v>
      </c>
      <c r="C6" s="652" t="s">
        <v>2238</v>
      </c>
      <c r="D6" s="653">
        <v>29260</v>
      </c>
    </row>
    <row r="7" spans="1:4" ht="16.5" thickTop="1" thickBot="1">
      <c r="A7" s="655"/>
      <c r="B7" s="656"/>
      <c r="C7" s="657"/>
      <c r="D7" s="184" t="s">
        <v>1848</v>
      </c>
    </row>
    <row r="8" spans="1:4" ht="16.5" thickTop="1" thickBot="1">
      <c r="A8" s="658" t="s">
        <v>98</v>
      </c>
      <c r="B8" s="659" t="s">
        <v>1882</v>
      </c>
      <c r="C8" s="660" t="s">
        <v>99</v>
      </c>
      <c r="D8" s="654">
        <v>58677.433987924393</v>
      </c>
    </row>
    <row r="9" spans="1:4" ht="16.5" thickTop="1" thickBot="1">
      <c r="A9" s="658" t="s">
        <v>102</v>
      </c>
      <c r="B9" s="659" t="s">
        <v>1882</v>
      </c>
      <c r="C9" s="660" t="s">
        <v>103</v>
      </c>
      <c r="D9" s="654">
        <f>$D$6*1.85</f>
        <v>54131</v>
      </c>
    </row>
    <row r="10" spans="1:4" ht="16.5" thickTop="1" thickBot="1">
      <c r="A10" s="658" t="s">
        <v>0</v>
      </c>
      <c r="B10" s="659" t="s">
        <v>1882</v>
      </c>
      <c r="C10" s="660" t="s">
        <v>1</v>
      </c>
      <c r="D10" s="654">
        <v>69346.058349365194</v>
      </c>
    </row>
    <row r="11" spans="1:4" ht="16.5" thickTop="1" thickBot="1">
      <c r="A11" s="658" t="s">
        <v>1674</v>
      </c>
      <c r="B11" s="659" t="s">
        <v>1882</v>
      </c>
      <c r="C11" s="660" t="s">
        <v>1673</v>
      </c>
      <c r="D11" s="654">
        <v>320058.73084322392</v>
      </c>
    </row>
    <row r="12" spans="1:4" ht="16.5" thickTop="1" thickBot="1">
      <c r="A12" s="658" t="s">
        <v>100</v>
      </c>
      <c r="B12" s="659" t="s">
        <v>1882</v>
      </c>
      <c r="C12" s="660" t="s">
        <v>101</v>
      </c>
      <c r="D12" s="654">
        <v>80014.682710805981</v>
      </c>
    </row>
    <row r="13" spans="1:4" ht="16.5" thickTop="1" thickBot="1">
      <c r="A13" s="658" t="s">
        <v>62</v>
      </c>
      <c r="B13" s="659" t="s">
        <v>1882</v>
      </c>
      <c r="C13" s="660" t="s">
        <v>63</v>
      </c>
      <c r="D13" s="654">
        <v>586774.33987924387</v>
      </c>
    </row>
    <row r="14" spans="1:4" ht="16.5" thickTop="1" thickBot="1">
      <c r="A14" s="658" t="s">
        <v>108</v>
      </c>
      <c r="B14" s="659" t="s">
        <v>1882</v>
      </c>
      <c r="C14" s="660" t="s">
        <v>109</v>
      </c>
      <c r="D14" s="654">
        <v>320058.73084322392</v>
      </c>
    </row>
    <row r="15" spans="1:4" ht="16.5" thickTop="1" thickBot="1">
      <c r="A15" s="658" t="s">
        <v>41</v>
      </c>
      <c r="B15" s="659" t="s">
        <v>1882</v>
      </c>
      <c r="C15" s="660" t="s">
        <v>42</v>
      </c>
      <c r="D15" s="654">
        <v>213372.48722881597</v>
      </c>
    </row>
    <row r="16" spans="1:4" ht="16.5" thickTop="1" thickBot="1">
      <c r="A16" s="658" t="s">
        <v>43</v>
      </c>
      <c r="B16" s="659" t="s">
        <v>1882</v>
      </c>
      <c r="C16" s="660" t="s">
        <v>44</v>
      </c>
      <c r="D16" s="654">
        <v>320058.73084322392</v>
      </c>
    </row>
    <row r="17" spans="1:4" ht="16.5" thickTop="1" thickBot="1">
      <c r="A17" s="658" t="s">
        <v>106</v>
      </c>
      <c r="B17" s="659" t="s">
        <v>1882</v>
      </c>
      <c r="C17" s="660" t="s">
        <v>107</v>
      </c>
      <c r="D17" s="654">
        <v>106686.24361440798</v>
      </c>
    </row>
    <row r="18" spans="1:4" ht="16.5" thickTop="1" thickBot="1">
      <c r="A18" s="658" t="s">
        <v>1675</v>
      </c>
      <c r="B18" s="659" t="s">
        <v>1882</v>
      </c>
      <c r="C18" s="660" t="s">
        <v>2000</v>
      </c>
      <c r="D18" s="654">
        <v>96017.619252967183</v>
      </c>
    </row>
    <row r="19" spans="1:4" ht="16.5" thickTop="1" thickBot="1">
      <c r="A19" s="658" t="s">
        <v>96</v>
      </c>
      <c r="B19" s="659" t="s">
        <v>92</v>
      </c>
      <c r="C19" s="660" t="s">
        <v>97</v>
      </c>
      <c r="D19" s="654">
        <v>2133724.8722881596</v>
      </c>
    </row>
    <row r="20" spans="1:4" ht="16.5" thickTop="1" thickBot="1">
      <c r="A20" s="658" t="s">
        <v>76</v>
      </c>
      <c r="B20" s="659" t="s">
        <v>1882</v>
      </c>
      <c r="C20" s="660" t="s">
        <v>77</v>
      </c>
      <c r="D20" s="654">
        <v>485912.31941843667</v>
      </c>
    </row>
    <row r="21" spans="1:4" ht="16.5" thickTop="1" thickBot="1">
      <c r="A21" s="658" t="s">
        <v>74</v>
      </c>
      <c r="B21" s="659" t="s">
        <v>1882</v>
      </c>
      <c r="C21" s="660" t="s">
        <v>75</v>
      </c>
      <c r="D21" s="654">
        <v>477235.31371453602</v>
      </c>
    </row>
    <row r="22" spans="1:4" ht="16.5" thickTop="1" thickBot="1">
      <c r="A22" s="658" t="s">
        <v>84</v>
      </c>
      <c r="B22" s="659" t="s">
        <v>1882</v>
      </c>
      <c r="C22" s="660" t="s">
        <v>85</v>
      </c>
      <c r="D22" s="654">
        <v>544482.10791976599</v>
      </c>
    </row>
    <row r="23" spans="1:4" ht="16.5" thickTop="1" thickBot="1">
      <c r="A23" s="658" t="s">
        <v>78</v>
      </c>
      <c r="B23" s="659" t="s">
        <v>1882</v>
      </c>
      <c r="C23" s="660" t="s">
        <v>79</v>
      </c>
      <c r="D23" s="654">
        <v>605221.14784707059</v>
      </c>
    </row>
    <row r="24" spans="1:4" ht="16.5" thickTop="1" thickBot="1">
      <c r="A24" s="658" t="s">
        <v>64</v>
      </c>
      <c r="B24" s="659" t="s">
        <v>1882</v>
      </c>
      <c r="C24" s="660" t="s">
        <v>65</v>
      </c>
      <c r="D24" s="654">
        <v>468558.30801063532</v>
      </c>
    </row>
    <row r="25" spans="1:4" ht="16.5" thickTop="1" thickBot="1">
      <c r="A25" s="658" t="s">
        <v>80</v>
      </c>
      <c r="B25" s="659" t="s">
        <v>1882</v>
      </c>
      <c r="C25" s="660" t="s">
        <v>81</v>
      </c>
      <c r="D25" s="654">
        <v>557497.61647561705</v>
      </c>
    </row>
    <row r="26" spans="1:4" ht="16.5" thickTop="1" thickBot="1">
      <c r="A26" s="658" t="s">
        <v>82</v>
      </c>
      <c r="B26" s="659" t="s">
        <v>1882</v>
      </c>
      <c r="C26" s="660" t="s">
        <v>83</v>
      </c>
      <c r="D26" s="654">
        <v>577020.87930939358</v>
      </c>
    </row>
    <row r="27" spans="1:4" ht="16.5" thickTop="1" thickBot="1">
      <c r="A27" s="658" t="s">
        <v>104</v>
      </c>
      <c r="B27" s="659" t="s">
        <v>1882</v>
      </c>
      <c r="C27" s="660" t="s">
        <v>105</v>
      </c>
      <c r="D27" s="654">
        <v>145339.84554033595</v>
      </c>
    </row>
    <row r="28" spans="1:4" ht="16.5" thickTop="1" thickBot="1">
      <c r="A28" s="658" t="s">
        <v>4</v>
      </c>
      <c r="B28" s="659" t="s">
        <v>1882</v>
      </c>
      <c r="C28" s="660" t="s">
        <v>5</v>
      </c>
      <c r="D28" s="654">
        <v>162693.85694813728</v>
      </c>
    </row>
    <row r="29" spans="1:4" ht="16.5" customHeight="1" thickTop="1" thickBot="1">
      <c r="A29" s="658" t="s">
        <v>45</v>
      </c>
      <c r="B29" s="659" t="s">
        <v>1882</v>
      </c>
      <c r="C29" s="660" t="s">
        <v>2226</v>
      </c>
      <c r="D29" s="654">
        <f>$D$43+$D$64</f>
        <v>160817.24361440798</v>
      </c>
    </row>
    <row r="30" spans="1:4" ht="16.5" thickTop="1" thickBot="1">
      <c r="A30" s="658" t="s">
        <v>66</v>
      </c>
      <c r="B30" s="659" t="s">
        <v>1882</v>
      </c>
      <c r="C30" s="660" t="s">
        <v>67</v>
      </c>
      <c r="D30" s="654">
        <v>160029.36542161196</v>
      </c>
    </row>
    <row r="31" spans="1:4" ht="16.5" thickTop="1" thickBot="1">
      <c r="A31" s="658" t="s">
        <v>23</v>
      </c>
      <c r="B31" s="659" t="s">
        <v>1882</v>
      </c>
      <c r="C31" s="660" t="s">
        <v>24</v>
      </c>
      <c r="D31" s="654">
        <f>$D$64*10</f>
        <v>541310</v>
      </c>
    </row>
    <row r="32" spans="1:4" ht="16.5" thickTop="1" thickBot="1">
      <c r="A32" s="658" t="s">
        <v>7</v>
      </c>
      <c r="B32" s="659" t="s">
        <v>1882</v>
      </c>
      <c r="C32" s="660" t="s">
        <v>8</v>
      </c>
      <c r="D32" s="654">
        <f>$D$64*2</f>
        <v>108262</v>
      </c>
    </row>
    <row r="33" spans="1:4" ht="16.5" thickTop="1" thickBot="1">
      <c r="A33" s="658" t="s">
        <v>9</v>
      </c>
      <c r="B33" s="659" t="s">
        <v>1882</v>
      </c>
      <c r="C33" s="660" t="s">
        <v>10</v>
      </c>
      <c r="D33" s="654">
        <f>$D$64*3</f>
        <v>162393</v>
      </c>
    </row>
    <row r="34" spans="1:4" ht="16.5" thickTop="1" thickBot="1">
      <c r="A34" s="658" t="s">
        <v>11</v>
      </c>
      <c r="B34" s="659" t="s">
        <v>1882</v>
      </c>
      <c r="C34" s="660" t="s">
        <v>12</v>
      </c>
      <c r="D34" s="654">
        <f>$D$64*4</f>
        <v>216524</v>
      </c>
    </row>
    <row r="35" spans="1:4" ht="16.5" thickTop="1" thickBot="1">
      <c r="A35" s="658" t="s">
        <v>13</v>
      </c>
      <c r="B35" s="659" t="s">
        <v>1882</v>
      </c>
      <c r="C35" s="660" t="s">
        <v>14</v>
      </c>
      <c r="D35" s="654">
        <f>$D$64*5</f>
        <v>270655</v>
      </c>
    </row>
    <row r="36" spans="1:4" ht="16.5" thickTop="1" thickBot="1">
      <c r="A36" s="658" t="s">
        <v>15</v>
      </c>
      <c r="B36" s="659" t="s">
        <v>1882</v>
      </c>
      <c r="C36" s="660" t="s">
        <v>16</v>
      </c>
      <c r="D36" s="654">
        <f>$D$64*6</f>
        <v>324786</v>
      </c>
    </row>
    <row r="37" spans="1:4" ht="16.5" thickTop="1" thickBot="1">
      <c r="A37" s="658" t="s">
        <v>17</v>
      </c>
      <c r="B37" s="659" t="s">
        <v>1882</v>
      </c>
      <c r="C37" s="660" t="s">
        <v>18</v>
      </c>
      <c r="D37" s="654">
        <f>$D$64*7</f>
        <v>378917</v>
      </c>
    </row>
    <row r="38" spans="1:4" ht="16.5" thickTop="1" thickBot="1">
      <c r="A38" s="658" t="s">
        <v>19</v>
      </c>
      <c r="B38" s="659" t="s">
        <v>1882</v>
      </c>
      <c r="C38" s="660" t="s">
        <v>20</v>
      </c>
      <c r="D38" s="654">
        <f>$D$64*8</f>
        <v>433048</v>
      </c>
    </row>
    <row r="39" spans="1:4" ht="16.5" thickTop="1" thickBot="1">
      <c r="A39" s="658" t="s">
        <v>21</v>
      </c>
      <c r="B39" s="659" t="s">
        <v>1882</v>
      </c>
      <c r="C39" s="660" t="s">
        <v>22</v>
      </c>
      <c r="D39" s="654">
        <f>$D$64*9</f>
        <v>487179</v>
      </c>
    </row>
    <row r="40" spans="1:4" ht="16.5" thickTop="1" thickBot="1">
      <c r="A40" s="658" t="s">
        <v>72</v>
      </c>
      <c r="B40" s="659" t="s">
        <v>1882</v>
      </c>
      <c r="C40" s="660" t="s">
        <v>73</v>
      </c>
      <c r="D40" s="654">
        <v>58677.433987924393</v>
      </c>
    </row>
    <row r="41" spans="1:4" ht="16.5" thickTop="1" thickBot="1">
      <c r="A41" s="658" t="s">
        <v>27</v>
      </c>
      <c r="B41" s="659" t="s">
        <v>1882</v>
      </c>
      <c r="C41" s="660" t="s">
        <v>28</v>
      </c>
      <c r="D41" s="654">
        <v>117354.86797584879</v>
      </c>
    </row>
    <row r="42" spans="1:4" ht="16.5" thickTop="1" thickBot="1">
      <c r="A42" s="658" t="s">
        <v>25</v>
      </c>
      <c r="B42" s="659" t="s">
        <v>1882</v>
      </c>
      <c r="C42" s="660" t="s">
        <v>26</v>
      </c>
      <c r="D42" s="654">
        <v>117354.86797584879</v>
      </c>
    </row>
    <row r="43" spans="1:4" ht="16.5" thickTop="1" thickBot="1">
      <c r="A43" s="658" t="s">
        <v>30</v>
      </c>
      <c r="B43" s="659" t="s">
        <v>1882</v>
      </c>
      <c r="C43" s="660" t="s">
        <v>31</v>
      </c>
      <c r="D43" s="654">
        <v>106686.24361440798</v>
      </c>
    </row>
    <row r="44" spans="1:4" ht="17.25" customHeight="1" thickTop="1" thickBot="1">
      <c r="A44" s="658" t="s">
        <v>40</v>
      </c>
      <c r="B44" s="659" t="s">
        <v>1882</v>
      </c>
      <c r="C44" s="660" t="s">
        <v>2225</v>
      </c>
      <c r="D44" s="654">
        <v>266715.60903601995</v>
      </c>
    </row>
    <row r="45" spans="1:4" ht="16.5" thickTop="1" thickBot="1">
      <c r="A45" s="658" t="s">
        <v>32</v>
      </c>
      <c r="B45" s="659" t="s">
        <v>1882</v>
      </c>
      <c r="C45" s="660" t="s">
        <v>33</v>
      </c>
      <c r="D45" s="654">
        <f>D43*2</f>
        <v>213372.48722881597</v>
      </c>
    </row>
    <row r="46" spans="1:4" ht="16.5" thickTop="1" thickBot="1">
      <c r="A46" s="658" t="s">
        <v>34</v>
      </c>
      <c r="B46" s="659" t="s">
        <v>1882</v>
      </c>
      <c r="C46" s="660" t="s">
        <v>35</v>
      </c>
      <c r="D46" s="654">
        <f>D43*3</f>
        <v>320058.73084322398</v>
      </c>
    </row>
    <row r="47" spans="1:4" ht="16.5" thickTop="1" thickBot="1">
      <c r="A47" s="658" t="s">
        <v>70</v>
      </c>
      <c r="B47" s="659" t="s">
        <v>1882</v>
      </c>
      <c r="C47" s="660" t="s">
        <v>71</v>
      </c>
      <c r="D47" s="654">
        <f>D43+(3*D8)</f>
        <v>282718.54557818116</v>
      </c>
    </row>
    <row r="48" spans="1:4" ht="16.5" thickTop="1" thickBot="1">
      <c r="A48" s="658" t="s">
        <v>36</v>
      </c>
      <c r="B48" s="659" t="s">
        <v>1882</v>
      </c>
      <c r="C48" s="660" t="s">
        <v>37</v>
      </c>
      <c r="D48" s="654">
        <v>117354.86797584879</v>
      </c>
    </row>
    <row r="49" spans="1:4" ht="16.5" thickTop="1" thickBot="1">
      <c r="A49" s="658" t="s">
        <v>38</v>
      </c>
      <c r="B49" s="659" t="s">
        <v>1882</v>
      </c>
      <c r="C49" s="660" t="s">
        <v>39</v>
      </c>
      <c r="D49" s="654">
        <v>128023.49233728957</v>
      </c>
    </row>
    <row r="50" spans="1:4" ht="16.5" thickTop="1" thickBot="1">
      <c r="A50" s="658" t="s">
        <v>89</v>
      </c>
      <c r="B50" s="659" t="s">
        <v>1882</v>
      </c>
      <c r="C50" s="660" t="s">
        <v>90</v>
      </c>
      <c r="D50" s="654">
        <v>133357.80451800997</v>
      </c>
    </row>
    <row r="51" spans="1:4" ht="16.5" thickTop="1" thickBot="1">
      <c r="A51" s="658" t="s">
        <v>46</v>
      </c>
      <c r="B51" s="659" t="s">
        <v>1882</v>
      </c>
      <c r="C51" s="660" t="s">
        <v>47</v>
      </c>
      <c r="D51" s="654">
        <f>$D$6*1.85</f>
        <v>54131</v>
      </c>
    </row>
    <row r="52" spans="1:4" ht="16.5" thickTop="1" thickBot="1">
      <c r="A52" s="658" t="s">
        <v>48</v>
      </c>
      <c r="B52" s="659" t="s">
        <v>1882</v>
      </c>
      <c r="C52" s="660" t="s">
        <v>49</v>
      </c>
      <c r="D52" s="654">
        <f>D51*2</f>
        <v>108262</v>
      </c>
    </row>
    <row r="53" spans="1:4" ht="16.5" thickTop="1" thickBot="1">
      <c r="A53" s="658" t="s">
        <v>50</v>
      </c>
      <c r="B53" s="659" t="s">
        <v>1882</v>
      </c>
      <c r="C53" s="660" t="s">
        <v>51</v>
      </c>
      <c r="D53" s="654">
        <v>106686.24361440798</v>
      </c>
    </row>
    <row r="54" spans="1:4" ht="16.5" thickTop="1" thickBot="1">
      <c r="A54" s="658" t="s">
        <v>68</v>
      </c>
      <c r="B54" s="659" t="s">
        <v>1882</v>
      </c>
      <c r="C54" s="660" t="s">
        <v>69</v>
      </c>
      <c r="D54" s="654">
        <v>213372.48722881597</v>
      </c>
    </row>
    <row r="55" spans="1:4" ht="46.5" thickTop="1" thickBot="1">
      <c r="A55" s="658" t="s">
        <v>29</v>
      </c>
      <c r="B55" s="659" t="s">
        <v>1882</v>
      </c>
      <c r="C55" s="660" t="s">
        <v>1883</v>
      </c>
      <c r="D55" s="654">
        <v>800146.82710805978</v>
      </c>
    </row>
    <row r="56" spans="1:4" ht="16.5" thickTop="1" thickBot="1">
      <c r="A56" s="658" t="s">
        <v>52</v>
      </c>
      <c r="B56" s="659" t="s">
        <v>1882</v>
      </c>
      <c r="C56" s="660" t="s">
        <v>53</v>
      </c>
      <c r="D56" s="654">
        <v>80014.682710805981</v>
      </c>
    </row>
    <row r="57" spans="1:4" ht="16.5" thickTop="1" thickBot="1">
      <c r="A57" s="658" t="s">
        <v>54</v>
      </c>
      <c r="B57" s="659" t="s">
        <v>1882</v>
      </c>
      <c r="C57" s="660" t="s">
        <v>55</v>
      </c>
      <c r="D57" s="654">
        <v>160029.36542161196</v>
      </c>
    </row>
    <row r="58" spans="1:4" ht="16.5" thickTop="1" thickBot="1">
      <c r="A58" s="658" t="s">
        <v>56</v>
      </c>
      <c r="B58" s="659" t="s">
        <v>1882</v>
      </c>
      <c r="C58" s="660" t="s">
        <v>57</v>
      </c>
      <c r="D58" s="654">
        <v>106686.24361440798</v>
      </c>
    </row>
    <row r="59" spans="1:4" ht="16.5" thickTop="1" thickBot="1">
      <c r="A59" s="658" t="s">
        <v>2</v>
      </c>
      <c r="B59" s="659" t="s">
        <v>1882</v>
      </c>
      <c r="C59" s="660" t="s">
        <v>3</v>
      </c>
      <c r="D59" s="654">
        <v>213372.48722881597</v>
      </c>
    </row>
    <row r="60" spans="1:4" ht="16.5" thickTop="1" thickBot="1">
      <c r="A60" s="658" t="s">
        <v>58</v>
      </c>
      <c r="B60" s="659" t="s">
        <v>1882</v>
      </c>
      <c r="C60" s="660" t="s">
        <v>59</v>
      </c>
      <c r="D60" s="654">
        <v>133357.80451800997</v>
      </c>
    </row>
    <row r="61" spans="1:4" ht="16.5" thickTop="1" thickBot="1">
      <c r="A61" s="658" t="s">
        <v>86</v>
      </c>
      <c r="B61" s="659" t="s">
        <v>1882</v>
      </c>
      <c r="C61" s="660" t="s">
        <v>87</v>
      </c>
      <c r="D61" s="654">
        <v>160029.36542161196</v>
      </c>
    </row>
    <row r="62" spans="1:4" ht="16.5" thickTop="1" thickBot="1">
      <c r="A62" s="658" t="s">
        <v>88</v>
      </c>
      <c r="B62" s="659" t="s">
        <v>1882</v>
      </c>
      <c r="C62" s="660" t="s">
        <v>87</v>
      </c>
      <c r="D62" s="654">
        <v>160029.36542161196</v>
      </c>
    </row>
    <row r="63" spans="1:4" ht="16.5" thickTop="1" thickBot="1">
      <c r="A63" s="658" t="s">
        <v>60</v>
      </c>
      <c r="B63" s="659" t="s">
        <v>1882</v>
      </c>
      <c r="C63" s="660" t="s">
        <v>61</v>
      </c>
      <c r="D63" s="654">
        <v>160029.36542161196</v>
      </c>
    </row>
    <row r="64" spans="1:4" ht="17.25" customHeight="1" thickTop="1" thickBot="1">
      <c r="A64" s="658" t="s">
        <v>6</v>
      </c>
      <c r="B64" s="659" t="s">
        <v>1882</v>
      </c>
      <c r="C64" s="660" t="s">
        <v>2224</v>
      </c>
      <c r="D64" s="654">
        <f>$D$6*1.85</f>
        <v>54131</v>
      </c>
    </row>
    <row r="65" spans="1:4" ht="16.5" thickTop="1" thickBot="1">
      <c r="A65" s="658" t="s">
        <v>91</v>
      </c>
      <c r="B65" s="659" t="s">
        <v>92</v>
      </c>
      <c r="C65" s="660" t="s">
        <v>93</v>
      </c>
      <c r="D65" s="654">
        <v>533431.21807203989</v>
      </c>
    </row>
    <row r="66" spans="1:4" ht="16.5" thickTop="1" thickBot="1">
      <c r="A66" s="658" t="s">
        <v>94</v>
      </c>
      <c r="B66" s="659" t="s">
        <v>92</v>
      </c>
      <c r="C66" s="660" t="s">
        <v>95</v>
      </c>
      <c r="D66" s="654">
        <v>266715.60903601995</v>
      </c>
    </row>
    <row r="67" spans="1:4" ht="16.5" thickTop="1" thickBot="1">
      <c r="A67" s="658" t="s">
        <v>2228</v>
      </c>
      <c r="B67" s="659" t="s">
        <v>1882</v>
      </c>
      <c r="C67" s="660" t="s">
        <v>2227</v>
      </c>
      <c r="D67" s="654">
        <f>$D$6*1.85</f>
        <v>54131</v>
      </c>
    </row>
    <row r="68" spans="1:4" ht="15.75" thickTop="1">
      <c r="A68" s="3"/>
      <c r="B68" s="4"/>
      <c r="C68" s="5"/>
      <c r="D68" s="185"/>
    </row>
    <row r="69" spans="1:4">
      <c r="A69" s="3"/>
      <c r="B69" s="4"/>
      <c r="C69" s="5"/>
      <c r="D69" s="185"/>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78" t="s">
        <v>1850</v>
      </c>
      <c r="B1" s="679"/>
      <c r="C1" s="679"/>
      <c r="D1" s="680"/>
    </row>
    <row r="2" spans="1:4" ht="89.25" customHeight="1" thickBot="1">
      <c r="A2" s="681"/>
      <c r="B2" s="682"/>
      <c r="C2" s="682"/>
      <c r="D2" s="683"/>
    </row>
    <row r="3" spans="1:4" ht="39.75" customHeight="1" thickTop="1" thickBot="1">
      <c r="A3" s="675" t="s">
        <v>110</v>
      </c>
      <c r="B3" s="676"/>
      <c r="C3" s="676"/>
      <c r="D3" s="677"/>
    </row>
    <row r="4" spans="1:4" ht="16.5" customHeight="1" thickTop="1" thickBot="1">
      <c r="A4" s="8"/>
      <c r="B4" s="8"/>
      <c r="C4" s="9"/>
      <c r="D4" s="186"/>
    </row>
    <row r="5" spans="1:4" ht="16.5" thickTop="1" thickBot="1">
      <c r="A5" s="8"/>
      <c r="B5" s="8"/>
      <c r="C5" s="9"/>
      <c r="D5" s="186"/>
    </row>
    <row r="6" spans="1:4" ht="16.5" thickTop="1" thickBot="1">
      <c r="A6" s="10"/>
      <c r="B6" s="8"/>
      <c r="C6" s="11" t="s">
        <v>111</v>
      </c>
      <c r="D6" s="187" t="s">
        <v>1846</v>
      </c>
    </row>
    <row r="7" spans="1:4" ht="30" customHeight="1" thickTop="1" thickBot="1">
      <c r="A7" s="10" t="s">
        <v>115</v>
      </c>
      <c r="B7" s="8" t="s">
        <v>92</v>
      </c>
      <c r="C7" s="11" t="s">
        <v>116</v>
      </c>
      <c r="D7" s="649">
        <v>1331.5311616621029</v>
      </c>
    </row>
    <row r="8" spans="1:4" ht="30" customHeight="1" thickTop="1" thickBot="1">
      <c r="A8" s="10" t="s">
        <v>112</v>
      </c>
      <c r="B8" s="8" t="s">
        <v>113</v>
      </c>
      <c r="C8" s="11" t="s">
        <v>114</v>
      </c>
      <c r="D8" s="649">
        <v>3189.8709281279962</v>
      </c>
    </row>
    <row r="9" spans="1:4" ht="30" customHeight="1" thickTop="1" thickBot="1">
      <c r="A9" s="10" t="s">
        <v>117</v>
      </c>
      <c r="B9" s="8" t="s">
        <v>113</v>
      </c>
      <c r="C9" s="11" t="s">
        <v>118</v>
      </c>
      <c r="D9" s="649">
        <v>52196.160878811308</v>
      </c>
    </row>
    <row r="10" spans="1:4" ht="30" customHeight="1" thickTop="1" thickBot="1">
      <c r="A10" s="10" t="s">
        <v>119</v>
      </c>
      <c r="B10" s="8" t="s">
        <v>113</v>
      </c>
      <c r="C10" s="11" t="s">
        <v>120</v>
      </c>
      <c r="D10" s="649">
        <v>42531.60212280244</v>
      </c>
    </row>
    <row r="11" spans="1:4" ht="30" customHeight="1" thickTop="1" thickBot="1">
      <c r="A11" s="10" t="s">
        <v>123</v>
      </c>
      <c r="B11" s="8" t="s">
        <v>113</v>
      </c>
      <c r="C11" s="11" t="s">
        <v>124</v>
      </c>
      <c r="D11" s="649">
        <v>15666.854235918725</v>
      </c>
    </row>
    <row r="12" spans="1:4" ht="30" customHeight="1" thickTop="1" thickBot="1">
      <c r="A12" s="10" t="s">
        <v>121</v>
      </c>
      <c r="B12" s="8" t="s">
        <v>113</v>
      </c>
      <c r="C12" s="11" t="s">
        <v>122</v>
      </c>
      <c r="D12" s="649">
        <v>46529.902987925176</v>
      </c>
    </row>
    <row r="13" spans="1:4" ht="30" customHeight="1" thickTop="1" thickBot="1">
      <c r="A13" s="10" t="s">
        <v>125</v>
      </c>
      <c r="B13" s="8" t="s">
        <v>113</v>
      </c>
      <c r="C13" s="11" t="s">
        <v>126</v>
      </c>
      <c r="D13" s="649">
        <v>35179.87638447756</v>
      </c>
    </row>
    <row r="14" spans="1:4" ht="30" customHeight="1" thickTop="1" thickBot="1">
      <c r="A14" s="10" t="s">
        <v>131</v>
      </c>
      <c r="B14" s="8" t="s">
        <v>113</v>
      </c>
      <c r="C14" s="11" t="s">
        <v>132</v>
      </c>
      <c r="D14" s="649">
        <v>210531.45049973522</v>
      </c>
    </row>
    <row r="15" spans="1:4" ht="30" customHeight="1" thickTop="1" thickBot="1">
      <c r="A15" s="10" t="s">
        <v>129</v>
      </c>
      <c r="B15" s="8" t="s">
        <v>113</v>
      </c>
      <c r="C15" s="11" t="s">
        <v>130</v>
      </c>
      <c r="D15" s="649">
        <v>159493.52590192482</v>
      </c>
    </row>
    <row r="16" spans="1:4" ht="30" customHeight="1" thickTop="1" thickBot="1">
      <c r="A16" s="10" t="s">
        <v>127</v>
      </c>
      <c r="B16" s="8" t="s">
        <v>113</v>
      </c>
      <c r="C16" s="11" t="s">
        <v>128</v>
      </c>
      <c r="D16" s="649">
        <v>71765.662603839359</v>
      </c>
    </row>
    <row r="17" spans="1:4" ht="30" customHeight="1" thickTop="1" thickBot="1">
      <c r="A17" s="10" t="s">
        <v>1711</v>
      </c>
      <c r="B17" s="8" t="s">
        <v>113</v>
      </c>
      <c r="C17" s="11" t="s">
        <v>1712</v>
      </c>
      <c r="D17" s="649">
        <v>44896.147426511256</v>
      </c>
    </row>
    <row r="18" spans="1:4" ht="30" customHeight="1" thickTop="1" thickBot="1">
      <c r="A18" s="10" t="s">
        <v>133</v>
      </c>
      <c r="B18" s="8" t="s">
        <v>113</v>
      </c>
      <c r="C18" s="11" t="s">
        <v>134</v>
      </c>
      <c r="D18" s="649">
        <v>47826.052367975593</v>
      </c>
    </row>
    <row r="19" spans="1:4" ht="30" customHeight="1" thickTop="1" thickBot="1">
      <c r="A19" s="10" t="s">
        <v>146</v>
      </c>
      <c r="B19" s="8" t="s">
        <v>113</v>
      </c>
      <c r="C19" s="11" t="s">
        <v>147</v>
      </c>
      <c r="D19" s="649">
        <v>127594.81662064484</v>
      </c>
    </row>
    <row r="20" spans="1:4" ht="30" customHeight="1" thickTop="1" thickBot="1">
      <c r="A20" s="10" t="s">
        <v>135</v>
      </c>
      <c r="B20" s="8" t="s">
        <v>113</v>
      </c>
      <c r="C20" s="11" t="s">
        <v>1884</v>
      </c>
      <c r="D20" s="649">
        <v>63797.408310322418</v>
      </c>
    </row>
    <row r="21" spans="1:4" ht="30" customHeight="1" thickTop="1" thickBot="1">
      <c r="A21" s="10" t="s">
        <v>136</v>
      </c>
      <c r="B21" s="8" t="s">
        <v>113</v>
      </c>
      <c r="C21" s="11" t="s">
        <v>137</v>
      </c>
      <c r="D21" s="649">
        <v>110466.66996278672</v>
      </c>
    </row>
    <row r="22" spans="1:4" ht="30" customHeight="1" thickTop="1" thickBot="1">
      <c r="A22" s="10" t="s">
        <v>138</v>
      </c>
      <c r="B22" s="8" t="s">
        <v>113</v>
      </c>
      <c r="C22" s="11" t="s">
        <v>139</v>
      </c>
      <c r="D22" s="649">
        <v>47848.053669682427</v>
      </c>
    </row>
    <row r="23" spans="1:4" ht="30" customHeight="1" thickTop="1" thickBot="1">
      <c r="A23" s="10" t="s">
        <v>143</v>
      </c>
      <c r="B23" s="8" t="s">
        <v>144</v>
      </c>
      <c r="C23" s="11" t="s">
        <v>145</v>
      </c>
      <c r="D23" s="649">
        <v>24836.937324349623</v>
      </c>
    </row>
    <row r="24" spans="1:4" ht="30" customHeight="1" thickTop="1" thickBot="1">
      <c r="A24" s="10" t="s">
        <v>140</v>
      </c>
      <c r="B24" s="8" t="s">
        <v>998</v>
      </c>
      <c r="C24" s="11" t="s">
        <v>142</v>
      </c>
      <c r="D24" s="649">
        <v>26279.406638211767</v>
      </c>
    </row>
    <row r="25" spans="1:4" ht="30" customHeight="1" thickTop="1" thickBot="1">
      <c r="A25" s="10" t="s">
        <v>148</v>
      </c>
      <c r="B25" s="8" t="s">
        <v>113</v>
      </c>
      <c r="C25" s="11" t="s">
        <v>149</v>
      </c>
      <c r="D25" s="649">
        <v>92721.236084160453</v>
      </c>
    </row>
    <row r="26" spans="1:4" ht="30" customHeight="1" thickTop="1" thickBot="1">
      <c r="A26" s="10" t="s">
        <v>150</v>
      </c>
      <c r="B26" s="8" t="s">
        <v>113</v>
      </c>
      <c r="C26" s="11" t="s">
        <v>151</v>
      </c>
      <c r="D26" s="649">
        <v>92721.236084160453</v>
      </c>
    </row>
    <row r="27" spans="1:4" ht="30" customHeight="1" thickTop="1" thickBot="1">
      <c r="A27" s="10" t="s">
        <v>152</v>
      </c>
      <c r="B27" s="8" t="s">
        <v>113</v>
      </c>
      <c r="C27" s="11" t="s">
        <v>153</v>
      </c>
      <c r="D27" s="649">
        <v>53164.505216562422</v>
      </c>
    </row>
    <row r="28" spans="1:4" ht="30" customHeight="1" thickTop="1" thickBot="1">
      <c r="A28" s="10" t="s">
        <v>154</v>
      </c>
      <c r="B28" s="8" t="s">
        <v>113</v>
      </c>
      <c r="C28" s="11" t="s">
        <v>155</v>
      </c>
      <c r="D28" s="649">
        <v>66521.079241938351</v>
      </c>
    </row>
    <row r="29" spans="1:4" ht="30" customHeight="1" thickTop="1" thickBot="1">
      <c r="A29" s="10" t="s">
        <v>156</v>
      </c>
      <c r="B29" s="8" t="s">
        <v>113</v>
      </c>
      <c r="C29" s="11" t="s">
        <v>157</v>
      </c>
      <c r="D29" s="649">
        <v>1022.1788369415136</v>
      </c>
    </row>
    <row r="30" spans="1:4" ht="30" customHeight="1" thickTop="1" thickBot="1">
      <c r="A30" s="10" t="s">
        <v>166</v>
      </c>
      <c r="B30" s="8" t="s">
        <v>113</v>
      </c>
      <c r="C30" s="11" t="s">
        <v>167</v>
      </c>
      <c r="D30" s="649">
        <v>121048.28742382753</v>
      </c>
    </row>
    <row r="31" spans="1:4" ht="30" customHeight="1" thickTop="1" thickBot="1">
      <c r="A31" s="10" t="s">
        <v>162</v>
      </c>
      <c r="B31" s="8" t="s">
        <v>113</v>
      </c>
      <c r="C31" s="11" t="s">
        <v>163</v>
      </c>
      <c r="D31" s="649">
        <v>10876.036043156</v>
      </c>
    </row>
    <row r="32" spans="1:4" ht="30" customHeight="1" thickTop="1" thickBot="1">
      <c r="A32" s="10" t="s">
        <v>164</v>
      </c>
      <c r="B32" s="8" t="s">
        <v>113</v>
      </c>
      <c r="C32" s="11" t="s">
        <v>165</v>
      </c>
      <c r="D32" s="649">
        <v>121048.28742382753</v>
      </c>
    </row>
    <row r="33" spans="1:4" ht="30" customHeight="1" thickTop="1" thickBot="1">
      <c r="A33" s="10" t="s">
        <v>171</v>
      </c>
      <c r="B33" s="8" t="s">
        <v>113</v>
      </c>
      <c r="C33" s="11" t="s">
        <v>172</v>
      </c>
      <c r="D33" s="649">
        <v>9139.6543067486582</v>
      </c>
    </row>
    <row r="34" spans="1:4" ht="30" customHeight="1" thickTop="1" thickBot="1">
      <c r="A34" s="10" t="s">
        <v>160</v>
      </c>
      <c r="B34" s="8" t="s">
        <v>113</v>
      </c>
      <c r="C34" s="11" t="s">
        <v>161</v>
      </c>
      <c r="D34" s="649">
        <v>7868.1386825487898</v>
      </c>
    </row>
    <row r="35" spans="1:4" ht="30" customHeight="1" thickTop="1" thickBot="1">
      <c r="A35" s="10" t="s">
        <v>173</v>
      </c>
      <c r="B35" s="8" t="s">
        <v>113</v>
      </c>
      <c r="C35" s="11" t="s">
        <v>1886</v>
      </c>
      <c r="D35" s="649">
        <v>129508.73507662662</v>
      </c>
    </row>
    <row r="36" spans="1:4" ht="30" customHeight="1" thickTop="1" thickBot="1">
      <c r="A36" s="10" t="s">
        <v>170</v>
      </c>
      <c r="B36" s="8" t="s">
        <v>113</v>
      </c>
      <c r="C36" s="11" t="s">
        <v>1885</v>
      </c>
      <c r="D36" s="649">
        <v>88705.10657799941</v>
      </c>
    </row>
    <row r="37" spans="1:4" ht="30" customHeight="1" thickTop="1" thickBot="1">
      <c r="A37" s="10" t="s">
        <v>168</v>
      </c>
      <c r="B37" s="8" t="s">
        <v>113</v>
      </c>
      <c r="C37" s="11" t="s">
        <v>169</v>
      </c>
      <c r="D37" s="649">
        <v>98673.32635696017</v>
      </c>
    </row>
    <row r="38" spans="1:4" ht="30" customHeight="1" thickTop="1" thickBot="1">
      <c r="A38" s="10" t="s">
        <v>174</v>
      </c>
      <c r="B38" s="8" t="s">
        <v>113</v>
      </c>
      <c r="C38" s="11" t="s">
        <v>175</v>
      </c>
      <c r="D38" s="649">
        <v>67837.907385056213</v>
      </c>
    </row>
    <row r="39" spans="1:4" ht="30" customHeight="1" thickTop="1" thickBot="1">
      <c r="A39" s="10" t="s">
        <v>176</v>
      </c>
      <c r="B39" s="8" t="s">
        <v>113</v>
      </c>
      <c r="C39" s="11" t="s">
        <v>177</v>
      </c>
      <c r="D39" s="649">
        <v>88072.292619578453</v>
      </c>
    </row>
    <row r="40" spans="1:4" ht="30" customHeight="1" thickTop="1" thickBot="1">
      <c r="A40" s="10" t="s">
        <v>180</v>
      </c>
      <c r="B40" s="8" t="s">
        <v>113</v>
      </c>
      <c r="C40" s="11" t="s">
        <v>181</v>
      </c>
      <c r="D40" s="649">
        <v>88072.292619578453</v>
      </c>
    </row>
    <row r="41" spans="1:4" ht="30" customHeight="1" thickTop="1" thickBot="1">
      <c r="A41" s="10" t="s">
        <v>178</v>
      </c>
      <c r="B41" s="8" t="s">
        <v>113</v>
      </c>
      <c r="C41" s="11" t="s">
        <v>179</v>
      </c>
      <c r="D41" s="649">
        <v>88072.292619578453</v>
      </c>
    </row>
    <row r="42" spans="1:4" ht="30" customHeight="1" thickTop="1" thickBot="1">
      <c r="A42" s="10" t="s">
        <v>182</v>
      </c>
      <c r="B42" s="8" t="s">
        <v>113</v>
      </c>
      <c r="C42" s="11" t="s">
        <v>183</v>
      </c>
      <c r="D42" s="649">
        <v>52955.280796137304</v>
      </c>
    </row>
    <row r="43" spans="1:4" ht="30" customHeight="1" thickTop="1" thickBot="1">
      <c r="A43" s="10" t="s">
        <v>1672</v>
      </c>
      <c r="B43" s="8" t="s">
        <v>113</v>
      </c>
      <c r="C43" s="11" t="s">
        <v>1671</v>
      </c>
      <c r="D43" s="649">
        <v>6042.2422461977776</v>
      </c>
    </row>
    <row r="44" spans="1:4" ht="30" customHeight="1" thickTop="1" thickBot="1">
      <c r="A44" s="10" t="s">
        <v>184</v>
      </c>
      <c r="B44" s="8" t="s">
        <v>113</v>
      </c>
      <c r="C44" s="11" t="s">
        <v>185</v>
      </c>
      <c r="D44" s="649">
        <v>19445.490660048621</v>
      </c>
    </row>
    <row r="45" spans="1:4" ht="30" customHeight="1" thickTop="1" thickBot="1">
      <c r="A45" s="10" t="s">
        <v>1603</v>
      </c>
      <c r="B45" s="8" t="s">
        <v>113</v>
      </c>
      <c r="C45" s="11" t="s">
        <v>1604</v>
      </c>
      <c r="D45" s="649">
        <v>2394.2972969768625</v>
      </c>
    </row>
    <row r="46" spans="1:4" ht="30" customHeight="1" thickTop="1" thickBot="1">
      <c r="A46" s="10" t="s">
        <v>188</v>
      </c>
      <c r="B46" s="8" t="s">
        <v>113</v>
      </c>
      <c r="C46" s="11" t="s">
        <v>189</v>
      </c>
      <c r="D46" s="649">
        <v>2441.5293552077042</v>
      </c>
    </row>
    <row r="47" spans="1:4" ht="30" customHeight="1" thickTop="1" thickBot="1">
      <c r="A47" s="10" t="s">
        <v>186</v>
      </c>
      <c r="B47" s="8" t="s">
        <v>113</v>
      </c>
      <c r="C47" s="11" t="s">
        <v>187</v>
      </c>
      <c r="D47" s="649">
        <v>1409.6826582897017</v>
      </c>
    </row>
    <row r="48" spans="1:4" ht="30" customHeight="1" thickTop="1" thickBot="1">
      <c r="A48" s="10" t="s">
        <v>190</v>
      </c>
      <c r="B48" s="8" t="s">
        <v>113</v>
      </c>
      <c r="C48" s="11" t="s">
        <v>191</v>
      </c>
      <c r="D48" s="649">
        <v>1794.1415650959841</v>
      </c>
    </row>
    <row r="49" spans="1:4" ht="30" customHeight="1" thickTop="1" thickBot="1">
      <c r="A49" s="10" t="s">
        <v>201</v>
      </c>
      <c r="B49" s="8" t="s">
        <v>113</v>
      </c>
      <c r="C49" s="11" t="s">
        <v>1888</v>
      </c>
      <c r="D49" s="649">
        <v>83346.784893108852</v>
      </c>
    </row>
    <row r="50" spans="1:4" ht="30" customHeight="1" thickTop="1" thickBot="1">
      <c r="A50" s="10" t="s">
        <v>192</v>
      </c>
      <c r="B50" s="8" t="s">
        <v>113</v>
      </c>
      <c r="C50" s="11" t="s">
        <v>193</v>
      </c>
      <c r="D50" s="649">
        <v>30247.309619103016</v>
      </c>
    </row>
    <row r="51" spans="1:4" ht="30" customHeight="1" thickTop="1" thickBot="1">
      <c r="A51" s="10" t="s">
        <v>194</v>
      </c>
      <c r="B51" s="8" t="s">
        <v>113</v>
      </c>
      <c r="C51" s="11" t="s">
        <v>1887</v>
      </c>
      <c r="D51" s="649">
        <v>1971.8230934655753</v>
      </c>
    </row>
    <row r="52" spans="1:4" ht="30" customHeight="1" thickTop="1" thickBot="1">
      <c r="A52" s="10" t="s">
        <v>224</v>
      </c>
      <c r="B52" s="8" t="s">
        <v>92</v>
      </c>
      <c r="C52" s="11" t="s">
        <v>1891</v>
      </c>
      <c r="D52" s="649">
        <v>155603.59118733386</v>
      </c>
    </row>
    <row r="53" spans="1:4" ht="30" customHeight="1" thickTop="1" thickBot="1">
      <c r="A53" s="10" t="s">
        <v>195</v>
      </c>
      <c r="B53" s="8" t="s">
        <v>113</v>
      </c>
      <c r="C53" s="11" t="s">
        <v>196</v>
      </c>
      <c r="D53" s="649">
        <v>10992.643855918006</v>
      </c>
    </row>
    <row r="54" spans="1:4" ht="30" customHeight="1" thickTop="1" thickBot="1">
      <c r="A54" s="10" t="s">
        <v>214</v>
      </c>
      <c r="B54" s="8" t="s">
        <v>113</v>
      </c>
      <c r="C54" s="11" t="s">
        <v>215</v>
      </c>
      <c r="D54" s="649">
        <v>10272.711233151316</v>
      </c>
    </row>
    <row r="55" spans="1:4" ht="30" customHeight="1" thickTop="1" thickBot="1">
      <c r="A55" s="10" t="s">
        <v>197</v>
      </c>
      <c r="B55" s="8" t="s">
        <v>113</v>
      </c>
      <c r="C55" s="11" t="s">
        <v>198</v>
      </c>
      <c r="D55" s="649">
        <v>96147.60562728066</v>
      </c>
    </row>
    <row r="56" spans="1:4" ht="30" customHeight="1" thickTop="1" thickBot="1">
      <c r="A56" s="10" t="s">
        <v>199</v>
      </c>
      <c r="B56" s="8" t="s">
        <v>113</v>
      </c>
      <c r="C56" s="11" t="s">
        <v>200</v>
      </c>
      <c r="D56" s="649">
        <v>11187.78494477536</v>
      </c>
    </row>
    <row r="57" spans="1:4" ht="30" customHeight="1" thickTop="1" thickBot="1">
      <c r="A57" s="10" t="s">
        <v>202</v>
      </c>
      <c r="B57" s="8" t="s">
        <v>113</v>
      </c>
      <c r="C57" s="11" t="s">
        <v>203</v>
      </c>
      <c r="D57" s="649">
        <v>66449.856947922803</v>
      </c>
    </row>
    <row r="58" spans="1:4" ht="30" customHeight="1" thickTop="1" thickBot="1">
      <c r="A58" s="10" t="s">
        <v>212</v>
      </c>
      <c r="B58" s="8" t="s">
        <v>113</v>
      </c>
      <c r="C58" s="11" t="s">
        <v>213</v>
      </c>
      <c r="D58" s="649">
        <v>25793.809408321649</v>
      </c>
    </row>
    <row r="59" spans="1:4" ht="30" customHeight="1" thickTop="1" thickBot="1">
      <c r="A59" s="10" t="s">
        <v>206</v>
      </c>
      <c r="B59" s="8" t="s">
        <v>113</v>
      </c>
      <c r="C59" s="11" t="s">
        <v>207</v>
      </c>
      <c r="D59" s="649">
        <v>7188.2640633883611</v>
      </c>
    </row>
    <row r="60" spans="1:4" ht="30" customHeight="1" thickTop="1" thickBot="1">
      <c r="A60" s="10" t="s">
        <v>204</v>
      </c>
      <c r="B60" s="8" t="s">
        <v>113</v>
      </c>
      <c r="C60" s="11" t="s">
        <v>205</v>
      </c>
      <c r="D60" s="649">
        <v>15949.354640639982</v>
      </c>
    </row>
    <row r="61" spans="1:4" ht="30" customHeight="1" thickTop="1" thickBot="1">
      <c r="A61" s="10" t="s">
        <v>208</v>
      </c>
      <c r="B61" s="8" t="s">
        <v>113</v>
      </c>
      <c r="C61" s="11" t="s">
        <v>209</v>
      </c>
      <c r="D61" s="649">
        <v>15949.354640639982</v>
      </c>
    </row>
    <row r="62" spans="1:4" ht="30" customHeight="1" thickTop="1" thickBot="1">
      <c r="A62" s="10" t="s">
        <v>210</v>
      </c>
      <c r="B62" s="8" t="s">
        <v>113</v>
      </c>
      <c r="C62" s="11" t="s">
        <v>211</v>
      </c>
      <c r="D62" s="649">
        <v>15949.354640639982</v>
      </c>
    </row>
    <row r="63" spans="1:4" ht="30" customHeight="1" thickTop="1" thickBot="1">
      <c r="A63" s="10" t="s">
        <v>217</v>
      </c>
      <c r="B63" s="8" t="s">
        <v>113</v>
      </c>
      <c r="C63" s="11" t="s">
        <v>218</v>
      </c>
      <c r="D63" s="649">
        <v>29772.128662527968</v>
      </c>
    </row>
    <row r="64" spans="1:4" ht="30" customHeight="1" thickTop="1" thickBot="1">
      <c r="A64" s="10" t="s">
        <v>219</v>
      </c>
      <c r="B64" s="8" t="s">
        <v>113</v>
      </c>
      <c r="C64" s="11" t="s">
        <v>220</v>
      </c>
      <c r="D64" s="649">
        <v>11714.227088924581</v>
      </c>
    </row>
    <row r="65" spans="1:4" ht="30" customHeight="1" thickTop="1" thickBot="1">
      <c r="A65" s="10" t="s">
        <v>216</v>
      </c>
      <c r="B65" s="8" t="s">
        <v>113</v>
      </c>
      <c r="C65" s="11" t="s">
        <v>1889</v>
      </c>
      <c r="D65" s="649">
        <v>12290.177288032935</v>
      </c>
    </row>
    <row r="66" spans="1:4" ht="30" customHeight="1" thickTop="1" thickBot="1">
      <c r="A66" s="10" t="s">
        <v>221</v>
      </c>
      <c r="B66" s="8" t="s">
        <v>113</v>
      </c>
      <c r="C66" s="11" t="s">
        <v>1890</v>
      </c>
      <c r="D66" s="649">
        <v>62943.396925336725</v>
      </c>
    </row>
    <row r="67" spans="1:4" ht="30" customHeight="1" thickTop="1" thickBot="1">
      <c r="A67" s="10" t="s">
        <v>222</v>
      </c>
      <c r="B67" s="8" t="s">
        <v>113</v>
      </c>
      <c r="C67" s="11" t="s">
        <v>223</v>
      </c>
      <c r="D67" s="649">
        <v>23615.352467744589</v>
      </c>
    </row>
    <row r="68" spans="1:4" ht="30" customHeight="1" thickTop="1" thickBot="1">
      <c r="A68" s="10" t="s">
        <v>225</v>
      </c>
      <c r="B68" s="8" t="s">
        <v>113</v>
      </c>
      <c r="C68" s="11" t="s">
        <v>226</v>
      </c>
      <c r="D68" s="649">
        <v>62065.918168679578</v>
      </c>
    </row>
    <row r="69" spans="1:4" ht="30" customHeight="1" thickTop="1" thickBot="1">
      <c r="A69" s="10" t="s">
        <v>227</v>
      </c>
      <c r="B69" s="8" t="s">
        <v>113</v>
      </c>
      <c r="C69" s="11" t="s">
        <v>1892</v>
      </c>
      <c r="D69" s="649">
        <v>15156.149276354776</v>
      </c>
    </row>
    <row r="70" spans="1:4" ht="30" customHeight="1" thickTop="1" thickBot="1">
      <c r="A70" s="10" t="s">
        <v>232</v>
      </c>
      <c r="B70" s="8" t="s">
        <v>233</v>
      </c>
      <c r="C70" s="11" t="s">
        <v>1895</v>
      </c>
      <c r="D70" s="649">
        <v>5316.4515468799937</v>
      </c>
    </row>
    <row r="71" spans="1:4" ht="30" customHeight="1" thickTop="1" thickBot="1">
      <c r="A71" s="10" t="s">
        <v>228</v>
      </c>
      <c r="B71" s="8" t="s">
        <v>113</v>
      </c>
      <c r="C71" s="11" t="s">
        <v>1893</v>
      </c>
      <c r="D71" s="649">
        <v>3278.6758094814904</v>
      </c>
    </row>
    <row r="72" spans="1:4" ht="30" customHeight="1" thickTop="1" thickBot="1">
      <c r="A72" s="10" t="s">
        <v>229</v>
      </c>
      <c r="B72" s="8" t="s">
        <v>113</v>
      </c>
      <c r="C72" s="11" t="s">
        <v>1894</v>
      </c>
      <c r="D72" s="649">
        <v>7993.823373878944</v>
      </c>
    </row>
    <row r="73" spans="1:4" ht="30" customHeight="1" thickTop="1" thickBot="1">
      <c r="A73" s="10" t="s">
        <v>230</v>
      </c>
      <c r="B73" s="8" t="s">
        <v>113</v>
      </c>
      <c r="C73" s="11" t="s">
        <v>231</v>
      </c>
      <c r="D73" s="649">
        <v>3075.8455424880108</v>
      </c>
    </row>
    <row r="74" spans="1:4" ht="30" customHeight="1" thickTop="1" thickBot="1">
      <c r="A74" s="10" t="s">
        <v>234</v>
      </c>
      <c r="B74" s="8" t="s">
        <v>113</v>
      </c>
      <c r="C74" s="11" t="s">
        <v>235</v>
      </c>
      <c r="D74" s="649">
        <v>11834.393564835951</v>
      </c>
    </row>
    <row r="75" spans="1:4" ht="30" customHeight="1" thickTop="1" thickBot="1">
      <c r="A75" s="10" t="s">
        <v>236</v>
      </c>
      <c r="B75" s="8" t="s">
        <v>113</v>
      </c>
      <c r="C75" s="11" t="s">
        <v>237</v>
      </c>
      <c r="D75" s="649">
        <v>266287.5060630599</v>
      </c>
    </row>
    <row r="76" spans="1:4" ht="30" customHeight="1" thickTop="1" thickBot="1">
      <c r="A76" s="10" t="s">
        <v>238</v>
      </c>
      <c r="B76" s="8" t="s">
        <v>113</v>
      </c>
      <c r="C76" s="11" t="s">
        <v>239</v>
      </c>
      <c r="D76" s="649">
        <v>338381.24026737397</v>
      </c>
    </row>
    <row r="77" spans="1:4" ht="30" customHeight="1" thickTop="1" thickBot="1">
      <c r="A77" s="10" t="s">
        <v>240</v>
      </c>
      <c r="B77" s="8" t="s">
        <v>113</v>
      </c>
      <c r="C77" s="11" t="s">
        <v>1896</v>
      </c>
      <c r="D77" s="649">
        <v>107755.48625646386</v>
      </c>
    </row>
    <row r="78" spans="1:4" ht="30" customHeight="1" thickTop="1" thickBot="1">
      <c r="A78" s="10" t="s">
        <v>241</v>
      </c>
      <c r="B78" s="8" t="s">
        <v>113</v>
      </c>
      <c r="C78" s="11" t="s">
        <v>1897</v>
      </c>
      <c r="D78" s="649">
        <v>133271.23447890815</v>
      </c>
    </row>
    <row r="79" spans="1:4" ht="30" customHeight="1" thickTop="1" thickBot="1">
      <c r="A79" s="10" t="s">
        <v>246</v>
      </c>
      <c r="B79" s="8" t="s">
        <v>113</v>
      </c>
      <c r="C79" s="11" t="s">
        <v>1902</v>
      </c>
      <c r="D79" s="649">
        <v>109956.93896578667</v>
      </c>
    </row>
    <row r="80" spans="1:4" ht="30" customHeight="1" thickTop="1" thickBot="1">
      <c r="A80" s="10" t="s">
        <v>243</v>
      </c>
      <c r="B80" s="8" t="s">
        <v>113</v>
      </c>
      <c r="C80" s="11" t="s">
        <v>1899</v>
      </c>
      <c r="D80" s="649">
        <v>138227.71971440484</v>
      </c>
    </row>
    <row r="81" spans="1:4" ht="30" customHeight="1" thickTop="1" thickBot="1">
      <c r="A81" s="10" t="s">
        <v>244</v>
      </c>
      <c r="B81" s="8" t="s">
        <v>113</v>
      </c>
      <c r="C81" s="11" t="s">
        <v>1900</v>
      </c>
      <c r="D81" s="649">
        <v>261901.03498115053</v>
      </c>
    </row>
    <row r="82" spans="1:4" ht="30" customHeight="1" thickTop="1" thickBot="1">
      <c r="A82" s="10" t="s">
        <v>245</v>
      </c>
      <c r="B82" s="8" t="s">
        <v>113</v>
      </c>
      <c r="C82" s="11" t="s">
        <v>1901</v>
      </c>
      <c r="D82" s="649">
        <v>186596.18721257773</v>
      </c>
    </row>
    <row r="83" spans="1:4" ht="30" customHeight="1" thickTop="1" thickBot="1">
      <c r="A83" s="10" t="s">
        <v>247</v>
      </c>
      <c r="B83" s="8" t="s">
        <v>113</v>
      </c>
      <c r="C83" s="11" t="s">
        <v>1903</v>
      </c>
      <c r="D83" s="649">
        <v>120993.17533561777</v>
      </c>
    </row>
    <row r="84" spans="1:4" ht="30" customHeight="1" thickTop="1" thickBot="1">
      <c r="A84" s="10" t="s">
        <v>242</v>
      </c>
      <c r="B84" s="8" t="s">
        <v>113</v>
      </c>
      <c r="C84" s="11" t="s">
        <v>1898</v>
      </c>
      <c r="D84" s="649">
        <v>184453.66436449016</v>
      </c>
    </row>
    <row r="85" spans="1:4" ht="30" customHeight="1" thickTop="1" thickBot="1">
      <c r="A85" s="10" t="s">
        <v>248</v>
      </c>
      <c r="B85" s="8" t="s">
        <v>113</v>
      </c>
      <c r="C85" s="11" t="s">
        <v>1904</v>
      </c>
      <c r="D85" s="649">
        <v>340252.847739132</v>
      </c>
    </row>
    <row r="86" spans="1:4" ht="30" customHeight="1" thickTop="1" thickBot="1">
      <c r="A86" s="10" t="s">
        <v>249</v>
      </c>
      <c r="B86" s="8" t="s">
        <v>113</v>
      </c>
      <c r="C86" s="11" t="s">
        <v>250</v>
      </c>
      <c r="D86" s="649">
        <v>3806.6967982079959</v>
      </c>
    </row>
    <row r="87" spans="1:4" ht="30" customHeight="1" thickTop="1" thickBot="1">
      <c r="A87" s="10" t="s">
        <v>255</v>
      </c>
      <c r="B87" s="8" t="s">
        <v>113</v>
      </c>
      <c r="C87" s="11" t="s">
        <v>256</v>
      </c>
      <c r="D87" s="649">
        <v>1292385.83491992</v>
      </c>
    </row>
    <row r="88" spans="1:4" ht="30" customHeight="1" thickTop="1" thickBot="1">
      <c r="A88" s="10" t="s">
        <v>253</v>
      </c>
      <c r="B88" s="8" t="s">
        <v>113</v>
      </c>
      <c r="C88" s="11" t="s">
        <v>254</v>
      </c>
      <c r="D88" s="649">
        <v>18504.765850162465</v>
      </c>
    </row>
    <row r="89" spans="1:4" ht="30" customHeight="1" thickTop="1" thickBot="1">
      <c r="A89" s="10" t="s">
        <v>251</v>
      </c>
      <c r="B89" s="8" t="s">
        <v>113</v>
      </c>
      <c r="C89" s="11" t="s">
        <v>252</v>
      </c>
      <c r="D89" s="649">
        <v>18138.074070969389</v>
      </c>
    </row>
    <row r="90" spans="1:4" ht="30" customHeight="1" thickTop="1" thickBot="1">
      <c r="A90" s="10" t="s">
        <v>257</v>
      </c>
      <c r="B90" s="8" t="s">
        <v>113</v>
      </c>
      <c r="C90" s="11" t="s">
        <v>258</v>
      </c>
      <c r="D90" s="649">
        <v>9139.6543067486582</v>
      </c>
    </row>
    <row r="91" spans="1:4" ht="30" customHeight="1" thickTop="1" thickBot="1">
      <c r="A91" s="10" t="s">
        <v>259</v>
      </c>
      <c r="B91" s="8" t="s">
        <v>113</v>
      </c>
      <c r="C91" s="11" t="s">
        <v>260</v>
      </c>
      <c r="D91" s="649">
        <v>67801.701670489667</v>
      </c>
    </row>
    <row r="92" spans="1:4" ht="30" customHeight="1" thickTop="1" thickBot="1">
      <c r="A92" s="10" t="s">
        <v>261</v>
      </c>
      <c r="B92" s="8" t="s">
        <v>113</v>
      </c>
      <c r="C92" s="11" t="s">
        <v>262</v>
      </c>
      <c r="D92" s="649">
        <v>7930.1057177242492</v>
      </c>
    </row>
    <row r="93" spans="1:4" ht="30" customHeight="1" thickTop="1" thickBot="1">
      <c r="A93" s="10" t="s">
        <v>263</v>
      </c>
      <c r="B93" s="8" t="s">
        <v>113</v>
      </c>
      <c r="C93" s="11" t="s">
        <v>264</v>
      </c>
      <c r="D93" s="649">
        <v>7157.7841612567609</v>
      </c>
    </row>
    <row r="94" spans="1:4" ht="30" customHeight="1" thickTop="1" thickBot="1">
      <c r="A94" s="10" t="s">
        <v>265</v>
      </c>
      <c r="B94" s="8" t="s">
        <v>113</v>
      </c>
      <c r="C94" s="11" t="s">
        <v>266</v>
      </c>
      <c r="D94" s="649">
        <v>17861.130378981175</v>
      </c>
    </row>
    <row r="95" spans="1:4" ht="30" customHeight="1" thickTop="1" thickBot="1">
      <c r="A95" s="10" t="s">
        <v>267</v>
      </c>
      <c r="B95" s="8" t="s">
        <v>113</v>
      </c>
      <c r="C95" s="11" t="s">
        <v>268</v>
      </c>
      <c r="D95" s="649">
        <v>56039.499173897319</v>
      </c>
    </row>
    <row r="96" spans="1:4" ht="30" customHeight="1" thickTop="1" thickBot="1">
      <c r="A96" s="10" t="s">
        <v>269</v>
      </c>
      <c r="B96" s="8" t="s">
        <v>113</v>
      </c>
      <c r="C96" s="11" t="s">
        <v>270</v>
      </c>
      <c r="D96" s="649">
        <v>118041.64842523463</v>
      </c>
    </row>
    <row r="97" spans="1:4" ht="30" customHeight="1" thickTop="1" thickBot="1">
      <c r="A97" s="10" t="s">
        <v>271</v>
      </c>
      <c r="B97" s="8" t="s">
        <v>113</v>
      </c>
      <c r="C97" s="11" t="s">
        <v>272</v>
      </c>
      <c r="D97" s="649">
        <v>166511.23374201637</v>
      </c>
    </row>
    <row r="98" spans="1:4" ht="30" customHeight="1" thickTop="1" thickBot="1">
      <c r="A98" s="10" t="s">
        <v>273</v>
      </c>
      <c r="B98" s="8" t="s">
        <v>113</v>
      </c>
      <c r="C98" s="11" t="s">
        <v>274</v>
      </c>
      <c r="D98" s="649">
        <v>5235.7561854007336</v>
      </c>
    </row>
    <row r="99" spans="1:4" ht="30" customHeight="1" thickTop="1" thickBot="1">
      <c r="A99" s="10" t="s">
        <v>275</v>
      </c>
      <c r="B99" s="8" t="s">
        <v>113</v>
      </c>
      <c r="C99" s="11" t="s">
        <v>276</v>
      </c>
      <c r="D99" s="649">
        <v>16834.279480931062</v>
      </c>
    </row>
    <row r="100" spans="1:4" ht="30" customHeight="1" thickTop="1" thickBot="1">
      <c r="A100" s="10" t="s">
        <v>277</v>
      </c>
      <c r="B100" s="8" t="s">
        <v>113</v>
      </c>
      <c r="C100" s="11" t="s">
        <v>278</v>
      </c>
      <c r="D100" s="649">
        <v>271003.00220353284</v>
      </c>
    </row>
    <row r="101" spans="1:4" ht="30" customHeight="1" thickTop="1" thickBot="1">
      <c r="A101" s="10" t="s">
        <v>279</v>
      </c>
      <c r="B101" s="8" t="s">
        <v>113</v>
      </c>
      <c r="C101" s="11" t="s">
        <v>1905</v>
      </c>
      <c r="D101" s="649">
        <v>255189.63324128967</v>
      </c>
    </row>
    <row r="102" spans="1:4" ht="30" customHeight="1" thickTop="1" thickBot="1">
      <c r="A102" s="10" t="s">
        <v>280</v>
      </c>
      <c r="B102" s="8" t="s">
        <v>113</v>
      </c>
      <c r="C102" s="11" t="s">
        <v>281</v>
      </c>
      <c r="D102" s="649">
        <v>375903.28132106544</v>
      </c>
    </row>
    <row r="103" spans="1:4" ht="30" customHeight="1" thickTop="1" thickBot="1">
      <c r="A103" s="10" t="s">
        <v>282</v>
      </c>
      <c r="B103" s="8" t="s">
        <v>113</v>
      </c>
      <c r="C103" s="11" t="s">
        <v>283</v>
      </c>
      <c r="D103" s="649">
        <v>410836.18130381068</v>
      </c>
    </row>
    <row r="104" spans="1:4" ht="30" customHeight="1" thickTop="1" thickBot="1">
      <c r="A104" s="10" t="s">
        <v>284</v>
      </c>
      <c r="B104" s="8" t="s">
        <v>113</v>
      </c>
      <c r="C104" s="11" t="s">
        <v>285</v>
      </c>
      <c r="D104" s="649">
        <v>403273.21846373013</v>
      </c>
    </row>
    <row r="105" spans="1:4" ht="30" customHeight="1" thickTop="1" thickBot="1">
      <c r="A105" s="10" t="s">
        <v>286</v>
      </c>
      <c r="B105" s="8" t="s">
        <v>113</v>
      </c>
      <c r="C105" s="11" t="s">
        <v>287</v>
      </c>
      <c r="D105" s="649">
        <v>169141.58880777229</v>
      </c>
    </row>
    <row r="106" spans="1:4" ht="30" customHeight="1" thickTop="1" thickBot="1">
      <c r="A106" s="10" t="s">
        <v>288</v>
      </c>
      <c r="B106" s="8" t="s">
        <v>113</v>
      </c>
      <c r="C106" s="11" t="s">
        <v>289</v>
      </c>
      <c r="D106" s="649">
        <v>7945.4840739965011</v>
      </c>
    </row>
    <row r="107" spans="1:4" ht="30" customHeight="1" thickTop="1" thickBot="1">
      <c r="A107" s="10" t="s">
        <v>290</v>
      </c>
      <c r="B107" s="8" t="s">
        <v>113</v>
      </c>
      <c r="C107" s="11" t="s">
        <v>291</v>
      </c>
      <c r="D107" s="649">
        <v>357429.50798491033</v>
      </c>
    </row>
    <row r="108" spans="1:4" ht="30" customHeight="1" thickTop="1" thickBot="1">
      <c r="A108" s="10" t="s">
        <v>292</v>
      </c>
      <c r="B108" s="8" t="s">
        <v>113</v>
      </c>
      <c r="C108" s="11" t="s">
        <v>293</v>
      </c>
      <c r="D108" s="649">
        <v>8321.815457263303</v>
      </c>
    </row>
    <row r="109" spans="1:4" ht="30" customHeight="1" thickTop="1" thickBot="1">
      <c r="A109" s="10" t="s">
        <v>294</v>
      </c>
      <c r="B109" s="8" t="s">
        <v>113</v>
      </c>
      <c r="C109" s="11" t="s">
        <v>1906</v>
      </c>
      <c r="D109" s="649">
        <v>604835.24266767479</v>
      </c>
    </row>
    <row r="110" spans="1:4" ht="30" customHeight="1" thickTop="1" thickBot="1">
      <c r="A110" s="10" t="s">
        <v>295</v>
      </c>
      <c r="B110" s="8" t="s">
        <v>113</v>
      </c>
      <c r="C110" s="11" t="s">
        <v>296</v>
      </c>
      <c r="D110" s="649">
        <v>2591.2837885868871</v>
      </c>
    </row>
    <row r="111" spans="1:4" ht="30" customHeight="1" thickTop="1" thickBot="1">
      <c r="A111" s="10" t="s">
        <v>297</v>
      </c>
      <c r="B111" s="8" t="s">
        <v>113</v>
      </c>
      <c r="C111" s="11" t="s">
        <v>298</v>
      </c>
      <c r="D111" s="649">
        <v>95682.471863470142</v>
      </c>
    </row>
    <row r="112" spans="1:4" ht="30" customHeight="1" thickTop="1" thickBot="1">
      <c r="A112" s="10" t="s">
        <v>299</v>
      </c>
      <c r="B112" s="8" t="s">
        <v>113</v>
      </c>
      <c r="C112" s="11" t="s">
        <v>300</v>
      </c>
      <c r="D112" s="649">
        <v>323437.7223970769</v>
      </c>
    </row>
    <row r="113" spans="1:4" ht="30" customHeight="1" thickTop="1" thickBot="1">
      <c r="A113" s="10" t="s">
        <v>301</v>
      </c>
      <c r="B113" s="8" t="s">
        <v>113</v>
      </c>
      <c r="C113" s="11" t="s">
        <v>302</v>
      </c>
      <c r="D113" s="649">
        <v>6478.8092273618358</v>
      </c>
    </row>
    <row r="114" spans="1:4" ht="30" customHeight="1" thickTop="1" thickBot="1">
      <c r="A114" s="10" t="s">
        <v>305</v>
      </c>
      <c r="B114" s="8" t="s">
        <v>113</v>
      </c>
      <c r="C114" s="11" t="s">
        <v>306</v>
      </c>
      <c r="D114" s="649">
        <v>92506.246663474391</v>
      </c>
    </row>
    <row r="115" spans="1:4" ht="30" customHeight="1" thickTop="1" thickBot="1">
      <c r="A115" s="10" t="s">
        <v>303</v>
      </c>
      <c r="B115" s="8" t="s">
        <v>113</v>
      </c>
      <c r="C115" s="11" t="s">
        <v>304</v>
      </c>
      <c r="D115" s="649">
        <v>117307.95729972304</v>
      </c>
    </row>
    <row r="116" spans="1:4" ht="30" customHeight="1" thickTop="1" thickBot="1">
      <c r="A116" s="10" t="s">
        <v>309</v>
      </c>
      <c r="B116" s="8" t="s">
        <v>113</v>
      </c>
      <c r="C116" s="11" t="s">
        <v>1907</v>
      </c>
      <c r="D116" s="649">
        <v>92506.246663474391</v>
      </c>
    </row>
    <row r="117" spans="1:4" ht="30" customHeight="1" thickTop="1" thickBot="1">
      <c r="A117" s="10" t="s">
        <v>310</v>
      </c>
      <c r="B117" s="8" t="s">
        <v>113</v>
      </c>
      <c r="C117" s="11" t="s">
        <v>311</v>
      </c>
      <c r="D117" s="649">
        <v>121494.72504708097</v>
      </c>
    </row>
    <row r="118" spans="1:4" ht="30" customHeight="1" thickTop="1" thickBot="1">
      <c r="A118" s="10" t="s">
        <v>313</v>
      </c>
      <c r="B118" s="8" t="s">
        <v>113</v>
      </c>
      <c r="C118" s="11" t="s">
        <v>1909</v>
      </c>
      <c r="D118" s="649">
        <v>296019.97907088051</v>
      </c>
    </row>
    <row r="119" spans="1:4" ht="30" customHeight="1" thickTop="1" thickBot="1">
      <c r="A119" s="10" t="s">
        <v>318</v>
      </c>
      <c r="B119" s="8" t="s">
        <v>113</v>
      </c>
      <c r="C119" s="11" t="s">
        <v>319</v>
      </c>
      <c r="D119" s="649">
        <v>160344.15404853059</v>
      </c>
    </row>
    <row r="120" spans="1:4" ht="30" customHeight="1" thickTop="1" thickBot="1">
      <c r="A120" s="10" t="s">
        <v>314</v>
      </c>
      <c r="B120" s="8" t="s">
        <v>113</v>
      </c>
      <c r="C120" s="11" t="s">
        <v>315</v>
      </c>
      <c r="D120" s="649">
        <v>159912.3906784587</v>
      </c>
    </row>
    <row r="121" spans="1:4" ht="30" customHeight="1" thickTop="1" thickBot="1">
      <c r="A121" s="10" t="s">
        <v>1648</v>
      </c>
      <c r="B121" s="8" t="s">
        <v>113</v>
      </c>
      <c r="C121" s="11" t="s">
        <v>1649</v>
      </c>
      <c r="D121" s="649">
        <v>92506.246663474391</v>
      </c>
    </row>
    <row r="122" spans="1:4" ht="30" customHeight="1" thickTop="1" thickBot="1">
      <c r="A122" s="10" t="s">
        <v>322</v>
      </c>
      <c r="B122" s="8" t="s">
        <v>113</v>
      </c>
      <c r="C122" s="11" t="s">
        <v>323</v>
      </c>
      <c r="D122" s="649">
        <v>92506.246663474391</v>
      </c>
    </row>
    <row r="123" spans="1:4" ht="30" customHeight="1" thickTop="1" thickBot="1">
      <c r="A123" s="10" t="s">
        <v>320</v>
      </c>
      <c r="B123" s="8" t="s">
        <v>113</v>
      </c>
      <c r="C123" s="11" t="s">
        <v>321</v>
      </c>
      <c r="D123" s="649">
        <v>120386.37615382728</v>
      </c>
    </row>
    <row r="124" spans="1:4" ht="30" customHeight="1" thickTop="1" thickBot="1">
      <c r="A124" s="10" t="s">
        <v>312</v>
      </c>
      <c r="B124" s="8" t="s">
        <v>113</v>
      </c>
      <c r="C124" s="11" t="s">
        <v>1908</v>
      </c>
      <c r="D124" s="649">
        <v>160344.15404853059</v>
      </c>
    </row>
    <row r="125" spans="1:4" ht="30" customHeight="1" thickTop="1" thickBot="1">
      <c r="A125" s="10" t="s">
        <v>316</v>
      </c>
      <c r="B125" s="8" t="s">
        <v>113</v>
      </c>
      <c r="C125" s="11" t="s">
        <v>317</v>
      </c>
      <c r="D125" s="649">
        <v>160344.15404853059</v>
      </c>
    </row>
    <row r="126" spans="1:4" ht="30" customHeight="1" thickTop="1" thickBot="1">
      <c r="A126" s="10" t="s">
        <v>307</v>
      </c>
      <c r="B126" s="8" t="s">
        <v>113</v>
      </c>
      <c r="C126" s="11" t="s">
        <v>308</v>
      </c>
      <c r="D126" s="649">
        <v>121959.99208997918</v>
      </c>
    </row>
    <row r="127" spans="1:4" ht="30" customHeight="1" thickTop="1" thickBot="1">
      <c r="A127" s="10" t="s">
        <v>324</v>
      </c>
      <c r="B127" s="8" t="s">
        <v>113</v>
      </c>
      <c r="C127" s="11" t="s">
        <v>325</v>
      </c>
      <c r="D127" s="649">
        <v>5845.8565876710018</v>
      </c>
    </row>
    <row r="128" spans="1:4" ht="30" customHeight="1" thickTop="1" thickBot="1">
      <c r="A128" s="10" t="s">
        <v>326</v>
      </c>
      <c r="B128" s="8" t="s">
        <v>113</v>
      </c>
      <c r="C128" s="11" t="s">
        <v>327</v>
      </c>
      <c r="D128" s="649">
        <v>88257.709185089567</v>
      </c>
    </row>
    <row r="129" spans="1:4" ht="30" customHeight="1" thickTop="1" thickBot="1">
      <c r="A129" s="10" t="s">
        <v>328</v>
      </c>
      <c r="B129" s="8" t="s">
        <v>113</v>
      </c>
      <c r="C129" s="11" t="s">
        <v>329</v>
      </c>
      <c r="D129" s="649">
        <v>59.70903128639435</v>
      </c>
    </row>
    <row r="130" spans="1:4" ht="30" customHeight="1" thickTop="1" thickBot="1">
      <c r="A130" s="10" t="s">
        <v>330</v>
      </c>
      <c r="B130" s="8" t="s">
        <v>113</v>
      </c>
      <c r="C130" s="11" t="s">
        <v>331</v>
      </c>
      <c r="D130" s="649">
        <v>1885.3967312155232</v>
      </c>
    </row>
    <row r="131" spans="1:4" ht="30" customHeight="1" thickTop="1" thickBot="1">
      <c r="A131" s="10" t="s">
        <v>332</v>
      </c>
      <c r="B131" s="8" t="s">
        <v>113</v>
      </c>
      <c r="C131" s="11" t="s">
        <v>333</v>
      </c>
      <c r="D131" s="649">
        <v>1608.6591820935632</v>
      </c>
    </row>
    <row r="132" spans="1:4" ht="30" customHeight="1" thickTop="1" thickBot="1">
      <c r="A132" s="10" t="s">
        <v>334</v>
      </c>
      <c r="B132" s="8" t="s">
        <v>113</v>
      </c>
      <c r="C132" s="11" t="s">
        <v>1676</v>
      </c>
      <c r="D132" s="649">
        <v>4065.5042820324702</v>
      </c>
    </row>
    <row r="133" spans="1:4" ht="30" customHeight="1" thickTop="1" thickBot="1">
      <c r="A133" s="10" t="s">
        <v>335</v>
      </c>
      <c r="B133" s="8" t="s">
        <v>92</v>
      </c>
      <c r="C133" s="11" t="s">
        <v>1910</v>
      </c>
      <c r="D133" s="649">
        <v>245281.54283535341</v>
      </c>
    </row>
    <row r="134" spans="1:4" ht="30" customHeight="1" thickTop="1" thickBot="1">
      <c r="A134" s="10" t="s">
        <v>336</v>
      </c>
      <c r="B134" s="8" t="s">
        <v>113</v>
      </c>
      <c r="C134" s="11" t="s">
        <v>337</v>
      </c>
      <c r="D134" s="649">
        <v>66455.639209881178</v>
      </c>
    </row>
    <row r="135" spans="1:4" ht="30" customHeight="1" thickTop="1" thickBot="1">
      <c r="A135" s="10" t="s">
        <v>338</v>
      </c>
      <c r="B135" s="8" t="s">
        <v>339</v>
      </c>
      <c r="C135" s="11" t="s">
        <v>340</v>
      </c>
      <c r="D135" s="649">
        <v>893.97460681851203</v>
      </c>
    </row>
    <row r="136" spans="1:4" ht="30" customHeight="1" thickTop="1" thickBot="1">
      <c r="A136" s="10" t="s">
        <v>352</v>
      </c>
      <c r="B136" s="8" t="s">
        <v>339</v>
      </c>
      <c r="C136" s="11" t="s">
        <v>353</v>
      </c>
      <c r="D136" s="649">
        <v>1119.6878679451017</v>
      </c>
    </row>
    <row r="137" spans="1:4" ht="30" customHeight="1" thickTop="1" thickBot="1">
      <c r="A137" s="10" t="s">
        <v>343</v>
      </c>
      <c r="B137" s="8" t="s">
        <v>344</v>
      </c>
      <c r="C137" s="11" t="s">
        <v>345</v>
      </c>
      <c r="D137" s="649">
        <v>0.31781936295986002</v>
      </c>
    </row>
    <row r="138" spans="1:4" ht="30" customHeight="1" thickTop="1" thickBot="1">
      <c r="A138" s="10" t="s">
        <v>346</v>
      </c>
      <c r="B138" s="8" t="s">
        <v>344</v>
      </c>
      <c r="C138" s="11" t="s">
        <v>347</v>
      </c>
      <c r="D138" s="649">
        <v>0.37933278804886522</v>
      </c>
    </row>
    <row r="139" spans="1:4" ht="30" customHeight="1" thickTop="1" thickBot="1">
      <c r="A139" s="10" t="s">
        <v>350</v>
      </c>
      <c r="B139" s="8" t="s">
        <v>339</v>
      </c>
      <c r="C139" s="11" t="s">
        <v>351</v>
      </c>
      <c r="D139" s="649">
        <v>1275.9524721462044</v>
      </c>
    </row>
    <row r="140" spans="1:4" ht="30" customHeight="1" thickTop="1" thickBot="1">
      <c r="A140" s="10" t="s">
        <v>348</v>
      </c>
      <c r="B140" s="8" t="s">
        <v>339</v>
      </c>
      <c r="C140" s="11" t="s">
        <v>349</v>
      </c>
      <c r="D140" s="649">
        <v>956.96435410965341</v>
      </c>
    </row>
    <row r="141" spans="1:4" ht="30" customHeight="1" thickTop="1" thickBot="1">
      <c r="A141" s="10" t="s">
        <v>356</v>
      </c>
      <c r="B141" s="8" t="s">
        <v>113</v>
      </c>
      <c r="C141" s="11" t="s">
        <v>357</v>
      </c>
      <c r="D141" s="649">
        <v>54267.133361282846</v>
      </c>
    </row>
    <row r="142" spans="1:4" ht="30" customHeight="1" thickTop="1" thickBot="1">
      <c r="A142" s="10" t="s">
        <v>341</v>
      </c>
      <c r="B142" s="8" t="s">
        <v>339</v>
      </c>
      <c r="C142" s="11" t="s">
        <v>342</v>
      </c>
      <c r="D142" s="649">
        <v>880.71846371183153</v>
      </c>
    </row>
    <row r="143" spans="1:4" ht="30" customHeight="1" thickTop="1" thickBot="1">
      <c r="A143" s="10" t="s">
        <v>354</v>
      </c>
      <c r="B143" s="8" t="s">
        <v>113</v>
      </c>
      <c r="C143" s="11" t="s">
        <v>355</v>
      </c>
      <c r="D143" s="649">
        <v>47931.855459128688</v>
      </c>
    </row>
    <row r="144" spans="1:4" ht="30" customHeight="1" thickTop="1" thickBot="1">
      <c r="A144" s="10" t="s">
        <v>359</v>
      </c>
      <c r="B144" s="8" t="s">
        <v>113</v>
      </c>
      <c r="C144" s="11" t="s">
        <v>360</v>
      </c>
      <c r="D144" s="649">
        <v>153001.69633291912</v>
      </c>
    </row>
    <row r="145" spans="1:4" ht="68.25" customHeight="1" thickTop="1" thickBot="1">
      <c r="A145" s="10" t="s">
        <v>358</v>
      </c>
      <c r="B145" s="8" t="s">
        <v>113</v>
      </c>
      <c r="C145" s="11" t="s">
        <v>2197</v>
      </c>
      <c r="D145" s="649">
        <v>265822.53633504966</v>
      </c>
    </row>
    <row r="146" spans="1:4" ht="30" customHeight="1" thickTop="1" thickBot="1">
      <c r="A146" s="10" t="s">
        <v>361</v>
      </c>
      <c r="B146" s="8" t="s">
        <v>113</v>
      </c>
      <c r="C146" s="11" t="s">
        <v>1911</v>
      </c>
      <c r="D146" s="649">
        <v>84380.835821092536</v>
      </c>
    </row>
    <row r="147" spans="1:4" ht="30" customHeight="1" thickTop="1" thickBot="1">
      <c r="A147" s="10" t="s">
        <v>362</v>
      </c>
      <c r="B147" s="8" t="s">
        <v>113</v>
      </c>
      <c r="C147" s="11" t="s">
        <v>1912</v>
      </c>
      <c r="D147" s="649">
        <v>93598.571309492385</v>
      </c>
    </row>
    <row r="148" spans="1:4" ht="30" customHeight="1" thickTop="1" thickBot="1">
      <c r="A148" s="10" t="s">
        <v>367</v>
      </c>
      <c r="B148" s="8" t="s">
        <v>113</v>
      </c>
      <c r="C148" s="11" t="s">
        <v>368</v>
      </c>
      <c r="D148" s="649">
        <v>7168.8770822478109</v>
      </c>
    </row>
    <row r="149" spans="1:4" ht="30" customHeight="1" thickTop="1" thickBot="1">
      <c r="A149" s="10" t="s">
        <v>363</v>
      </c>
      <c r="B149" s="8" t="s">
        <v>113</v>
      </c>
      <c r="C149" s="11" t="s">
        <v>364</v>
      </c>
      <c r="D149" s="649">
        <v>5438.8120016195408</v>
      </c>
    </row>
    <row r="150" spans="1:4" ht="30" customHeight="1" thickTop="1" thickBot="1">
      <c r="A150" s="10" t="s">
        <v>158</v>
      </c>
      <c r="B150" s="8" t="s">
        <v>113</v>
      </c>
      <c r="C150" s="11" t="s">
        <v>159</v>
      </c>
      <c r="D150" s="649">
        <v>70197.070264069727</v>
      </c>
    </row>
    <row r="151" spans="1:4" ht="30" customHeight="1" thickTop="1" thickBot="1">
      <c r="A151" s="10" t="s">
        <v>369</v>
      </c>
      <c r="B151" s="8" t="s">
        <v>113</v>
      </c>
      <c r="C151" s="11" t="s">
        <v>370</v>
      </c>
      <c r="D151" s="649">
        <v>102747.9243736683</v>
      </c>
    </row>
    <row r="152" spans="1:4" ht="30" customHeight="1" thickTop="1" thickBot="1">
      <c r="A152" s="10" t="s">
        <v>371</v>
      </c>
      <c r="B152" s="8" t="s">
        <v>113</v>
      </c>
      <c r="C152" s="11" t="s">
        <v>372</v>
      </c>
      <c r="D152" s="649">
        <v>92721.236084160453</v>
      </c>
    </row>
    <row r="153" spans="1:4" ht="30" customHeight="1" thickTop="1" thickBot="1">
      <c r="A153" s="10" t="s">
        <v>365</v>
      </c>
      <c r="B153" s="8" t="s">
        <v>113</v>
      </c>
      <c r="C153" s="11" t="s">
        <v>366</v>
      </c>
      <c r="D153" s="649">
        <v>92721.236084160453</v>
      </c>
    </row>
    <row r="154" spans="1:4" ht="30" customHeight="1" thickTop="1" thickBot="1">
      <c r="A154" s="10" t="s">
        <v>373</v>
      </c>
      <c r="B154" s="8" t="s">
        <v>113</v>
      </c>
      <c r="C154" s="11" t="s">
        <v>374</v>
      </c>
      <c r="D154" s="649">
        <v>66455.639209881178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6" zoomScaleNormal="96"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9" customWidth="1"/>
    <col min="4" max="4" width="17.7109375" style="183" customWidth="1"/>
  </cols>
  <sheetData>
    <row r="1" spans="1:4" ht="81.75" customHeight="1" thickTop="1" thickBot="1">
      <c r="A1" s="685" t="s">
        <v>1850</v>
      </c>
      <c r="B1" s="686"/>
      <c r="C1" s="686"/>
      <c r="D1" s="687"/>
    </row>
    <row r="2" spans="1:4" ht="50.25" customHeight="1" thickTop="1" thickBot="1">
      <c r="A2" s="684" t="s">
        <v>375</v>
      </c>
      <c r="B2" s="684"/>
      <c r="C2" s="684"/>
      <c r="D2" s="684"/>
    </row>
    <row r="3" spans="1:4" ht="16.5" customHeight="1" thickTop="1" thickBot="1">
      <c r="A3" s="193"/>
      <c r="B3" s="193"/>
      <c r="C3" s="198"/>
      <c r="D3" s="194"/>
    </row>
    <row r="4" spans="1:4" ht="16.5" customHeight="1" thickTop="1" thickBot="1">
      <c r="A4" s="193"/>
      <c r="B4" s="193"/>
      <c r="C4" s="198" t="s">
        <v>375</v>
      </c>
      <c r="D4" s="194"/>
    </row>
    <row r="5" spans="1:4" ht="16.5" thickTop="1" thickBot="1">
      <c r="A5" s="193"/>
      <c r="B5" s="193"/>
      <c r="C5" s="198"/>
      <c r="D5" s="195" t="s">
        <v>1846</v>
      </c>
    </row>
    <row r="6" spans="1:4" ht="16.5" thickTop="1" thickBot="1">
      <c r="A6" s="661" t="s">
        <v>742</v>
      </c>
      <c r="B6" s="661" t="s">
        <v>377</v>
      </c>
      <c r="C6" s="662" t="s">
        <v>2239</v>
      </c>
      <c r="D6" s="648">
        <v>4387.1390251099228</v>
      </c>
    </row>
    <row r="7" spans="1:4" ht="16.5" thickTop="1" thickBot="1">
      <c r="A7" s="661" t="s">
        <v>747</v>
      </c>
      <c r="B7" s="661" t="s">
        <v>377</v>
      </c>
      <c r="C7" s="662" t="s">
        <v>748</v>
      </c>
      <c r="D7" s="648">
        <v>3644.8187876048519</v>
      </c>
    </row>
    <row r="8" spans="1:4" ht="16.5" thickTop="1" thickBot="1">
      <c r="A8" s="661" t="s">
        <v>743</v>
      </c>
      <c r="B8" s="661" t="s">
        <v>377</v>
      </c>
      <c r="C8" s="662" t="s">
        <v>744</v>
      </c>
      <c r="D8" s="648">
        <v>3644.8187876048519</v>
      </c>
    </row>
    <row r="9" spans="1:4" ht="16.5" thickTop="1" thickBot="1">
      <c r="A9" s="661" t="s">
        <v>745</v>
      </c>
      <c r="B9" s="661" t="s">
        <v>377</v>
      </c>
      <c r="C9" s="662" t="s">
        <v>746</v>
      </c>
      <c r="D9" s="648">
        <v>3644.8187876048519</v>
      </c>
    </row>
    <row r="10" spans="1:4" ht="16.5" thickTop="1" thickBot="1">
      <c r="A10" s="661" t="s">
        <v>1668</v>
      </c>
      <c r="B10" s="661" t="s">
        <v>377</v>
      </c>
      <c r="C10" s="662" t="s">
        <v>1667</v>
      </c>
      <c r="D10" s="648">
        <v>2357.5313669540719</v>
      </c>
    </row>
    <row r="11" spans="1:4" ht="16.5" thickTop="1" thickBot="1">
      <c r="A11" s="661" t="s">
        <v>751</v>
      </c>
      <c r="B11" s="661" t="s">
        <v>377</v>
      </c>
      <c r="C11" s="662" t="s">
        <v>752</v>
      </c>
      <c r="D11" s="648">
        <v>19716.764130101503</v>
      </c>
    </row>
    <row r="12" spans="1:4" ht="16.5" thickTop="1" thickBot="1">
      <c r="A12" s="661" t="s">
        <v>749</v>
      </c>
      <c r="B12" s="661" t="s">
        <v>377</v>
      </c>
      <c r="C12" s="662" t="s">
        <v>750</v>
      </c>
      <c r="D12" s="648">
        <v>16382.934926382726</v>
      </c>
    </row>
    <row r="13" spans="1:4" ht="16.5" thickTop="1" thickBot="1">
      <c r="A13" s="661" t="s">
        <v>753</v>
      </c>
      <c r="B13" s="661" t="s">
        <v>92</v>
      </c>
      <c r="C13" s="662" t="s">
        <v>1935</v>
      </c>
      <c r="D13" s="648">
        <v>889.37446801909471</v>
      </c>
    </row>
    <row r="14" spans="1:4" ht="16.5" thickTop="1" thickBot="1">
      <c r="A14" s="661" t="s">
        <v>755</v>
      </c>
      <c r="B14" s="661" t="s">
        <v>233</v>
      </c>
      <c r="C14" s="662" t="s">
        <v>1937</v>
      </c>
      <c r="D14" s="648">
        <v>34981.355714696212</v>
      </c>
    </row>
    <row r="15" spans="1:4" ht="16.5" thickTop="1" thickBot="1">
      <c r="A15" s="661" t="s">
        <v>756</v>
      </c>
      <c r="B15" s="661" t="s">
        <v>92</v>
      </c>
      <c r="C15" s="662" t="s">
        <v>1938</v>
      </c>
      <c r="D15" s="648">
        <v>588.32280065625446</v>
      </c>
    </row>
    <row r="16" spans="1:4" ht="16.5" thickTop="1" thickBot="1">
      <c r="A16" s="661" t="s">
        <v>754</v>
      </c>
      <c r="B16" s="661" t="s">
        <v>233</v>
      </c>
      <c r="C16" s="662" t="s">
        <v>1936</v>
      </c>
      <c r="D16" s="648">
        <v>40281.561126013818</v>
      </c>
    </row>
    <row r="17" spans="1:4" ht="16.5" thickTop="1" thickBot="1">
      <c r="A17" s="661" t="s">
        <v>776</v>
      </c>
      <c r="B17" s="661" t="s">
        <v>422</v>
      </c>
      <c r="C17" s="662" t="s">
        <v>777</v>
      </c>
      <c r="D17" s="648">
        <v>14362.27401496118</v>
      </c>
    </row>
    <row r="18" spans="1:4" ht="16.5" thickTop="1" thickBot="1">
      <c r="A18" s="661" t="s">
        <v>757</v>
      </c>
      <c r="B18" s="661" t="s">
        <v>387</v>
      </c>
      <c r="C18" s="662" t="s">
        <v>1939</v>
      </c>
      <c r="D18" s="648">
        <v>44314.466222663745</v>
      </c>
    </row>
    <row r="19" spans="1:4" ht="16.5" thickTop="1" thickBot="1">
      <c r="A19" s="661" t="s">
        <v>758</v>
      </c>
      <c r="B19" s="661" t="s">
        <v>387</v>
      </c>
      <c r="C19" s="662" t="s">
        <v>2240</v>
      </c>
      <c r="D19" s="648">
        <v>47170.312301979073</v>
      </c>
    </row>
    <row r="20" spans="1:4" ht="16.5" thickTop="1" thickBot="1">
      <c r="A20" s="661" t="s">
        <v>761</v>
      </c>
      <c r="B20" s="661" t="s">
        <v>387</v>
      </c>
      <c r="C20" s="662" t="s">
        <v>762</v>
      </c>
      <c r="D20" s="648">
        <v>46383.221197987579</v>
      </c>
    </row>
    <row r="21" spans="1:4" ht="16.5" thickTop="1" thickBot="1">
      <c r="A21" s="661" t="s">
        <v>759</v>
      </c>
      <c r="B21" s="661" t="s">
        <v>387</v>
      </c>
      <c r="C21" s="662" t="s">
        <v>2241</v>
      </c>
      <c r="D21" s="648">
        <v>47512.92818017747</v>
      </c>
    </row>
    <row r="22" spans="1:4" ht="16.5" thickTop="1" thickBot="1">
      <c r="A22" s="661" t="s">
        <v>760</v>
      </c>
      <c r="B22" s="661" t="s">
        <v>387</v>
      </c>
      <c r="C22" s="662" t="s">
        <v>2242</v>
      </c>
      <c r="D22" s="648">
        <v>48885.723783352019</v>
      </c>
    </row>
    <row r="23" spans="1:4" ht="16.5" thickTop="1" thickBot="1">
      <c r="A23" s="661" t="s">
        <v>763</v>
      </c>
      <c r="B23" s="661" t="s">
        <v>387</v>
      </c>
      <c r="C23" s="662" t="s">
        <v>764</v>
      </c>
      <c r="D23" s="648">
        <v>51424.553976605617</v>
      </c>
    </row>
    <row r="24" spans="1:4" ht="16.5" thickTop="1" thickBot="1">
      <c r="A24" s="661" t="s">
        <v>772</v>
      </c>
      <c r="B24" s="661" t="s">
        <v>387</v>
      </c>
      <c r="C24" s="662" t="s">
        <v>773</v>
      </c>
      <c r="D24" s="648">
        <v>18879.299873880853</v>
      </c>
    </row>
    <row r="25" spans="1:4" ht="16.5" thickTop="1" thickBot="1">
      <c r="A25" s="661" t="s">
        <v>765</v>
      </c>
      <c r="B25" s="661" t="s">
        <v>387</v>
      </c>
      <c r="C25" s="662" t="s">
        <v>766</v>
      </c>
      <c r="D25" s="648">
        <v>46701.56213540215</v>
      </c>
    </row>
    <row r="26" spans="1:4" ht="16.5" thickTop="1" thickBot="1">
      <c r="A26" s="661" t="s">
        <v>768</v>
      </c>
      <c r="B26" s="661" t="s">
        <v>387</v>
      </c>
      <c r="C26" s="662" t="s">
        <v>2002</v>
      </c>
      <c r="D26" s="648">
        <v>40005.081210937853</v>
      </c>
    </row>
    <row r="27" spans="1:4" ht="16.5" thickTop="1" thickBot="1">
      <c r="A27" s="661" t="s">
        <v>767</v>
      </c>
      <c r="B27" s="661" t="s">
        <v>387</v>
      </c>
      <c r="C27" s="662" t="s">
        <v>2004</v>
      </c>
      <c r="D27" s="648">
        <v>40304.383810514955</v>
      </c>
    </row>
    <row r="28" spans="1:4" ht="16.5" thickTop="1" thickBot="1">
      <c r="A28" s="661" t="s">
        <v>770</v>
      </c>
      <c r="B28" s="661" t="s">
        <v>387</v>
      </c>
      <c r="C28" s="662" t="s">
        <v>2003</v>
      </c>
      <c r="D28" s="648">
        <v>40716.665588639706</v>
      </c>
    </row>
    <row r="29" spans="1:4" ht="16.5" thickTop="1" thickBot="1">
      <c r="A29" s="661" t="s">
        <v>769</v>
      </c>
      <c r="B29" s="661" t="s">
        <v>387</v>
      </c>
      <c r="C29" s="662" t="s">
        <v>2001</v>
      </c>
      <c r="D29" s="648">
        <v>41365.707542488017</v>
      </c>
    </row>
    <row r="30" spans="1:4" ht="16.5" thickTop="1" thickBot="1">
      <c r="A30" s="661" t="s">
        <v>771</v>
      </c>
      <c r="B30" s="661" t="s">
        <v>387</v>
      </c>
      <c r="C30" s="662" t="s">
        <v>2243</v>
      </c>
      <c r="D30" s="648">
        <v>78991.166130317419</v>
      </c>
    </row>
    <row r="31" spans="1:4" ht="16.5" thickTop="1" thickBot="1">
      <c r="A31" s="661" t="s">
        <v>774</v>
      </c>
      <c r="B31" s="661" t="s">
        <v>422</v>
      </c>
      <c r="C31" s="662" t="s">
        <v>775</v>
      </c>
      <c r="D31" s="648">
        <v>57.952445967346726</v>
      </c>
    </row>
    <row r="32" spans="1:4" ht="16.5" thickTop="1" thickBot="1">
      <c r="A32" s="661" t="s">
        <v>779</v>
      </c>
      <c r="B32" s="661" t="s">
        <v>144</v>
      </c>
      <c r="C32" s="662" t="s">
        <v>1941</v>
      </c>
      <c r="D32" s="648">
        <v>499.81326103713803</v>
      </c>
    </row>
    <row r="33" spans="1:4" ht="16.5" thickTop="1" thickBot="1">
      <c r="A33" s="661" t="s">
        <v>780</v>
      </c>
      <c r="B33" s="661" t="s">
        <v>377</v>
      </c>
      <c r="C33" s="662" t="s">
        <v>781</v>
      </c>
      <c r="D33" s="648">
        <v>6391.4117013996765</v>
      </c>
    </row>
    <row r="34" spans="1:4" ht="16.5" thickTop="1" thickBot="1">
      <c r="A34" s="661" t="s">
        <v>786</v>
      </c>
      <c r="B34" s="661" t="s">
        <v>377</v>
      </c>
      <c r="C34" s="662" t="s">
        <v>787</v>
      </c>
      <c r="D34" s="648">
        <v>6364.6668648941686</v>
      </c>
    </row>
    <row r="35" spans="1:4" ht="16.5" thickTop="1" thickBot="1">
      <c r="A35" s="661" t="s">
        <v>782</v>
      </c>
      <c r="B35" s="661" t="s">
        <v>377</v>
      </c>
      <c r="C35" s="662" t="s">
        <v>783</v>
      </c>
      <c r="D35" s="648">
        <v>6065.9628170246824</v>
      </c>
    </row>
    <row r="36" spans="1:4" ht="16.5" thickTop="1" thickBot="1">
      <c r="A36" s="661" t="s">
        <v>784</v>
      </c>
      <c r="B36" s="661" t="s">
        <v>377</v>
      </c>
      <c r="C36" s="662" t="s">
        <v>785</v>
      </c>
      <c r="D36" s="648">
        <v>6391.4117013996765</v>
      </c>
    </row>
    <row r="37" spans="1:4" ht="16.5" thickTop="1" thickBot="1">
      <c r="A37" s="661" t="s">
        <v>898</v>
      </c>
      <c r="B37" s="661" t="s">
        <v>377</v>
      </c>
      <c r="C37" s="662" t="s">
        <v>899</v>
      </c>
      <c r="D37" s="648">
        <v>5727.0269493838732</v>
      </c>
    </row>
    <row r="38" spans="1:4" ht="16.5" thickTop="1" thickBot="1">
      <c r="A38" s="661" t="s">
        <v>788</v>
      </c>
      <c r="B38" s="661" t="s">
        <v>377</v>
      </c>
      <c r="C38" s="662" t="s">
        <v>789</v>
      </c>
      <c r="D38" s="648">
        <v>4245.4645344654036</v>
      </c>
    </row>
    <row r="39" spans="1:4" ht="16.5" thickTop="1" thickBot="1">
      <c r="A39" s="661" t="s">
        <v>917</v>
      </c>
      <c r="B39" s="661" t="s">
        <v>92</v>
      </c>
      <c r="C39" s="662" t="s">
        <v>2244</v>
      </c>
      <c r="D39" s="648">
        <v>509997.45693011762</v>
      </c>
    </row>
    <row r="40" spans="1:4" ht="16.5" thickTop="1" thickBot="1">
      <c r="A40" s="661" t="s">
        <v>896</v>
      </c>
      <c r="B40" s="661" t="s">
        <v>92</v>
      </c>
      <c r="C40" s="662" t="s">
        <v>897</v>
      </c>
      <c r="D40" s="648">
        <v>28499.768655388474</v>
      </c>
    </row>
    <row r="41" spans="1:4" ht="16.5" thickTop="1" thickBot="1">
      <c r="A41" s="661" t="s">
        <v>827</v>
      </c>
      <c r="B41" s="661" t="s">
        <v>92</v>
      </c>
      <c r="C41" s="662" t="s">
        <v>828</v>
      </c>
      <c r="D41" s="648">
        <v>927.27093671001546</v>
      </c>
    </row>
    <row r="42" spans="1:4" ht="16.5" thickTop="1" thickBot="1">
      <c r="A42" s="661" t="s">
        <v>432</v>
      </c>
      <c r="B42" s="661" t="s">
        <v>92</v>
      </c>
      <c r="C42" s="662" t="s">
        <v>433</v>
      </c>
      <c r="D42" s="648">
        <v>12876.912649261065</v>
      </c>
    </row>
    <row r="43" spans="1:4" ht="16.5" thickTop="1" thickBot="1">
      <c r="A43" s="661" t="s">
        <v>376</v>
      </c>
      <c r="B43" s="661" t="s">
        <v>377</v>
      </c>
      <c r="C43" s="662" t="s">
        <v>378</v>
      </c>
      <c r="D43" s="648">
        <v>4113.5954238318218</v>
      </c>
    </row>
    <row r="44" spans="1:4" ht="16.5" thickTop="1" thickBot="1">
      <c r="A44" s="661" t="s">
        <v>379</v>
      </c>
      <c r="B44" s="661" t="s">
        <v>144</v>
      </c>
      <c r="C44" s="662" t="s">
        <v>2245</v>
      </c>
      <c r="D44" s="648">
        <v>12353.270739828193</v>
      </c>
    </row>
    <row r="45" spans="1:4" ht="16.5" thickTop="1" thickBot="1">
      <c r="A45" s="661" t="s">
        <v>778</v>
      </c>
      <c r="B45" s="661" t="s">
        <v>377</v>
      </c>
      <c r="C45" s="662" t="s">
        <v>1940</v>
      </c>
      <c r="D45" s="648">
        <v>5434.4279361517156</v>
      </c>
    </row>
    <row r="46" spans="1:4" ht="16.5" thickTop="1" thickBot="1">
      <c r="A46" s="661" t="s">
        <v>913</v>
      </c>
      <c r="B46" s="661" t="s">
        <v>92</v>
      </c>
      <c r="C46" s="662" t="s">
        <v>1954</v>
      </c>
      <c r="D46" s="648">
        <v>927.27093671001546</v>
      </c>
    </row>
    <row r="47" spans="1:4" ht="16.5" thickTop="1" thickBot="1">
      <c r="A47" s="661" t="s">
        <v>914</v>
      </c>
      <c r="B47" s="661" t="s">
        <v>92</v>
      </c>
      <c r="C47" s="662" t="s">
        <v>1955</v>
      </c>
      <c r="D47" s="648">
        <v>23181.699214874629</v>
      </c>
    </row>
    <row r="48" spans="1:4" ht="16.5" thickTop="1" thickBot="1">
      <c r="A48" s="661" t="s">
        <v>797</v>
      </c>
      <c r="B48" s="661" t="s">
        <v>387</v>
      </c>
      <c r="C48" s="662" t="s">
        <v>798</v>
      </c>
      <c r="D48" s="648">
        <v>47058.859582589881</v>
      </c>
    </row>
    <row r="49" spans="1:4" ht="16.5" thickTop="1" thickBot="1">
      <c r="A49" s="661" t="s">
        <v>800</v>
      </c>
      <c r="B49" s="661" t="s">
        <v>387</v>
      </c>
      <c r="C49" s="662" t="s">
        <v>801</v>
      </c>
      <c r="D49" s="648">
        <v>43369.213171243333</v>
      </c>
    </row>
    <row r="50" spans="1:4" ht="16.5" thickTop="1" thickBot="1">
      <c r="A50" s="661" t="s">
        <v>799</v>
      </c>
      <c r="B50" s="661" t="s">
        <v>387</v>
      </c>
      <c r="C50" s="662" t="s">
        <v>1943</v>
      </c>
      <c r="D50" s="648">
        <v>26500.518236868553</v>
      </c>
    </row>
    <row r="51" spans="1:4" ht="16.5" thickTop="1" thickBot="1">
      <c r="A51" s="661" t="s">
        <v>796</v>
      </c>
      <c r="B51" s="661" t="s">
        <v>387</v>
      </c>
      <c r="C51" s="662" t="s">
        <v>1942</v>
      </c>
      <c r="D51" s="648">
        <v>47058.859582589881</v>
      </c>
    </row>
    <row r="52" spans="1:4" ht="16.5" thickTop="1" thickBot="1">
      <c r="A52" s="661" t="s">
        <v>802</v>
      </c>
      <c r="B52" s="661" t="s">
        <v>387</v>
      </c>
      <c r="C52" s="662" t="s">
        <v>803</v>
      </c>
      <c r="D52" s="648">
        <v>51423.495617331377</v>
      </c>
    </row>
    <row r="53" spans="1:4" ht="16.5" thickTop="1" thickBot="1">
      <c r="A53" s="661" t="s">
        <v>380</v>
      </c>
      <c r="B53" s="661" t="s">
        <v>144</v>
      </c>
      <c r="C53" s="662" t="s">
        <v>381</v>
      </c>
      <c r="D53" s="648">
        <v>5415.1138646349737</v>
      </c>
    </row>
    <row r="54" spans="1:4" ht="16.5" thickTop="1" thickBot="1">
      <c r="A54" s="661" t="s">
        <v>794</v>
      </c>
      <c r="B54" s="661" t="s">
        <v>377</v>
      </c>
      <c r="C54" s="662" t="s">
        <v>795</v>
      </c>
      <c r="D54" s="648">
        <v>1648.0301005072465</v>
      </c>
    </row>
    <row r="55" spans="1:4" ht="16.5" thickTop="1" thickBot="1">
      <c r="A55" s="661" t="s">
        <v>790</v>
      </c>
      <c r="B55" s="661" t="s">
        <v>422</v>
      </c>
      <c r="C55" s="662" t="s">
        <v>791</v>
      </c>
      <c r="D55" s="648">
        <v>2373.8029975668169</v>
      </c>
    </row>
    <row r="56" spans="1:4" ht="16.5" thickTop="1" thickBot="1">
      <c r="A56" s="661" t="s">
        <v>792</v>
      </c>
      <c r="B56" s="661" t="s">
        <v>606</v>
      </c>
      <c r="C56" s="662" t="s">
        <v>793</v>
      </c>
      <c r="D56" s="648">
        <v>8693.1425057833967</v>
      </c>
    </row>
    <row r="57" spans="1:4" ht="16.5" thickTop="1" thickBot="1">
      <c r="A57" s="661" t="s">
        <v>382</v>
      </c>
      <c r="B57" s="661" t="s">
        <v>377</v>
      </c>
      <c r="C57" s="662" t="s">
        <v>383</v>
      </c>
      <c r="D57" s="648">
        <v>4320.875857057631</v>
      </c>
    </row>
    <row r="58" spans="1:4" ht="16.5" thickTop="1" thickBot="1">
      <c r="A58" s="661" t="s">
        <v>384</v>
      </c>
      <c r="B58" s="661" t="s">
        <v>377</v>
      </c>
      <c r="C58" s="662" t="s">
        <v>385</v>
      </c>
      <c r="D58" s="648">
        <v>3721.82544064887</v>
      </c>
    </row>
    <row r="59" spans="1:4" ht="16.5" thickTop="1" thickBot="1">
      <c r="A59" s="661" t="s">
        <v>386</v>
      </c>
      <c r="B59" s="661" t="s">
        <v>387</v>
      </c>
      <c r="C59" s="662" t="s">
        <v>2246</v>
      </c>
      <c r="D59" s="648">
        <v>52043.055805491997</v>
      </c>
    </row>
    <row r="60" spans="1:4" ht="16.5" thickTop="1" thickBot="1">
      <c r="A60" s="661" t="s">
        <v>388</v>
      </c>
      <c r="B60" s="661" t="s">
        <v>377</v>
      </c>
      <c r="C60" s="662" t="s">
        <v>389</v>
      </c>
      <c r="D60" s="648">
        <v>9040.8677819983004</v>
      </c>
    </row>
    <row r="61" spans="1:4" ht="16.5" thickTop="1" thickBot="1">
      <c r="A61" s="661" t="s">
        <v>390</v>
      </c>
      <c r="B61" s="661" t="s">
        <v>233</v>
      </c>
      <c r="C61" s="662" t="s">
        <v>391</v>
      </c>
      <c r="D61" s="648">
        <v>118226.67871635359</v>
      </c>
    </row>
    <row r="62" spans="1:4" ht="16.5" thickTop="1" thickBot="1">
      <c r="A62" s="661" t="s">
        <v>398</v>
      </c>
      <c r="B62" s="661" t="s">
        <v>233</v>
      </c>
      <c r="C62" s="662" t="s">
        <v>399</v>
      </c>
      <c r="D62" s="648">
        <v>4842.7128810343174</v>
      </c>
    </row>
    <row r="63" spans="1:4" ht="16.5" thickTop="1" thickBot="1">
      <c r="A63" s="661" t="s">
        <v>392</v>
      </c>
      <c r="B63" s="661" t="s">
        <v>387</v>
      </c>
      <c r="C63" s="662" t="s">
        <v>393</v>
      </c>
      <c r="D63" s="648">
        <v>22778.342982662532</v>
      </c>
    </row>
    <row r="64" spans="1:4" ht="16.5" thickTop="1" thickBot="1">
      <c r="A64" s="661" t="s">
        <v>400</v>
      </c>
      <c r="B64" s="661" t="s">
        <v>92</v>
      </c>
      <c r="C64" s="662" t="s">
        <v>401</v>
      </c>
      <c r="D64" s="648">
        <v>37613.713332637926</v>
      </c>
    </row>
    <row r="65" spans="1:4" ht="16.5" thickTop="1" thickBot="1">
      <c r="A65" s="661" t="s">
        <v>394</v>
      </c>
      <c r="B65" s="661" t="s">
        <v>92</v>
      </c>
      <c r="C65" s="662" t="s">
        <v>395</v>
      </c>
      <c r="D65" s="648">
        <v>44309.187218074076</v>
      </c>
    </row>
    <row r="66" spans="1:4" ht="16.5" thickTop="1" thickBot="1">
      <c r="A66" s="661" t="s">
        <v>396</v>
      </c>
      <c r="B66" s="661" t="s">
        <v>92</v>
      </c>
      <c r="C66" s="662" t="s">
        <v>397</v>
      </c>
      <c r="D66" s="648">
        <v>89001.515684921469</v>
      </c>
    </row>
    <row r="67" spans="1:4" ht="16.5" thickTop="1" thickBot="1">
      <c r="A67" s="661" t="s">
        <v>918</v>
      </c>
      <c r="B67" s="661" t="s">
        <v>144</v>
      </c>
      <c r="C67" s="662" t="s">
        <v>919</v>
      </c>
      <c r="D67" s="648">
        <v>8116.0137389558449</v>
      </c>
    </row>
    <row r="68" spans="1:4" ht="16.5" thickTop="1" thickBot="1">
      <c r="A68" s="661" t="s">
        <v>402</v>
      </c>
      <c r="B68" s="661" t="s">
        <v>377</v>
      </c>
      <c r="C68" s="662" t="s">
        <v>403</v>
      </c>
      <c r="D68" s="648">
        <v>788.24716376065317</v>
      </c>
    </row>
    <row r="69" spans="1:4" ht="16.5" thickTop="1" thickBot="1">
      <c r="A69" s="661" t="s">
        <v>404</v>
      </c>
      <c r="B69" s="661" t="s">
        <v>377</v>
      </c>
      <c r="C69" s="662" t="s">
        <v>405</v>
      </c>
      <c r="D69" s="648">
        <v>7099.6887509248718</v>
      </c>
    </row>
    <row r="70" spans="1:4" ht="16.5" thickTop="1" thickBot="1">
      <c r="A70" s="661" t="s">
        <v>406</v>
      </c>
      <c r="B70" s="661" t="s">
        <v>144</v>
      </c>
      <c r="C70" s="662" t="s">
        <v>407</v>
      </c>
      <c r="D70" s="648">
        <v>34820.462679230259</v>
      </c>
    </row>
    <row r="71" spans="1:4" ht="16.5" thickTop="1" thickBot="1">
      <c r="A71" s="661" t="s">
        <v>408</v>
      </c>
      <c r="B71" s="661" t="s">
        <v>92</v>
      </c>
      <c r="C71" s="662" t="s">
        <v>409</v>
      </c>
      <c r="D71" s="648">
        <v>12391.203763212381</v>
      </c>
    </row>
    <row r="72" spans="1:4" ht="16.5" thickTop="1" thickBot="1">
      <c r="A72" s="661" t="s">
        <v>410</v>
      </c>
      <c r="B72" s="661" t="s">
        <v>92</v>
      </c>
      <c r="C72" s="662" t="s">
        <v>411</v>
      </c>
      <c r="D72" s="648">
        <v>15441075.110675594</v>
      </c>
    </row>
    <row r="73" spans="1:4" ht="16.5" thickTop="1" thickBot="1">
      <c r="A73" s="661" t="s">
        <v>810</v>
      </c>
      <c r="B73" s="661" t="s">
        <v>377</v>
      </c>
      <c r="C73" s="662" t="s">
        <v>811</v>
      </c>
      <c r="D73" s="648">
        <v>1550.8401033515322</v>
      </c>
    </row>
    <row r="74" spans="1:4" ht="16.5" thickTop="1" thickBot="1">
      <c r="A74" s="661" t="s">
        <v>805</v>
      </c>
      <c r="B74" s="661" t="s">
        <v>377</v>
      </c>
      <c r="C74" s="662" t="s">
        <v>806</v>
      </c>
      <c r="D74" s="648">
        <v>1480.8773919221399</v>
      </c>
    </row>
    <row r="75" spans="1:4" ht="16.5" thickTop="1" thickBot="1">
      <c r="A75" s="661" t="s">
        <v>808</v>
      </c>
      <c r="B75" s="661" t="s">
        <v>377</v>
      </c>
      <c r="C75" s="662" t="s">
        <v>809</v>
      </c>
      <c r="D75" s="648">
        <v>1480.8773919221399</v>
      </c>
    </row>
    <row r="76" spans="1:4" ht="16.5" thickTop="1" thickBot="1">
      <c r="A76" s="661" t="s">
        <v>822</v>
      </c>
      <c r="B76" s="661" t="s">
        <v>377</v>
      </c>
      <c r="C76" s="662" t="s">
        <v>823</v>
      </c>
      <c r="D76" s="648">
        <v>1983.7078792938412</v>
      </c>
    </row>
    <row r="77" spans="1:4" ht="16.5" thickTop="1" thickBot="1">
      <c r="A77" s="661" t="s">
        <v>807</v>
      </c>
      <c r="B77" s="661" t="s">
        <v>377</v>
      </c>
      <c r="C77" s="662" t="s">
        <v>2037</v>
      </c>
      <c r="D77" s="648">
        <v>1162.0276347880952</v>
      </c>
    </row>
    <row r="78" spans="1:4" ht="16.5" thickTop="1" thickBot="1">
      <c r="A78" s="661" t="s">
        <v>817</v>
      </c>
      <c r="B78" s="661" t="s">
        <v>377</v>
      </c>
      <c r="C78" s="662" t="s">
        <v>818</v>
      </c>
      <c r="D78" s="648">
        <v>1795.9216015708582</v>
      </c>
    </row>
    <row r="79" spans="1:4" ht="16.5" thickTop="1" thickBot="1">
      <c r="A79" s="661" t="s">
        <v>819</v>
      </c>
      <c r="B79" s="661" t="s">
        <v>377</v>
      </c>
      <c r="C79" s="662" t="s">
        <v>2023</v>
      </c>
      <c r="D79" s="648">
        <v>1847.8106125476579</v>
      </c>
    </row>
    <row r="80" spans="1:4" ht="16.5" thickTop="1" thickBot="1">
      <c r="A80" s="661" t="s">
        <v>820</v>
      </c>
      <c r="B80" s="661" t="s">
        <v>377</v>
      </c>
      <c r="C80" s="662" t="s">
        <v>2024</v>
      </c>
      <c r="D80" s="648">
        <v>1904.5970133245144</v>
      </c>
    </row>
    <row r="81" spans="1:4" ht="16.5" thickTop="1" thickBot="1">
      <c r="A81" s="661" t="s">
        <v>812</v>
      </c>
      <c r="B81" s="661" t="s">
        <v>377</v>
      </c>
      <c r="C81" s="662" t="s">
        <v>2247</v>
      </c>
      <c r="D81" s="648">
        <v>2146.5831915836311</v>
      </c>
    </row>
    <row r="82" spans="1:4" ht="16.5" thickTop="1" thickBot="1">
      <c r="A82" s="661" t="s">
        <v>813</v>
      </c>
      <c r="B82" s="661" t="s">
        <v>377</v>
      </c>
      <c r="C82" s="662" t="s">
        <v>2248</v>
      </c>
      <c r="D82" s="648">
        <v>2146.5831915836311</v>
      </c>
    </row>
    <row r="83" spans="1:4" ht="16.5" thickTop="1" thickBot="1">
      <c r="A83" s="661" t="s">
        <v>814</v>
      </c>
      <c r="B83" s="661" t="s">
        <v>377</v>
      </c>
      <c r="C83" s="662" t="s">
        <v>2249</v>
      </c>
      <c r="D83" s="648">
        <v>2146.5831915836311</v>
      </c>
    </row>
    <row r="84" spans="1:4" ht="16.5" thickTop="1" thickBot="1">
      <c r="A84" s="661" t="s">
        <v>815</v>
      </c>
      <c r="B84" s="661" t="s">
        <v>377</v>
      </c>
      <c r="C84" s="662" t="s">
        <v>2250</v>
      </c>
      <c r="D84" s="648">
        <v>2146.5831915836311</v>
      </c>
    </row>
    <row r="85" spans="1:4" ht="16.5" thickTop="1" thickBot="1">
      <c r="A85" s="661" t="s">
        <v>821</v>
      </c>
      <c r="B85" s="661" t="s">
        <v>377</v>
      </c>
      <c r="C85" s="662" t="s">
        <v>1944</v>
      </c>
      <c r="D85" s="648">
        <v>2146.5831915836311</v>
      </c>
    </row>
    <row r="86" spans="1:4" ht="16.5" thickTop="1" thickBot="1">
      <c r="A86" s="661" t="s">
        <v>816</v>
      </c>
      <c r="B86" s="661" t="s">
        <v>377</v>
      </c>
      <c r="C86" s="662" t="s">
        <v>2251</v>
      </c>
      <c r="D86" s="648">
        <v>2146.5831915836311</v>
      </c>
    </row>
    <row r="87" spans="1:4" ht="16.5" thickTop="1" thickBot="1">
      <c r="A87" s="661" t="s">
        <v>804</v>
      </c>
      <c r="B87" s="661" t="s">
        <v>377</v>
      </c>
      <c r="C87" s="662" t="s">
        <v>2252</v>
      </c>
      <c r="D87" s="648">
        <v>457.46797086593608</v>
      </c>
    </row>
    <row r="88" spans="1:4" ht="16.5" thickTop="1" thickBot="1">
      <c r="A88" s="661" t="s">
        <v>826</v>
      </c>
      <c r="B88" s="661" t="s">
        <v>377</v>
      </c>
      <c r="C88" s="662" t="s">
        <v>1945</v>
      </c>
      <c r="D88" s="648">
        <v>618.69297766310433</v>
      </c>
    </row>
    <row r="89" spans="1:4" ht="16.5" thickTop="1" thickBot="1">
      <c r="A89" s="661" t="s">
        <v>824</v>
      </c>
      <c r="B89" s="661" t="s">
        <v>377</v>
      </c>
      <c r="C89" s="662" t="s">
        <v>825</v>
      </c>
      <c r="D89" s="648">
        <v>511.50162342461704</v>
      </c>
    </row>
    <row r="90" spans="1:4" ht="16.5" thickTop="1" thickBot="1">
      <c r="A90" s="661" t="s">
        <v>915</v>
      </c>
      <c r="B90" s="661" t="s">
        <v>233</v>
      </c>
      <c r="C90" s="662" t="s">
        <v>916</v>
      </c>
      <c r="D90" s="648">
        <v>8357.0034785976331</v>
      </c>
    </row>
    <row r="91" spans="1:4" ht="16.5" thickTop="1" thickBot="1">
      <c r="A91" s="661" t="s">
        <v>412</v>
      </c>
      <c r="B91" s="661" t="s">
        <v>377</v>
      </c>
      <c r="C91" s="662" t="s">
        <v>2253</v>
      </c>
      <c r="D91" s="648">
        <v>10061.422333947507</v>
      </c>
    </row>
    <row r="92" spans="1:4" ht="16.5" thickTop="1" thickBot="1">
      <c r="A92" s="661" t="s">
        <v>413</v>
      </c>
      <c r="B92" s="661" t="s">
        <v>144</v>
      </c>
      <c r="C92" s="662" t="s">
        <v>414</v>
      </c>
      <c r="D92" s="648">
        <v>20587.450073840286</v>
      </c>
    </row>
    <row r="93" spans="1:4" ht="16.5" thickTop="1" thickBot="1">
      <c r="A93" s="661" t="s">
        <v>415</v>
      </c>
      <c r="B93" s="661" t="s">
        <v>144</v>
      </c>
      <c r="C93" s="662" t="s">
        <v>416</v>
      </c>
      <c r="D93" s="648">
        <v>983.62272064314436</v>
      </c>
    </row>
    <row r="94" spans="1:4" ht="16.5" thickTop="1" thickBot="1">
      <c r="A94" s="661" t="s">
        <v>417</v>
      </c>
      <c r="B94" s="661" t="s">
        <v>144</v>
      </c>
      <c r="C94" s="662" t="s">
        <v>418</v>
      </c>
      <c r="D94" s="648">
        <v>971.65485682438919</v>
      </c>
    </row>
    <row r="95" spans="1:4" ht="16.5" thickTop="1" thickBot="1">
      <c r="A95" s="661" t="s">
        <v>419</v>
      </c>
      <c r="B95" s="661" t="s">
        <v>377</v>
      </c>
      <c r="C95" s="662" t="s">
        <v>420</v>
      </c>
      <c r="D95" s="648">
        <v>5527.0330021003565</v>
      </c>
    </row>
    <row r="96" spans="1:4" ht="16.5" thickTop="1" thickBot="1">
      <c r="A96" s="661" t="s">
        <v>436</v>
      </c>
      <c r="B96" s="661" t="s">
        <v>377</v>
      </c>
      <c r="C96" s="662" t="s">
        <v>437</v>
      </c>
      <c r="D96" s="648">
        <v>4422.7034034198641</v>
      </c>
    </row>
    <row r="97" spans="1:4" ht="16.5" thickTop="1" thickBot="1">
      <c r="A97" s="661" t="s">
        <v>434</v>
      </c>
      <c r="B97" s="661" t="s">
        <v>377</v>
      </c>
      <c r="C97" s="662" t="s">
        <v>435</v>
      </c>
      <c r="D97" s="648">
        <v>5125.5318417822245</v>
      </c>
    </row>
    <row r="98" spans="1:4" ht="16.5" thickTop="1" thickBot="1">
      <c r="A98" s="661" t="s">
        <v>421</v>
      </c>
      <c r="B98" s="661" t="s">
        <v>422</v>
      </c>
      <c r="C98" s="662" t="s">
        <v>423</v>
      </c>
      <c r="D98" s="648">
        <v>3853.4613422443535</v>
      </c>
    </row>
    <row r="99" spans="1:4" ht="16.5" thickTop="1" thickBot="1">
      <c r="A99" s="661" t="s">
        <v>835</v>
      </c>
      <c r="B99" s="661" t="s">
        <v>387</v>
      </c>
      <c r="C99" s="662" t="s">
        <v>2254</v>
      </c>
      <c r="D99" s="648">
        <v>407121.69954409829</v>
      </c>
    </row>
    <row r="100" spans="1:4" ht="16.5" thickTop="1" thickBot="1">
      <c r="A100" s="661" t="s">
        <v>836</v>
      </c>
      <c r="B100" s="661" t="s">
        <v>387</v>
      </c>
      <c r="C100" s="662" t="s">
        <v>2255</v>
      </c>
      <c r="D100" s="648">
        <v>509670.59326240164</v>
      </c>
    </row>
    <row r="101" spans="1:4" ht="16.5" thickTop="1" thickBot="1">
      <c r="A101" s="661" t="s">
        <v>837</v>
      </c>
      <c r="B101" s="661" t="s">
        <v>387</v>
      </c>
      <c r="C101" s="662" t="s">
        <v>2256</v>
      </c>
      <c r="D101" s="648">
        <v>544814.06105980836</v>
      </c>
    </row>
    <row r="102" spans="1:4" ht="16.5" thickTop="1" thickBot="1">
      <c r="A102" s="661" t="s">
        <v>838</v>
      </c>
      <c r="B102" s="661" t="s">
        <v>387</v>
      </c>
      <c r="C102" s="662" t="s">
        <v>2257</v>
      </c>
      <c r="D102" s="648">
        <v>373981.75179381279</v>
      </c>
    </row>
    <row r="103" spans="1:4" ht="16.5" thickTop="1" thickBot="1">
      <c r="A103" s="661" t="s">
        <v>839</v>
      </c>
      <c r="B103" s="661" t="s">
        <v>387</v>
      </c>
      <c r="C103" s="662" t="s">
        <v>2258</v>
      </c>
      <c r="D103" s="648">
        <v>370926.96729063365</v>
      </c>
    </row>
    <row r="104" spans="1:4" ht="16.5" thickTop="1" thickBot="1">
      <c r="A104" s="661" t="s">
        <v>833</v>
      </c>
      <c r="B104" s="661" t="s">
        <v>387</v>
      </c>
      <c r="C104" s="662" t="s">
        <v>2006</v>
      </c>
      <c r="D104" s="648">
        <v>329703.91061117873</v>
      </c>
    </row>
    <row r="105" spans="1:4" ht="16.5" thickTop="1" thickBot="1">
      <c r="A105" s="661" t="s">
        <v>832</v>
      </c>
      <c r="B105" s="661" t="s">
        <v>387</v>
      </c>
      <c r="C105" s="662" t="s">
        <v>2007</v>
      </c>
      <c r="D105" s="648">
        <v>360473.74779598764</v>
      </c>
    </row>
    <row r="106" spans="1:4" ht="16.5" thickTop="1" thickBot="1">
      <c r="A106" s="661" t="s">
        <v>1661</v>
      </c>
      <c r="B106" s="661" t="s">
        <v>387</v>
      </c>
      <c r="C106" s="662" t="s">
        <v>2005</v>
      </c>
      <c r="D106" s="648">
        <v>387888.04700171872</v>
      </c>
    </row>
    <row r="107" spans="1:4" ht="16.5" thickTop="1" thickBot="1">
      <c r="A107" s="661" t="s">
        <v>829</v>
      </c>
      <c r="B107" s="661" t="s">
        <v>387</v>
      </c>
      <c r="C107" s="662" t="s">
        <v>2005</v>
      </c>
      <c r="D107" s="648">
        <v>387888.04700171872</v>
      </c>
    </row>
    <row r="108" spans="1:4" ht="16.5" thickTop="1" thickBot="1">
      <c r="A108" s="661" t="s">
        <v>831</v>
      </c>
      <c r="B108" s="661" t="s">
        <v>387</v>
      </c>
      <c r="C108" s="662" t="s">
        <v>2008</v>
      </c>
      <c r="D108" s="648">
        <v>401087.15725029254</v>
      </c>
    </row>
    <row r="109" spans="1:4" ht="16.5" thickTop="1" thickBot="1">
      <c r="A109" s="661" t="s">
        <v>830</v>
      </c>
      <c r="B109" s="661" t="s">
        <v>387</v>
      </c>
      <c r="C109" s="662" t="s">
        <v>2009</v>
      </c>
      <c r="D109" s="648">
        <v>414286.26749886636</v>
      </c>
    </row>
    <row r="110" spans="1:4" ht="16.5" thickTop="1" thickBot="1">
      <c r="A110" s="661" t="s">
        <v>834</v>
      </c>
      <c r="B110" s="661" t="s">
        <v>387</v>
      </c>
      <c r="C110" s="662" t="s">
        <v>2010</v>
      </c>
      <c r="D110" s="648">
        <v>349314.64881159476</v>
      </c>
    </row>
    <row r="111" spans="1:4" ht="16.5" thickTop="1" thickBot="1">
      <c r="A111" s="661" t="s">
        <v>424</v>
      </c>
      <c r="B111" s="661" t="s">
        <v>144</v>
      </c>
      <c r="C111" s="662" t="s">
        <v>425</v>
      </c>
      <c r="D111" s="648">
        <v>1575.2422490652382</v>
      </c>
    </row>
    <row r="112" spans="1:4" ht="16.5" thickTop="1" thickBot="1">
      <c r="A112" s="661" t="s">
        <v>426</v>
      </c>
      <c r="B112" s="661" t="s">
        <v>233</v>
      </c>
      <c r="C112" s="662" t="s">
        <v>427</v>
      </c>
      <c r="D112" s="648">
        <v>1373.9616483650409</v>
      </c>
    </row>
    <row r="113" spans="1:4" ht="16.5" thickTop="1" thickBot="1">
      <c r="A113" s="661" t="s">
        <v>428</v>
      </c>
      <c r="B113" s="661" t="s">
        <v>92</v>
      </c>
      <c r="C113" s="662" t="s">
        <v>427</v>
      </c>
      <c r="D113" s="648">
        <v>1041.2776271607042</v>
      </c>
    </row>
    <row r="114" spans="1:4" ht="16.5" thickTop="1" thickBot="1">
      <c r="A114" s="661" t="s">
        <v>429</v>
      </c>
      <c r="B114" s="661" t="s">
        <v>144</v>
      </c>
      <c r="C114" s="662" t="s">
        <v>2259</v>
      </c>
      <c r="D114" s="648">
        <v>43596.351991895142</v>
      </c>
    </row>
    <row r="115" spans="1:4" ht="16.5" thickTop="1" thickBot="1">
      <c r="A115" s="661" t="s">
        <v>430</v>
      </c>
      <c r="B115" s="661" t="s">
        <v>92</v>
      </c>
      <c r="C115" s="662" t="s">
        <v>431</v>
      </c>
      <c r="D115" s="648">
        <v>48984.095595786079</v>
      </c>
    </row>
    <row r="116" spans="1:4" ht="16.5" thickTop="1" thickBot="1">
      <c r="A116" s="661" t="s">
        <v>438</v>
      </c>
      <c r="B116" s="661" t="s">
        <v>92</v>
      </c>
      <c r="C116" s="662" t="s">
        <v>1913</v>
      </c>
      <c r="D116" s="648">
        <v>174674.32195620815</v>
      </c>
    </row>
    <row r="117" spans="1:4" ht="16.5" thickTop="1" thickBot="1">
      <c r="A117" s="661" t="s">
        <v>440</v>
      </c>
      <c r="B117" s="661" t="s">
        <v>92</v>
      </c>
      <c r="C117" s="662" t="s">
        <v>441</v>
      </c>
      <c r="D117" s="648">
        <v>42401.643290540866</v>
      </c>
    </row>
    <row r="118" spans="1:4" ht="16.5" thickTop="1" thickBot="1">
      <c r="A118" s="661" t="s">
        <v>439</v>
      </c>
      <c r="B118" s="661" t="s">
        <v>92</v>
      </c>
      <c r="C118" s="662" t="s">
        <v>2260</v>
      </c>
      <c r="D118" s="648">
        <v>38904.747967137489</v>
      </c>
    </row>
    <row r="119" spans="1:4" ht="16.5" thickTop="1" thickBot="1">
      <c r="A119" s="661" t="s">
        <v>443</v>
      </c>
      <c r="B119" s="661" t="s">
        <v>387</v>
      </c>
      <c r="C119" s="662" t="s">
        <v>2261</v>
      </c>
      <c r="D119" s="648">
        <v>3728.4188961805485</v>
      </c>
    </row>
    <row r="120" spans="1:4" ht="16.5" thickTop="1" thickBot="1">
      <c r="A120" s="661" t="s">
        <v>442</v>
      </c>
      <c r="B120" s="661" t="s">
        <v>387</v>
      </c>
      <c r="C120" s="662" t="s">
        <v>2262</v>
      </c>
      <c r="D120" s="648">
        <v>3477.2527621490299</v>
      </c>
    </row>
    <row r="121" spans="1:4" ht="16.5" thickTop="1" thickBot="1">
      <c r="A121" s="661" t="s">
        <v>840</v>
      </c>
      <c r="B121" s="661" t="s">
        <v>606</v>
      </c>
      <c r="C121" s="662" t="s">
        <v>2263</v>
      </c>
      <c r="D121" s="648">
        <v>18742.997288892675</v>
      </c>
    </row>
    <row r="122" spans="1:4" ht="16.5" thickTop="1" thickBot="1">
      <c r="A122" s="661" t="s">
        <v>841</v>
      </c>
      <c r="B122" s="661" t="s">
        <v>606</v>
      </c>
      <c r="C122" s="662" t="s">
        <v>1946</v>
      </c>
      <c r="D122" s="648">
        <v>32489.676148781691</v>
      </c>
    </row>
    <row r="123" spans="1:4" ht="16.5" thickTop="1" thickBot="1">
      <c r="A123" s="661" t="s">
        <v>444</v>
      </c>
      <c r="B123" s="661" t="s">
        <v>387</v>
      </c>
      <c r="C123" s="662" t="s">
        <v>1914</v>
      </c>
      <c r="D123" s="648">
        <v>3501.8166601414487</v>
      </c>
    </row>
    <row r="124" spans="1:4" ht="16.5" thickTop="1" thickBot="1">
      <c r="A124" s="661" t="s">
        <v>445</v>
      </c>
      <c r="B124" s="661" t="s">
        <v>144</v>
      </c>
      <c r="C124" s="662" t="s">
        <v>446</v>
      </c>
      <c r="D124" s="648">
        <v>11577.39768610339</v>
      </c>
    </row>
    <row r="125" spans="1:4" ht="16.5" thickTop="1" thickBot="1">
      <c r="A125" s="661" t="s">
        <v>865</v>
      </c>
      <c r="B125" s="661" t="s">
        <v>422</v>
      </c>
      <c r="C125" s="662" t="s">
        <v>1947</v>
      </c>
      <c r="D125" s="648">
        <v>1494.8063317430826</v>
      </c>
    </row>
    <row r="126" spans="1:4" ht="16.5" thickTop="1" thickBot="1">
      <c r="A126" s="661" t="s">
        <v>866</v>
      </c>
      <c r="B126" s="661" t="s">
        <v>422</v>
      </c>
      <c r="C126" s="662" t="s">
        <v>1948</v>
      </c>
      <c r="D126" s="648">
        <v>1741.4566907641583</v>
      </c>
    </row>
    <row r="127" spans="1:4" ht="16.5" thickTop="1" thickBot="1">
      <c r="A127" s="661" t="s">
        <v>864</v>
      </c>
      <c r="B127" s="661" t="s">
        <v>422</v>
      </c>
      <c r="C127" s="662" t="s">
        <v>2264</v>
      </c>
      <c r="D127" s="648">
        <v>1760.155815455287</v>
      </c>
    </row>
    <row r="128" spans="1:4" ht="16.5" thickTop="1" thickBot="1">
      <c r="A128" s="661" t="s">
        <v>846</v>
      </c>
      <c r="B128" s="661" t="s">
        <v>422</v>
      </c>
      <c r="C128" s="662" t="s">
        <v>847</v>
      </c>
      <c r="D128" s="648">
        <v>1166.4374056903112</v>
      </c>
    </row>
    <row r="129" spans="1:4" ht="16.5" thickTop="1" thickBot="1">
      <c r="A129" s="661" t="s">
        <v>848</v>
      </c>
      <c r="B129" s="661" t="s">
        <v>422</v>
      </c>
      <c r="C129" s="662" t="s">
        <v>849</v>
      </c>
      <c r="D129" s="648">
        <v>1251.5115800844503</v>
      </c>
    </row>
    <row r="130" spans="1:4" ht="16.5" thickTop="1" thickBot="1">
      <c r="A130" s="661" t="s">
        <v>850</v>
      </c>
      <c r="B130" s="661" t="s">
        <v>422</v>
      </c>
      <c r="C130" s="662" t="s">
        <v>851</v>
      </c>
      <c r="D130" s="648">
        <v>1099.3262047722076</v>
      </c>
    </row>
    <row r="131" spans="1:4" ht="16.5" thickTop="1" thickBot="1">
      <c r="A131" s="661" t="s">
        <v>852</v>
      </c>
      <c r="B131" s="661" t="s">
        <v>422</v>
      </c>
      <c r="C131" s="662" t="s">
        <v>853</v>
      </c>
      <c r="D131" s="648">
        <v>1675.9249510586276</v>
      </c>
    </row>
    <row r="132" spans="1:4" ht="16.5" thickTop="1" thickBot="1">
      <c r="A132" s="661" t="s">
        <v>854</v>
      </c>
      <c r="B132" s="661" t="s">
        <v>422</v>
      </c>
      <c r="C132" s="662" t="s">
        <v>855</v>
      </c>
      <c r="D132" s="648">
        <v>1085.4714678270236</v>
      </c>
    </row>
    <row r="133" spans="1:4" ht="16.5" thickTop="1" thickBot="1">
      <c r="A133" s="661" t="s">
        <v>858</v>
      </c>
      <c r="B133" s="661" t="s">
        <v>422</v>
      </c>
      <c r="C133" s="662" t="s">
        <v>859</v>
      </c>
      <c r="D133" s="648">
        <v>1206.9032465368857</v>
      </c>
    </row>
    <row r="134" spans="1:4" ht="16.5" thickTop="1" thickBot="1">
      <c r="A134" s="661" t="s">
        <v>856</v>
      </c>
      <c r="B134" s="661" t="s">
        <v>422</v>
      </c>
      <c r="C134" s="662" t="s">
        <v>857</v>
      </c>
      <c r="D134" s="648">
        <v>1180.2815422246731</v>
      </c>
    </row>
    <row r="135" spans="1:4" ht="16.5" thickTop="1" thickBot="1">
      <c r="A135" s="661" t="s">
        <v>860</v>
      </c>
      <c r="B135" s="661" t="s">
        <v>422</v>
      </c>
      <c r="C135" s="662" t="s">
        <v>861</v>
      </c>
      <c r="D135" s="648">
        <v>976.81725689501252</v>
      </c>
    </row>
    <row r="136" spans="1:4" ht="16.5" thickTop="1" thickBot="1">
      <c r="A136" s="661" t="s">
        <v>862</v>
      </c>
      <c r="B136" s="661" t="s">
        <v>422</v>
      </c>
      <c r="C136" s="662" t="s">
        <v>863</v>
      </c>
      <c r="D136" s="648">
        <v>1229.2766410468928</v>
      </c>
    </row>
    <row r="137" spans="1:4" ht="16.5" thickTop="1" thickBot="1">
      <c r="A137" s="661" t="s">
        <v>845</v>
      </c>
      <c r="B137" s="661" t="s">
        <v>377</v>
      </c>
      <c r="C137" s="662" t="s">
        <v>2265</v>
      </c>
      <c r="D137" s="648">
        <v>9424.5178504911128</v>
      </c>
    </row>
    <row r="138" spans="1:4" ht="31.5" thickTop="1" thickBot="1">
      <c r="A138" s="661" t="s">
        <v>842</v>
      </c>
      <c r="B138" s="661" t="s">
        <v>843</v>
      </c>
      <c r="C138" s="662" t="s">
        <v>844</v>
      </c>
      <c r="D138" s="648">
        <v>3.1801232467905644E-2</v>
      </c>
    </row>
    <row r="139" spans="1:4" ht="16.5" thickTop="1" thickBot="1">
      <c r="A139" s="661" t="s">
        <v>447</v>
      </c>
      <c r="B139" s="661" t="s">
        <v>377</v>
      </c>
      <c r="C139" s="662" t="s">
        <v>448</v>
      </c>
      <c r="D139" s="648">
        <v>6195.6018816061905</v>
      </c>
    </row>
    <row r="140" spans="1:4" ht="16.5" thickTop="1" thickBot="1">
      <c r="A140" s="661" t="s">
        <v>449</v>
      </c>
      <c r="B140" s="661" t="s">
        <v>450</v>
      </c>
      <c r="C140" s="662" t="s">
        <v>2266</v>
      </c>
      <c r="D140" s="648">
        <v>588.94822489478997</v>
      </c>
    </row>
    <row r="141" spans="1:4" ht="16.5" thickTop="1" thickBot="1">
      <c r="A141" s="661" t="s">
        <v>451</v>
      </c>
      <c r="B141" s="661" t="s">
        <v>144</v>
      </c>
      <c r="C141" s="662" t="s">
        <v>2267</v>
      </c>
      <c r="D141" s="648">
        <v>4364.7403570416955</v>
      </c>
    </row>
    <row r="142" spans="1:4" ht="16.5" thickTop="1" thickBot="1">
      <c r="A142" s="661" t="s">
        <v>452</v>
      </c>
      <c r="B142" s="661" t="s">
        <v>92</v>
      </c>
      <c r="C142" s="662" t="s">
        <v>2268</v>
      </c>
      <c r="D142" s="648">
        <v>2478.2407526424763</v>
      </c>
    </row>
    <row r="143" spans="1:4" ht="16.5" thickTop="1" thickBot="1">
      <c r="A143" s="661" t="s">
        <v>453</v>
      </c>
      <c r="B143" s="661" t="s">
        <v>454</v>
      </c>
      <c r="C143" s="662" t="s">
        <v>455</v>
      </c>
      <c r="D143" s="648">
        <v>7099.5933472274683</v>
      </c>
    </row>
    <row r="144" spans="1:4" ht="16.5" thickTop="1" thickBot="1">
      <c r="A144" s="661" t="s">
        <v>456</v>
      </c>
      <c r="B144" s="661" t="s">
        <v>422</v>
      </c>
      <c r="C144" s="662" t="s">
        <v>457</v>
      </c>
      <c r="D144" s="648">
        <v>28654.829127941888</v>
      </c>
    </row>
    <row r="145" spans="1:4" ht="16.5" thickTop="1" thickBot="1">
      <c r="A145" s="661" t="s">
        <v>873</v>
      </c>
      <c r="B145" s="661" t="s">
        <v>233</v>
      </c>
      <c r="C145" s="662" t="s">
        <v>875</v>
      </c>
      <c r="D145" s="648">
        <v>15357.875199833901</v>
      </c>
    </row>
    <row r="146" spans="1:4" ht="31.5" thickTop="1" thickBot="1">
      <c r="A146" s="661" t="s">
        <v>867</v>
      </c>
      <c r="B146" s="661" t="s">
        <v>233</v>
      </c>
      <c r="C146" s="662" t="s">
        <v>2269</v>
      </c>
      <c r="D146" s="648">
        <v>6582.0706904555946</v>
      </c>
    </row>
    <row r="147" spans="1:4" ht="16.5" thickTop="1" thickBot="1">
      <c r="A147" s="661" t="s">
        <v>868</v>
      </c>
      <c r="B147" s="661" t="s">
        <v>233</v>
      </c>
      <c r="C147" s="662" t="s">
        <v>2270</v>
      </c>
      <c r="D147" s="648">
        <v>24571.338870846346</v>
      </c>
    </row>
    <row r="148" spans="1:4" ht="16.5" thickTop="1" thickBot="1">
      <c r="A148" s="661" t="s">
        <v>1691</v>
      </c>
      <c r="B148" s="661" t="s">
        <v>233</v>
      </c>
      <c r="C148" s="662" t="s">
        <v>1949</v>
      </c>
      <c r="D148" s="648">
        <v>12731.326607022991</v>
      </c>
    </row>
    <row r="149" spans="1:4" ht="16.5" thickTop="1" thickBot="1">
      <c r="A149" s="661" t="s">
        <v>869</v>
      </c>
      <c r="B149" s="661" t="s">
        <v>144</v>
      </c>
      <c r="C149" s="662" t="s">
        <v>2271</v>
      </c>
      <c r="D149" s="648">
        <v>30836.298271542812</v>
      </c>
    </row>
    <row r="150" spans="1:4" ht="16.5" thickTop="1" thickBot="1">
      <c r="A150" s="661" t="s">
        <v>870</v>
      </c>
      <c r="B150" s="661" t="s">
        <v>233</v>
      </c>
      <c r="C150" s="662" t="s">
        <v>871</v>
      </c>
      <c r="D150" s="648">
        <v>7262.1506471925795</v>
      </c>
    </row>
    <row r="151" spans="1:4" ht="16.5" thickTop="1" thickBot="1">
      <c r="A151" s="661" t="s">
        <v>872</v>
      </c>
      <c r="B151" s="661" t="s">
        <v>450</v>
      </c>
      <c r="C151" s="662" t="s">
        <v>2272</v>
      </c>
      <c r="D151" s="648">
        <v>127116.20443303713</v>
      </c>
    </row>
    <row r="152" spans="1:4" ht="16.5" thickTop="1" thickBot="1">
      <c r="A152" s="661" t="s">
        <v>458</v>
      </c>
      <c r="B152" s="661" t="s">
        <v>92</v>
      </c>
      <c r="C152" s="662" t="s">
        <v>459</v>
      </c>
      <c r="D152" s="648">
        <v>962.04028420825898</v>
      </c>
    </row>
    <row r="153" spans="1:4" ht="16.5" thickTop="1" thickBot="1">
      <c r="A153" s="661" t="s">
        <v>460</v>
      </c>
      <c r="B153" s="661" t="s">
        <v>377</v>
      </c>
      <c r="C153" s="662" t="s">
        <v>461</v>
      </c>
      <c r="D153" s="648">
        <v>30715.761000078623</v>
      </c>
    </row>
    <row r="154" spans="1:4" ht="16.5" thickTop="1" thickBot="1">
      <c r="A154" s="661" t="s">
        <v>462</v>
      </c>
      <c r="B154" s="661" t="s">
        <v>377</v>
      </c>
      <c r="C154" s="662" t="s">
        <v>463</v>
      </c>
      <c r="D154" s="648">
        <v>3917.4984240238932</v>
      </c>
    </row>
    <row r="155" spans="1:4" ht="16.5" thickTop="1" thickBot="1">
      <c r="A155" s="661" t="s">
        <v>909</v>
      </c>
      <c r="B155" s="661" t="s">
        <v>144</v>
      </c>
      <c r="C155" s="662" t="s">
        <v>2273</v>
      </c>
      <c r="D155" s="648">
        <v>79602.550763554362</v>
      </c>
    </row>
    <row r="156" spans="1:4" ht="16.5" thickTop="1" thickBot="1">
      <c r="A156" s="661" t="s">
        <v>910</v>
      </c>
      <c r="B156" s="661" t="s">
        <v>144</v>
      </c>
      <c r="C156" s="662" t="s">
        <v>2274</v>
      </c>
      <c r="D156" s="648">
        <v>20146.790995943342</v>
      </c>
    </row>
    <row r="157" spans="1:4" ht="16.5" thickTop="1" thickBot="1">
      <c r="A157" s="661" t="s">
        <v>911</v>
      </c>
      <c r="B157" s="661" t="s">
        <v>144</v>
      </c>
      <c r="C157" s="662" t="s">
        <v>2275</v>
      </c>
      <c r="D157" s="648">
        <v>33577.278299184065</v>
      </c>
    </row>
    <row r="158" spans="1:4" ht="16.5" thickTop="1" thickBot="1">
      <c r="A158" s="661" t="s">
        <v>912</v>
      </c>
      <c r="B158" s="661" t="s">
        <v>144</v>
      </c>
      <c r="C158" s="662" t="s">
        <v>2276</v>
      </c>
      <c r="D158" s="648">
        <v>67152.436516203612</v>
      </c>
    </row>
    <row r="159" spans="1:4" ht="16.5" thickTop="1" thickBot="1">
      <c r="A159" s="661" t="s">
        <v>466</v>
      </c>
      <c r="B159" s="661" t="s">
        <v>233</v>
      </c>
      <c r="C159" s="662" t="s">
        <v>467</v>
      </c>
      <c r="D159" s="648">
        <v>9545.3920081821761</v>
      </c>
    </row>
    <row r="160" spans="1:4" ht="16.5" thickTop="1" thickBot="1">
      <c r="A160" s="661" t="s">
        <v>902</v>
      </c>
      <c r="B160" s="661" t="s">
        <v>233</v>
      </c>
      <c r="C160" s="662" t="s">
        <v>467</v>
      </c>
      <c r="D160" s="648">
        <v>9545.3920081821761</v>
      </c>
    </row>
    <row r="161" spans="1:4" ht="16.5" thickTop="1" thickBot="1">
      <c r="A161" s="661" t="s">
        <v>468</v>
      </c>
      <c r="B161" s="661" t="s">
        <v>233</v>
      </c>
      <c r="C161" s="662" t="s">
        <v>469</v>
      </c>
      <c r="D161" s="648">
        <v>12977.443067303857</v>
      </c>
    </row>
    <row r="162" spans="1:4" ht="16.5" thickTop="1" thickBot="1">
      <c r="A162" s="661" t="s">
        <v>903</v>
      </c>
      <c r="B162" s="661" t="s">
        <v>233</v>
      </c>
      <c r="C162" s="662" t="s">
        <v>469</v>
      </c>
      <c r="D162" s="648">
        <v>12977.443067303857</v>
      </c>
    </row>
    <row r="163" spans="1:4" ht="16.5" thickTop="1" thickBot="1">
      <c r="A163" s="661" t="s">
        <v>894</v>
      </c>
      <c r="B163" s="661" t="s">
        <v>233</v>
      </c>
      <c r="C163" s="662" t="s">
        <v>895</v>
      </c>
      <c r="D163" s="648">
        <v>3924.3250885936704</v>
      </c>
    </row>
    <row r="164" spans="1:4" ht="16.5" thickTop="1" thickBot="1">
      <c r="A164" s="661" t="s">
        <v>900</v>
      </c>
      <c r="B164" s="661" t="s">
        <v>233</v>
      </c>
      <c r="C164" s="662" t="s">
        <v>895</v>
      </c>
      <c r="D164" s="648">
        <v>7684.6088197070603</v>
      </c>
    </row>
    <row r="165" spans="1:4" ht="16.5" thickTop="1" thickBot="1">
      <c r="A165" s="661" t="s">
        <v>907</v>
      </c>
      <c r="B165" s="661" t="s">
        <v>874</v>
      </c>
      <c r="C165" s="662" t="s">
        <v>908</v>
      </c>
      <c r="D165" s="648">
        <v>10315.853394512396</v>
      </c>
    </row>
    <row r="166" spans="1:4" ht="16.5" thickTop="1" thickBot="1">
      <c r="A166" s="661" t="s">
        <v>905</v>
      </c>
      <c r="B166" s="661" t="s">
        <v>233</v>
      </c>
      <c r="C166" s="662" t="s">
        <v>906</v>
      </c>
      <c r="D166" s="648">
        <v>6490.8753561484627</v>
      </c>
    </row>
    <row r="167" spans="1:4" ht="16.5" thickTop="1" thickBot="1">
      <c r="A167" s="661" t="s">
        <v>470</v>
      </c>
      <c r="B167" s="661" t="s">
        <v>233</v>
      </c>
      <c r="C167" s="662" t="s">
        <v>471</v>
      </c>
      <c r="D167" s="648">
        <v>6962.7102422747794</v>
      </c>
    </row>
    <row r="168" spans="1:4" ht="16.5" thickTop="1" thickBot="1">
      <c r="A168" s="661" t="s">
        <v>904</v>
      </c>
      <c r="B168" s="661" t="s">
        <v>233</v>
      </c>
      <c r="C168" s="662" t="s">
        <v>471</v>
      </c>
      <c r="D168" s="648">
        <v>7332.335967249247</v>
      </c>
    </row>
    <row r="169" spans="1:4" ht="16.5" thickTop="1" thickBot="1">
      <c r="A169" s="661" t="s">
        <v>464</v>
      </c>
      <c r="B169" s="661" t="s">
        <v>233</v>
      </c>
      <c r="C169" s="662" t="s">
        <v>465</v>
      </c>
      <c r="D169" s="648">
        <v>18032.845947169077</v>
      </c>
    </row>
    <row r="170" spans="1:4" ht="16.5" thickTop="1" thickBot="1">
      <c r="A170" s="661" t="s">
        <v>901</v>
      </c>
      <c r="B170" s="661" t="s">
        <v>233</v>
      </c>
      <c r="C170" s="662" t="s">
        <v>465</v>
      </c>
      <c r="D170" s="648">
        <v>18032.845947169077</v>
      </c>
    </row>
    <row r="171" spans="1:4" ht="16.5" thickTop="1" thickBot="1">
      <c r="A171" s="661" t="s">
        <v>877</v>
      </c>
      <c r="B171" s="661" t="s">
        <v>233</v>
      </c>
      <c r="C171" s="662" t="s">
        <v>878</v>
      </c>
      <c r="D171" s="648">
        <v>11679.235832876446</v>
      </c>
    </row>
    <row r="172" spans="1:4" ht="16.5" thickTop="1" thickBot="1">
      <c r="A172" s="661" t="s">
        <v>890</v>
      </c>
      <c r="B172" s="661" t="s">
        <v>874</v>
      </c>
      <c r="C172" s="662" t="s">
        <v>891</v>
      </c>
      <c r="D172" s="648">
        <v>5079.0384399141467</v>
      </c>
    </row>
    <row r="173" spans="1:4" ht="16.5" thickTop="1" thickBot="1">
      <c r="A173" s="661" t="s">
        <v>892</v>
      </c>
      <c r="B173" s="661" t="s">
        <v>874</v>
      </c>
      <c r="C173" s="662" t="s">
        <v>893</v>
      </c>
      <c r="D173" s="648">
        <v>4404.523698859045</v>
      </c>
    </row>
    <row r="174" spans="1:4" ht="16.5" thickTop="1" thickBot="1">
      <c r="A174" s="661" t="s">
        <v>879</v>
      </c>
      <c r="B174" s="661" t="s">
        <v>233</v>
      </c>
      <c r="C174" s="662" t="s">
        <v>880</v>
      </c>
      <c r="D174" s="648">
        <v>3939.1636763252154</v>
      </c>
    </row>
    <row r="175" spans="1:4" ht="16.5" thickTop="1" thickBot="1">
      <c r="A175" s="661" t="s">
        <v>881</v>
      </c>
      <c r="B175" s="661" t="s">
        <v>233</v>
      </c>
      <c r="C175" s="662" t="s">
        <v>882</v>
      </c>
      <c r="D175" s="648">
        <v>5677.1984218138068</v>
      </c>
    </row>
    <row r="176" spans="1:4" ht="31.5" thickTop="1" thickBot="1">
      <c r="A176" s="661" t="s">
        <v>887</v>
      </c>
      <c r="B176" s="661" t="s">
        <v>233</v>
      </c>
      <c r="C176" s="662" t="s">
        <v>1952</v>
      </c>
      <c r="D176" s="648">
        <v>6023.3641492975385</v>
      </c>
    </row>
    <row r="177" spans="1:4" ht="31.5" thickTop="1" thickBot="1">
      <c r="A177" s="661" t="s">
        <v>883</v>
      </c>
      <c r="B177" s="661" t="s">
        <v>233</v>
      </c>
      <c r="C177" s="662" t="s">
        <v>1951</v>
      </c>
      <c r="D177" s="648">
        <v>6321.9921599909567</v>
      </c>
    </row>
    <row r="178" spans="1:4" ht="16.5" thickTop="1" thickBot="1">
      <c r="A178" s="661" t="s">
        <v>884</v>
      </c>
      <c r="B178" s="661" t="s">
        <v>233</v>
      </c>
      <c r="C178" s="662" t="s">
        <v>2277</v>
      </c>
      <c r="D178" s="648">
        <v>7942.7616122191357</v>
      </c>
    </row>
    <row r="179" spans="1:4" ht="31.5" thickTop="1" thickBot="1">
      <c r="A179" s="661" t="s">
        <v>889</v>
      </c>
      <c r="B179" s="661" t="s">
        <v>233</v>
      </c>
      <c r="C179" s="662" t="s">
        <v>1953</v>
      </c>
      <c r="D179" s="648">
        <v>7309.5710999189832</v>
      </c>
    </row>
    <row r="180" spans="1:4" ht="31.5" thickTop="1" thickBot="1">
      <c r="A180" s="661" t="s">
        <v>876</v>
      </c>
      <c r="B180" s="661" t="s">
        <v>233</v>
      </c>
      <c r="C180" s="662" t="s">
        <v>1950</v>
      </c>
      <c r="D180" s="648">
        <v>8419.8229571028114</v>
      </c>
    </row>
    <row r="181" spans="1:4" ht="16.5" thickTop="1" thickBot="1">
      <c r="A181" s="661" t="s">
        <v>885</v>
      </c>
      <c r="B181" s="661" t="s">
        <v>233</v>
      </c>
      <c r="C181" s="662" t="s">
        <v>886</v>
      </c>
      <c r="D181" s="648">
        <v>7046.8775801388811</v>
      </c>
    </row>
    <row r="182" spans="1:4" ht="16.5" thickTop="1" thickBot="1">
      <c r="A182" s="661" t="s">
        <v>888</v>
      </c>
      <c r="B182" s="661" t="s">
        <v>233</v>
      </c>
      <c r="C182" s="662" t="s">
        <v>886</v>
      </c>
      <c r="D182" s="648">
        <v>6117.5372978979522</v>
      </c>
    </row>
    <row r="183" spans="1:4" ht="16.5" thickTop="1" thickBot="1">
      <c r="A183" s="661" t="s">
        <v>472</v>
      </c>
      <c r="B183" s="661" t="s">
        <v>377</v>
      </c>
      <c r="C183" s="662" t="s">
        <v>473</v>
      </c>
      <c r="D183" s="648">
        <v>6768.3045765445777</v>
      </c>
    </row>
    <row r="184" spans="1:4" ht="16.5" thickTop="1" thickBot="1">
      <c r="A184" s="661" t="s">
        <v>476</v>
      </c>
      <c r="B184" s="661" t="s">
        <v>92</v>
      </c>
      <c r="C184" s="662" t="s">
        <v>477</v>
      </c>
      <c r="D184" s="648">
        <v>12495.331525928452</v>
      </c>
    </row>
    <row r="185" spans="1:4" ht="16.5" thickTop="1" thickBot="1">
      <c r="A185" s="661" t="s">
        <v>474</v>
      </c>
      <c r="B185" s="661" t="s">
        <v>387</v>
      </c>
      <c r="C185" s="662" t="s">
        <v>475</v>
      </c>
      <c r="D185" s="648">
        <v>53695.042760982455</v>
      </c>
    </row>
    <row r="186" spans="1:4" ht="16.5" thickTop="1" thickBot="1">
      <c r="A186" s="661" t="s">
        <v>478</v>
      </c>
      <c r="B186" s="661" t="s">
        <v>144</v>
      </c>
      <c r="C186" s="662" t="s">
        <v>1915</v>
      </c>
      <c r="D186" s="648">
        <v>1478.1636867515451</v>
      </c>
    </row>
    <row r="187" spans="1:4" ht="16.5" thickTop="1" thickBot="1">
      <c r="A187" s="661" t="s">
        <v>1455</v>
      </c>
      <c r="B187" s="661" t="s">
        <v>377</v>
      </c>
      <c r="C187" s="662" t="s">
        <v>1454</v>
      </c>
      <c r="D187" s="648">
        <v>12782.823402799353</v>
      </c>
    </row>
    <row r="188" spans="1:4" ht="16.5" thickTop="1" thickBot="1">
      <c r="A188" s="661" t="s">
        <v>1709</v>
      </c>
      <c r="B188" s="661" t="s">
        <v>377</v>
      </c>
      <c r="C188" s="662" t="s">
        <v>1708</v>
      </c>
      <c r="D188" s="648">
        <v>7944.658098007947</v>
      </c>
    </row>
    <row r="189" spans="1:4" ht="16.5" thickTop="1" thickBot="1">
      <c r="A189" s="661" t="s">
        <v>479</v>
      </c>
      <c r="B189" s="661" t="s">
        <v>377</v>
      </c>
      <c r="C189" s="662" t="s">
        <v>480</v>
      </c>
      <c r="D189" s="648">
        <v>42482.895439496366</v>
      </c>
    </row>
    <row r="190" spans="1:4" ht="16.5" thickTop="1" thickBot="1">
      <c r="A190" s="661" t="s">
        <v>1666</v>
      </c>
      <c r="B190" s="661" t="s">
        <v>144</v>
      </c>
      <c r="C190" s="662" t="s">
        <v>1665</v>
      </c>
      <c r="D190" s="648">
        <v>652160.2342983603</v>
      </c>
    </row>
    <row r="191" spans="1:4" ht="16.5" thickTop="1" thickBot="1">
      <c r="A191" s="661" t="s">
        <v>488</v>
      </c>
      <c r="B191" s="661" t="s">
        <v>92</v>
      </c>
      <c r="C191" s="662" t="s">
        <v>489</v>
      </c>
      <c r="D191" s="648">
        <v>520890.53449515498</v>
      </c>
    </row>
    <row r="192" spans="1:4" ht="16.5" thickTop="1" thickBot="1">
      <c r="A192" s="661" t="s">
        <v>490</v>
      </c>
      <c r="B192" s="661" t="s">
        <v>92</v>
      </c>
      <c r="C192" s="662" t="s">
        <v>491</v>
      </c>
      <c r="D192" s="648">
        <v>275299.09291279508</v>
      </c>
    </row>
    <row r="193" spans="1:4" ht="16.5" thickTop="1" thickBot="1">
      <c r="A193" s="661" t="s">
        <v>481</v>
      </c>
      <c r="B193" s="661" t="s">
        <v>233</v>
      </c>
      <c r="C193" s="662" t="s">
        <v>482</v>
      </c>
      <c r="D193" s="648">
        <v>2678.7450157015642</v>
      </c>
    </row>
    <row r="194" spans="1:4" ht="16.5" thickTop="1" thickBot="1">
      <c r="A194" s="661" t="s">
        <v>492</v>
      </c>
      <c r="B194" s="661" t="s">
        <v>92</v>
      </c>
      <c r="C194" s="662" t="s">
        <v>493</v>
      </c>
      <c r="D194" s="648">
        <v>770.80887296791968</v>
      </c>
    </row>
    <row r="195" spans="1:4" ht="16.5" thickTop="1" thickBot="1">
      <c r="A195" s="661" t="s">
        <v>483</v>
      </c>
      <c r="B195" s="661" t="s">
        <v>422</v>
      </c>
      <c r="C195" s="662" t="s">
        <v>2278</v>
      </c>
      <c r="D195" s="648">
        <v>824.04413611919381</v>
      </c>
    </row>
    <row r="196" spans="1:4" ht="16.5" thickTop="1" thickBot="1">
      <c r="A196" s="661" t="s">
        <v>484</v>
      </c>
      <c r="B196" s="661" t="s">
        <v>92</v>
      </c>
      <c r="C196" s="662" t="s">
        <v>485</v>
      </c>
      <c r="D196" s="648">
        <v>23656.247806171541</v>
      </c>
    </row>
    <row r="197" spans="1:4" ht="16.5" thickTop="1" thickBot="1">
      <c r="A197" s="661" t="s">
        <v>486</v>
      </c>
      <c r="B197" s="661" t="s">
        <v>144</v>
      </c>
      <c r="C197" s="662" t="s">
        <v>487</v>
      </c>
      <c r="D197" s="648">
        <v>1233.7500144140449</v>
      </c>
    </row>
    <row r="198" spans="1:4" ht="16.5" thickTop="1" thickBot="1">
      <c r="A198" s="661" t="s">
        <v>494</v>
      </c>
      <c r="B198" s="661" t="s">
        <v>92</v>
      </c>
      <c r="C198" s="662" t="s">
        <v>495</v>
      </c>
      <c r="D198" s="648">
        <v>9751.3179157421346</v>
      </c>
    </row>
    <row r="199" spans="1:4" ht="16.5" thickTop="1" thickBot="1">
      <c r="A199" s="661" t="s">
        <v>925</v>
      </c>
      <c r="B199" s="661" t="s">
        <v>92</v>
      </c>
      <c r="C199" s="662" t="s">
        <v>926</v>
      </c>
      <c r="D199" s="648">
        <v>106911.53519400221</v>
      </c>
    </row>
    <row r="200" spans="1:4" ht="31.5" thickTop="1" thickBot="1">
      <c r="A200" s="661" t="s">
        <v>929</v>
      </c>
      <c r="B200" s="661" t="s">
        <v>92</v>
      </c>
      <c r="C200" s="662" t="s">
        <v>930</v>
      </c>
      <c r="D200" s="648">
        <v>118975.41753398879</v>
      </c>
    </row>
    <row r="201" spans="1:4" ht="16.5" thickTop="1" thickBot="1">
      <c r="A201" s="661" t="s">
        <v>927</v>
      </c>
      <c r="B201" s="661" t="s">
        <v>92</v>
      </c>
      <c r="C201" s="662" t="s">
        <v>928</v>
      </c>
      <c r="D201" s="648">
        <v>115018.2523726666</v>
      </c>
    </row>
    <row r="202" spans="1:4" ht="16.5" thickTop="1" thickBot="1">
      <c r="A202" s="661" t="s">
        <v>931</v>
      </c>
      <c r="B202" s="661" t="s">
        <v>233</v>
      </c>
      <c r="C202" s="662" t="s">
        <v>932</v>
      </c>
      <c r="D202" s="648">
        <v>6221.7344588320293</v>
      </c>
    </row>
    <row r="203" spans="1:4" ht="16.5" thickTop="1" thickBot="1">
      <c r="A203" s="661" t="s">
        <v>920</v>
      </c>
      <c r="B203" s="661" t="s">
        <v>233</v>
      </c>
      <c r="C203" s="662" t="s">
        <v>2279</v>
      </c>
      <c r="D203" s="648">
        <v>21450.319119510506</v>
      </c>
    </row>
    <row r="204" spans="1:4" ht="16.5" thickTop="1" thickBot="1">
      <c r="A204" s="661" t="s">
        <v>923</v>
      </c>
      <c r="B204" s="661" t="s">
        <v>92</v>
      </c>
      <c r="C204" s="662" t="s">
        <v>924</v>
      </c>
      <c r="D204" s="648">
        <v>77464.929580485215</v>
      </c>
    </row>
    <row r="205" spans="1:4" ht="16.5" thickTop="1" thickBot="1">
      <c r="A205" s="661" t="s">
        <v>921</v>
      </c>
      <c r="B205" s="661" t="s">
        <v>92</v>
      </c>
      <c r="C205" s="662" t="s">
        <v>922</v>
      </c>
      <c r="D205" s="648">
        <v>70806.878646927886</v>
      </c>
    </row>
    <row r="206" spans="1:4" ht="16.5" thickTop="1" thickBot="1">
      <c r="A206" s="661" t="s">
        <v>496</v>
      </c>
      <c r="B206" s="661" t="s">
        <v>144</v>
      </c>
      <c r="C206" s="662" t="s">
        <v>1916</v>
      </c>
      <c r="D206" s="648">
        <v>10801.818628265286</v>
      </c>
    </row>
    <row r="207" spans="1:4" ht="16.5" thickTop="1" thickBot="1">
      <c r="A207" s="661" t="s">
        <v>505</v>
      </c>
      <c r="B207" s="661" t="s">
        <v>144</v>
      </c>
      <c r="C207" s="662" t="s">
        <v>506</v>
      </c>
      <c r="D207" s="648">
        <v>137880.12659261152</v>
      </c>
    </row>
    <row r="208" spans="1:4" ht="16.5" thickTop="1" thickBot="1">
      <c r="A208" s="661" t="s">
        <v>507</v>
      </c>
      <c r="B208" s="661" t="s">
        <v>144</v>
      </c>
      <c r="C208" s="662" t="s">
        <v>508</v>
      </c>
      <c r="D208" s="648">
        <v>4966.3984745128255</v>
      </c>
    </row>
    <row r="209" spans="1:4" ht="16.5" thickTop="1" thickBot="1">
      <c r="A209" s="661" t="s">
        <v>509</v>
      </c>
      <c r="B209" s="661" t="s">
        <v>233</v>
      </c>
      <c r="C209" s="662" t="s">
        <v>510</v>
      </c>
      <c r="D209" s="648">
        <v>16063.936763497164</v>
      </c>
    </row>
    <row r="210" spans="1:4" ht="16.5" thickTop="1" thickBot="1">
      <c r="A210" s="661" t="s">
        <v>512</v>
      </c>
      <c r="B210" s="661" t="s">
        <v>233</v>
      </c>
      <c r="C210" s="662" t="s">
        <v>1918</v>
      </c>
      <c r="D210" s="648">
        <v>10431.768886857912</v>
      </c>
    </row>
    <row r="211" spans="1:4" ht="16.5" thickTop="1" thickBot="1">
      <c r="A211" s="661" t="s">
        <v>511</v>
      </c>
      <c r="B211" s="661" t="s">
        <v>233</v>
      </c>
      <c r="C211" s="662" t="s">
        <v>1917</v>
      </c>
      <c r="D211" s="648">
        <v>4636.3440831392545</v>
      </c>
    </row>
    <row r="212" spans="1:4" ht="16.5" thickTop="1" thickBot="1">
      <c r="A212" s="661" t="s">
        <v>519</v>
      </c>
      <c r="B212" s="661" t="s">
        <v>387</v>
      </c>
      <c r="C212" s="662" t="s">
        <v>520</v>
      </c>
      <c r="D212" s="648">
        <v>20168.076620875196</v>
      </c>
    </row>
    <row r="213" spans="1:4" ht="16.5" thickTop="1" thickBot="1">
      <c r="A213" s="661" t="s">
        <v>515</v>
      </c>
      <c r="B213" s="661" t="s">
        <v>387</v>
      </c>
      <c r="C213" s="662" t="s">
        <v>516</v>
      </c>
      <c r="D213" s="648">
        <v>34772.548822311939</v>
      </c>
    </row>
    <row r="214" spans="1:4" ht="16.5" thickTop="1" thickBot="1">
      <c r="A214" s="661" t="s">
        <v>513</v>
      </c>
      <c r="B214" s="661" t="s">
        <v>387</v>
      </c>
      <c r="C214" s="662" t="s">
        <v>514</v>
      </c>
      <c r="D214" s="648">
        <v>20168.076620875196</v>
      </c>
    </row>
    <row r="215" spans="1:4" ht="16.5" thickTop="1" thickBot="1">
      <c r="A215" s="661" t="s">
        <v>521</v>
      </c>
      <c r="B215" s="661" t="s">
        <v>387</v>
      </c>
      <c r="C215" s="662" t="s">
        <v>522</v>
      </c>
      <c r="D215" s="648">
        <v>50803.935429170764</v>
      </c>
    </row>
    <row r="216" spans="1:4" ht="16.5" thickTop="1" thickBot="1">
      <c r="A216" s="661" t="s">
        <v>525</v>
      </c>
      <c r="B216" s="661" t="s">
        <v>387</v>
      </c>
      <c r="C216" s="662" t="s">
        <v>526</v>
      </c>
      <c r="D216" s="648">
        <v>50803.935429170764</v>
      </c>
    </row>
    <row r="217" spans="1:4" ht="16.5" thickTop="1" thickBot="1">
      <c r="A217" s="661" t="s">
        <v>527</v>
      </c>
      <c r="B217" s="661" t="s">
        <v>387</v>
      </c>
      <c r="C217" s="662" t="s">
        <v>528</v>
      </c>
      <c r="D217" s="648">
        <v>50803.935429170764</v>
      </c>
    </row>
    <row r="218" spans="1:4" ht="16.5" thickTop="1" thickBot="1">
      <c r="A218" s="661" t="s">
        <v>529</v>
      </c>
      <c r="B218" s="661" t="s">
        <v>387</v>
      </c>
      <c r="C218" s="662" t="s">
        <v>530</v>
      </c>
      <c r="D218" s="648">
        <v>50803.935429170764</v>
      </c>
    </row>
    <row r="219" spans="1:4" ht="16.5" thickTop="1" thickBot="1">
      <c r="A219" s="661" t="s">
        <v>531</v>
      </c>
      <c r="B219" s="661" t="s">
        <v>387</v>
      </c>
      <c r="C219" s="662" t="s">
        <v>532</v>
      </c>
      <c r="D219" s="648">
        <v>47058.859582589881</v>
      </c>
    </row>
    <row r="220" spans="1:4" ht="16.5" thickTop="1" thickBot="1">
      <c r="A220" s="661" t="s">
        <v>523</v>
      </c>
      <c r="B220" s="661" t="s">
        <v>387</v>
      </c>
      <c r="C220" s="662" t="s">
        <v>524</v>
      </c>
      <c r="D220" s="648">
        <v>10363.396237051915</v>
      </c>
    </row>
    <row r="221" spans="1:4" ht="16.5" thickTop="1" thickBot="1">
      <c r="A221" s="661" t="s">
        <v>533</v>
      </c>
      <c r="B221" s="661" t="s">
        <v>387</v>
      </c>
      <c r="C221" s="662" t="s">
        <v>534</v>
      </c>
      <c r="D221" s="648">
        <v>32398.692822691013</v>
      </c>
    </row>
    <row r="222" spans="1:4" ht="16.5" thickTop="1" thickBot="1">
      <c r="A222" s="661" t="s">
        <v>540</v>
      </c>
      <c r="B222" s="661" t="s">
        <v>387</v>
      </c>
      <c r="C222" s="662" t="s">
        <v>541</v>
      </c>
      <c r="D222" s="648">
        <v>19326.112760102671</v>
      </c>
    </row>
    <row r="223" spans="1:4" ht="16.5" thickTop="1" thickBot="1">
      <c r="A223" s="661" t="s">
        <v>551</v>
      </c>
      <c r="B223" s="661" t="s">
        <v>387</v>
      </c>
      <c r="C223" s="662" t="s">
        <v>1856</v>
      </c>
      <c r="D223" s="648">
        <v>5108.1047663898116</v>
      </c>
    </row>
    <row r="224" spans="1:4" ht="16.5" thickTop="1" thickBot="1">
      <c r="A224" s="661" t="s">
        <v>535</v>
      </c>
      <c r="B224" s="661" t="s">
        <v>387</v>
      </c>
      <c r="C224" s="662" t="s">
        <v>2280</v>
      </c>
      <c r="D224" s="648">
        <v>32217.12978435219</v>
      </c>
    </row>
    <row r="225" spans="1:4" ht="16.5" thickTop="1" thickBot="1">
      <c r="A225" s="661" t="s">
        <v>536</v>
      </c>
      <c r="B225" s="661" t="s">
        <v>387</v>
      </c>
      <c r="C225" s="662" t="s">
        <v>2281</v>
      </c>
      <c r="D225" s="648">
        <v>32217.12978435219</v>
      </c>
    </row>
    <row r="226" spans="1:4" ht="16.5" thickTop="1" thickBot="1">
      <c r="A226" s="661" t="s">
        <v>537</v>
      </c>
      <c r="B226" s="661" t="s">
        <v>387</v>
      </c>
      <c r="C226" s="662" t="s">
        <v>1919</v>
      </c>
      <c r="D226" s="648">
        <v>32217.12978435219</v>
      </c>
    </row>
    <row r="227" spans="1:4" ht="16.5" thickTop="1" thickBot="1">
      <c r="A227" s="661" t="s">
        <v>538</v>
      </c>
      <c r="B227" s="661" t="s">
        <v>387</v>
      </c>
      <c r="C227" s="662" t="s">
        <v>2282</v>
      </c>
      <c r="D227" s="648">
        <v>28801.739167265081</v>
      </c>
    </row>
    <row r="228" spans="1:4" ht="16.5" thickTop="1" thickBot="1">
      <c r="A228" s="661" t="s">
        <v>539</v>
      </c>
      <c r="B228" s="661" t="s">
        <v>387</v>
      </c>
      <c r="C228" s="662" t="s">
        <v>2283</v>
      </c>
      <c r="D228" s="648">
        <v>28592.84145892139</v>
      </c>
    </row>
    <row r="229" spans="1:4" ht="16.5" thickTop="1" thickBot="1">
      <c r="A229" s="661" t="s">
        <v>542</v>
      </c>
      <c r="B229" s="661" t="s">
        <v>387</v>
      </c>
      <c r="C229" s="662" t="s">
        <v>543</v>
      </c>
      <c r="D229" s="648">
        <v>35083.713281599572</v>
      </c>
    </row>
    <row r="230" spans="1:4" ht="16.5" thickTop="1" thickBot="1">
      <c r="A230" s="661" t="s">
        <v>544</v>
      </c>
      <c r="B230" s="661" t="s">
        <v>387</v>
      </c>
      <c r="C230" s="662" t="s">
        <v>545</v>
      </c>
      <c r="D230" s="648">
        <v>34862.323701568843</v>
      </c>
    </row>
    <row r="231" spans="1:4" ht="16.5" thickTop="1" thickBot="1">
      <c r="A231" s="661" t="s">
        <v>517</v>
      </c>
      <c r="B231" s="661" t="s">
        <v>387</v>
      </c>
      <c r="C231" s="662" t="s">
        <v>518</v>
      </c>
      <c r="D231" s="648">
        <v>36725.08089337642</v>
      </c>
    </row>
    <row r="232" spans="1:4" ht="16.5" thickTop="1" thickBot="1">
      <c r="A232" s="661" t="s">
        <v>546</v>
      </c>
      <c r="B232" s="661" t="s">
        <v>387</v>
      </c>
      <c r="C232" s="662" t="s">
        <v>547</v>
      </c>
      <c r="D232" s="648">
        <v>26098.264447382015</v>
      </c>
    </row>
    <row r="233" spans="1:4" ht="16.5" thickTop="1" thickBot="1">
      <c r="A233" s="661" t="s">
        <v>548</v>
      </c>
      <c r="B233" s="661" t="s">
        <v>387</v>
      </c>
      <c r="C233" s="662" t="s">
        <v>549</v>
      </c>
      <c r="D233" s="648">
        <v>25499.871256444254</v>
      </c>
    </row>
    <row r="234" spans="1:4" ht="16.5" thickTop="1" thickBot="1">
      <c r="A234" s="661" t="s">
        <v>550</v>
      </c>
      <c r="B234" s="661" t="s">
        <v>387</v>
      </c>
      <c r="C234" s="662" t="s">
        <v>2284</v>
      </c>
      <c r="D234" s="648">
        <v>20183.182206297453</v>
      </c>
    </row>
    <row r="235" spans="1:4" ht="16.5" thickTop="1" thickBot="1">
      <c r="A235" s="661" t="s">
        <v>552</v>
      </c>
      <c r="B235" s="661" t="s">
        <v>144</v>
      </c>
      <c r="C235" s="662" t="s">
        <v>553</v>
      </c>
      <c r="D235" s="648">
        <v>811.35544436449936</v>
      </c>
    </row>
    <row r="236" spans="1:4" ht="16.5" thickTop="1" thickBot="1">
      <c r="A236" s="661" t="s">
        <v>556</v>
      </c>
      <c r="B236" s="661" t="s">
        <v>387</v>
      </c>
      <c r="C236" s="662" t="s">
        <v>2285</v>
      </c>
      <c r="D236" s="648">
        <v>350507.34343489277</v>
      </c>
    </row>
    <row r="237" spans="1:4" ht="16.5" thickTop="1" thickBot="1">
      <c r="A237" s="661" t="s">
        <v>557</v>
      </c>
      <c r="B237" s="661" t="s">
        <v>387</v>
      </c>
      <c r="C237" s="662" t="s">
        <v>2286</v>
      </c>
      <c r="D237" s="648">
        <v>355158.75070181099</v>
      </c>
    </row>
    <row r="238" spans="1:4" ht="16.5" thickTop="1" thickBot="1">
      <c r="A238" s="661" t="s">
        <v>558</v>
      </c>
      <c r="B238" s="661" t="s">
        <v>387</v>
      </c>
      <c r="C238" s="662" t="s">
        <v>2287</v>
      </c>
      <c r="D238" s="648">
        <v>371374.35814335849</v>
      </c>
    </row>
    <row r="239" spans="1:4" ht="16.5" thickTop="1" thickBot="1">
      <c r="A239" s="661" t="s">
        <v>570</v>
      </c>
      <c r="B239" s="661" t="s">
        <v>571</v>
      </c>
      <c r="C239" s="662" t="s">
        <v>572</v>
      </c>
      <c r="D239" s="648">
        <v>261513.00422809826</v>
      </c>
    </row>
    <row r="240" spans="1:4" ht="16.5" thickTop="1" thickBot="1">
      <c r="A240" s="661" t="s">
        <v>559</v>
      </c>
      <c r="B240" s="661" t="s">
        <v>387</v>
      </c>
      <c r="C240" s="662" t="s">
        <v>1920</v>
      </c>
      <c r="D240" s="648">
        <v>406556.06162260246</v>
      </c>
    </row>
    <row r="241" spans="1:4" ht="16.5" thickTop="1" thickBot="1">
      <c r="A241" s="661" t="s">
        <v>560</v>
      </c>
      <c r="B241" s="661" t="s">
        <v>387</v>
      </c>
      <c r="C241" s="662" t="s">
        <v>2011</v>
      </c>
      <c r="D241" s="648">
        <v>306219.85525777267</v>
      </c>
    </row>
    <row r="242" spans="1:4" ht="16.5" thickTop="1" thickBot="1">
      <c r="A242" s="663" t="s">
        <v>2013</v>
      </c>
      <c r="B242" s="661" t="s">
        <v>387</v>
      </c>
      <c r="C242" s="662" t="s">
        <v>2012</v>
      </c>
      <c r="D242" s="648">
        <v>266823.48143750295</v>
      </c>
    </row>
    <row r="243" spans="1:4" ht="16.5" thickTop="1" thickBot="1">
      <c r="A243" s="661" t="s">
        <v>561</v>
      </c>
      <c r="B243" s="661" t="s">
        <v>387</v>
      </c>
      <c r="C243" s="662" t="s">
        <v>562</v>
      </c>
      <c r="D243" s="648">
        <v>328612.7355016917</v>
      </c>
    </row>
    <row r="244" spans="1:4" ht="16.5" thickTop="1" thickBot="1">
      <c r="A244" s="661" t="s">
        <v>563</v>
      </c>
      <c r="B244" s="661" t="s">
        <v>387</v>
      </c>
      <c r="C244" s="662" t="s">
        <v>564</v>
      </c>
      <c r="D244" s="648">
        <v>375281.04414834327</v>
      </c>
    </row>
    <row r="245" spans="1:4" ht="16.5" thickTop="1" thickBot="1">
      <c r="A245" s="661" t="s">
        <v>565</v>
      </c>
      <c r="B245" s="661" t="s">
        <v>387</v>
      </c>
      <c r="C245" s="662" t="s">
        <v>566</v>
      </c>
      <c r="D245" s="648">
        <v>381588.28858781117</v>
      </c>
    </row>
    <row r="246" spans="1:4" ht="16.5" thickTop="1" thickBot="1">
      <c r="A246" s="661" t="s">
        <v>567</v>
      </c>
      <c r="B246" s="661" t="s">
        <v>387</v>
      </c>
      <c r="C246" s="662" t="s">
        <v>2014</v>
      </c>
      <c r="D246" s="648">
        <v>340965.75464727654</v>
      </c>
    </row>
    <row r="247" spans="1:4" ht="16.5" thickTop="1" thickBot="1">
      <c r="A247" s="661" t="s">
        <v>568</v>
      </c>
      <c r="B247" s="661" t="s">
        <v>387</v>
      </c>
      <c r="C247" s="662" t="s">
        <v>569</v>
      </c>
      <c r="D247" s="648">
        <v>391585.32402642199</v>
      </c>
    </row>
    <row r="248" spans="1:4" ht="16.5" thickTop="1" thickBot="1">
      <c r="A248" s="661" t="s">
        <v>573</v>
      </c>
      <c r="B248" s="661" t="s">
        <v>387</v>
      </c>
      <c r="C248" s="662" t="s">
        <v>574</v>
      </c>
      <c r="D248" s="648">
        <v>391585.32402642199</v>
      </c>
    </row>
    <row r="249" spans="1:4" ht="16.5" thickTop="1" thickBot="1">
      <c r="A249" s="661" t="s">
        <v>575</v>
      </c>
      <c r="B249" s="661" t="s">
        <v>387</v>
      </c>
      <c r="C249" s="662" t="s">
        <v>576</v>
      </c>
      <c r="D249" s="648">
        <v>391585.32402642199</v>
      </c>
    </row>
    <row r="250" spans="1:4" ht="16.5" thickTop="1" thickBot="1">
      <c r="A250" s="661" t="s">
        <v>577</v>
      </c>
      <c r="B250" s="661" t="s">
        <v>387</v>
      </c>
      <c r="C250" s="662" t="s">
        <v>578</v>
      </c>
      <c r="D250" s="648">
        <v>210539.5295332282</v>
      </c>
    </row>
    <row r="251" spans="1:4" ht="16.5" thickTop="1" thickBot="1">
      <c r="A251" s="661" t="s">
        <v>579</v>
      </c>
      <c r="B251" s="661" t="s">
        <v>387</v>
      </c>
      <c r="C251" s="662" t="s">
        <v>580</v>
      </c>
      <c r="D251" s="648">
        <v>225721.71352408777</v>
      </c>
    </row>
    <row r="252" spans="1:4" ht="16.5" thickTop="1" thickBot="1">
      <c r="A252" s="661" t="s">
        <v>581</v>
      </c>
      <c r="B252" s="661" t="s">
        <v>387</v>
      </c>
      <c r="C252" s="662" t="s">
        <v>2288</v>
      </c>
      <c r="D252" s="648">
        <v>201303.43398510944</v>
      </c>
    </row>
    <row r="253" spans="1:4" ht="16.5" thickTop="1" thickBot="1">
      <c r="A253" s="661" t="s">
        <v>582</v>
      </c>
      <c r="B253" s="661" t="s">
        <v>387</v>
      </c>
      <c r="C253" s="662" t="s">
        <v>2289</v>
      </c>
      <c r="D253" s="648">
        <v>180113.01134285601</v>
      </c>
    </row>
    <row r="254" spans="1:4" ht="16.5" thickTop="1" thickBot="1">
      <c r="A254" s="661" t="s">
        <v>584</v>
      </c>
      <c r="B254" s="661" t="s">
        <v>233</v>
      </c>
      <c r="C254" s="662" t="s">
        <v>1921</v>
      </c>
      <c r="D254" s="648">
        <v>16178.633208598079</v>
      </c>
    </row>
    <row r="255" spans="1:4" ht="16.5" thickTop="1" thickBot="1">
      <c r="A255" s="661" t="s">
        <v>583</v>
      </c>
      <c r="B255" s="661" t="s">
        <v>387</v>
      </c>
      <c r="C255" s="662" t="s">
        <v>2290</v>
      </c>
      <c r="D255" s="648">
        <v>287107.03893387999</v>
      </c>
    </row>
    <row r="256" spans="1:4" ht="16.5" thickTop="1" thickBot="1">
      <c r="A256" s="661" t="s">
        <v>554</v>
      </c>
      <c r="B256" s="661" t="s">
        <v>387</v>
      </c>
      <c r="C256" s="662" t="s">
        <v>555</v>
      </c>
      <c r="D256" s="648">
        <v>281934.13385613135</v>
      </c>
    </row>
    <row r="257" spans="1:4" ht="16.5" thickTop="1" thickBot="1">
      <c r="A257" s="661" t="s">
        <v>585</v>
      </c>
      <c r="B257" s="661" t="s">
        <v>387</v>
      </c>
      <c r="C257" s="662" t="s">
        <v>586</v>
      </c>
      <c r="D257" s="648">
        <v>478385.72800648824</v>
      </c>
    </row>
    <row r="258" spans="1:4" ht="16.5" thickTop="1" thickBot="1">
      <c r="A258" s="661" t="s">
        <v>587</v>
      </c>
      <c r="B258" s="661" t="s">
        <v>387</v>
      </c>
      <c r="C258" s="662" t="s">
        <v>588</v>
      </c>
      <c r="D258" s="648">
        <v>367488.93656248384</v>
      </c>
    </row>
    <row r="259" spans="1:4" ht="16.5" thickTop="1" thickBot="1">
      <c r="A259" s="661" t="s">
        <v>497</v>
      </c>
      <c r="B259" s="661" t="s">
        <v>387</v>
      </c>
      <c r="C259" s="662" t="s">
        <v>498</v>
      </c>
      <c r="D259" s="648">
        <v>478385.72800648824</v>
      </c>
    </row>
    <row r="260" spans="1:4" ht="16.5" thickTop="1" thickBot="1">
      <c r="A260" s="661" t="s">
        <v>1669</v>
      </c>
      <c r="B260" s="661" t="s">
        <v>387</v>
      </c>
      <c r="C260" s="662" t="s">
        <v>1670</v>
      </c>
      <c r="D260" s="648">
        <v>328373.66443640878</v>
      </c>
    </row>
    <row r="261" spans="1:4" ht="16.5" thickTop="1" thickBot="1">
      <c r="A261" s="661" t="s">
        <v>499</v>
      </c>
      <c r="B261" s="661" t="s">
        <v>377</v>
      </c>
      <c r="C261" s="662" t="s">
        <v>500</v>
      </c>
      <c r="D261" s="648">
        <v>2297.0984248542281</v>
      </c>
    </row>
    <row r="262" spans="1:4" ht="31.5" thickTop="1" thickBot="1">
      <c r="A262" s="661" t="s">
        <v>589</v>
      </c>
      <c r="B262" s="661" t="s">
        <v>377</v>
      </c>
      <c r="C262" s="662" t="s">
        <v>2291</v>
      </c>
      <c r="D262" s="648">
        <v>2384.053594832305</v>
      </c>
    </row>
    <row r="263" spans="1:4" ht="16.5" thickTop="1" thickBot="1">
      <c r="A263" s="661" t="s">
        <v>590</v>
      </c>
      <c r="B263" s="661" t="s">
        <v>233</v>
      </c>
      <c r="C263" s="662" t="s">
        <v>2292</v>
      </c>
      <c r="D263" s="648">
        <v>42118.834930203775</v>
      </c>
    </row>
    <row r="264" spans="1:4" ht="16.5" thickTop="1" thickBot="1">
      <c r="A264" s="661" t="s">
        <v>591</v>
      </c>
      <c r="B264" s="661" t="s">
        <v>377</v>
      </c>
      <c r="C264" s="662" t="s">
        <v>2293</v>
      </c>
      <c r="D264" s="648">
        <v>11281.370613470479</v>
      </c>
    </row>
    <row r="265" spans="1:4" ht="16.5" thickTop="1" thickBot="1">
      <c r="A265" s="661" t="s">
        <v>592</v>
      </c>
      <c r="B265" s="661" t="s">
        <v>144</v>
      </c>
      <c r="C265" s="662" t="s">
        <v>2294</v>
      </c>
      <c r="D265" s="648">
        <v>5389.7470815364086</v>
      </c>
    </row>
    <row r="266" spans="1:4" ht="16.5" thickTop="1" thickBot="1">
      <c r="A266" s="661" t="s">
        <v>593</v>
      </c>
      <c r="B266" s="661" t="s">
        <v>92</v>
      </c>
      <c r="C266" s="662" t="s">
        <v>2295</v>
      </c>
      <c r="D266" s="648">
        <v>31537.049029383932</v>
      </c>
    </row>
    <row r="267" spans="1:4" ht="16.5" thickTop="1" thickBot="1">
      <c r="A267" s="661" t="s">
        <v>594</v>
      </c>
      <c r="B267" s="661" t="s">
        <v>92</v>
      </c>
      <c r="C267" s="662" t="s">
        <v>2296</v>
      </c>
      <c r="D267" s="648">
        <v>31774.0000125023</v>
      </c>
    </row>
    <row r="268" spans="1:4" ht="16.5" thickTop="1" thickBot="1">
      <c r="A268" s="661" t="s">
        <v>595</v>
      </c>
      <c r="B268" s="661" t="s">
        <v>92</v>
      </c>
      <c r="C268" s="662" t="s">
        <v>2297</v>
      </c>
      <c r="D268" s="648">
        <v>67786.77570024092</v>
      </c>
    </row>
    <row r="269" spans="1:4" ht="16.5" thickTop="1" thickBot="1">
      <c r="A269" s="661" t="s">
        <v>596</v>
      </c>
      <c r="B269" s="661" t="s">
        <v>377</v>
      </c>
      <c r="C269" s="662" t="s">
        <v>597</v>
      </c>
      <c r="D269" s="648">
        <v>43807.591052277989</v>
      </c>
    </row>
    <row r="270" spans="1:4" ht="16.5" thickTop="1" thickBot="1">
      <c r="A270" s="661" t="s">
        <v>599</v>
      </c>
      <c r="B270" s="661" t="s">
        <v>144</v>
      </c>
      <c r="C270" s="662" t="s">
        <v>600</v>
      </c>
      <c r="D270" s="648">
        <v>163529.83465603372</v>
      </c>
    </row>
    <row r="271" spans="1:4" ht="16.5" thickTop="1" thickBot="1">
      <c r="A271" s="661" t="s">
        <v>601</v>
      </c>
      <c r="B271" s="661" t="s">
        <v>387</v>
      </c>
      <c r="C271" s="662" t="s">
        <v>1922</v>
      </c>
      <c r="D271" s="648">
        <v>74347.222579274283</v>
      </c>
    </row>
    <row r="272" spans="1:4" ht="16.5" thickTop="1" thickBot="1">
      <c r="A272" s="661" t="s">
        <v>598</v>
      </c>
      <c r="B272" s="661" t="s">
        <v>387</v>
      </c>
      <c r="C272" s="662" t="s">
        <v>2298</v>
      </c>
      <c r="D272" s="648">
        <v>74347.222579274283</v>
      </c>
    </row>
    <row r="273" spans="1:4" ht="16.5" thickTop="1" thickBot="1">
      <c r="A273" s="661" t="s">
        <v>602</v>
      </c>
      <c r="B273" s="661" t="s">
        <v>387</v>
      </c>
      <c r="C273" s="662" t="s">
        <v>2299</v>
      </c>
      <c r="D273" s="648">
        <v>35209.09213099203</v>
      </c>
    </row>
    <row r="274" spans="1:4" ht="16.5" thickTop="1" thickBot="1">
      <c r="A274" s="661" t="s">
        <v>603</v>
      </c>
      <c r="B274" s="661" t="s">
        <v>144</v>
      </c>
      <c r="C274" s="662" t="s">
        <v>2300</v>
      </c>
      <c r="D274" s="648">
        <v>57954.258637597399</v>
      </c>
    </row>
    <row r="275" spans="1:4" ht="16.5" thickTop="1" thickBot="1">
      <c r="A275" s="661" t="s">
        <v>604</v>
      </c>
      <c r="B275" s="661" t="s">
        <v>144</v>
      </c>
      <c r="C275" s="662" t="s">
        <v>2301</v>
      </c>
      <c r="D275" s="648">
        <v>57305.163681694969</v>
      </c>
    </row>
    <row r="276" spans="1:4" ht="16.5" thickTop="1" thickBot="1">
      <c r="A276" s="661" t="s">
        <v>605</v>
      </c>
      <c r="B276" s="661" t="s">
        <v>606</v>
      </c>
      <c r="C276" s="662" t="s">
        <v>2302</v>
      </c>
      <c r="D276" s="648">
        <v>68061.376636647503</v>
      </c>
    </row>
    <row r="277" spans="1:4" ht="16.5" thickTop="1" thickBot="1">
      <c r="A277" s="661" t="s">
        <v>607</v>
      </c>
      <c r="B277" s="661" t="s">
        <v>606</v>
      </c>
      <c r="C277" s="662" t="s">
        <v>1923</v>
      </c>
      <c r="D277" s="648">
        <v>66363.747011833169</v>
      </c>
    </row>
    <row r="278" spans="1:4" ht="16.5" thickTop="1" thickBot="1">
      <c r="A278" s="661" t="s">
        <v>608</v>
      </c>
      <c r="B278" s="661" t="s">
        <v>606</v>
      </c>
      <c r="C278" s="662" t="s">
        <v>609</v>
      </c>
      <c r="D278" s="648">
        <v>45232.753031318607</v>
      </c>
    </row>
    <row r="279" spans="1:4" ht="16.5" thickTop="1" thickBot="1">
      <c r="A279" s="661" t="s">
        <v>501</v>
      </c>
      <c r="B279" s="661" t="s">
        <v>141</v>
      </c>
      <c r="C279" s="662" t="s">
        <v>502</v>
      </c>
      <c r="D279" s="648">
        <v>51230.859256306649</v>
      </c>
    </row>
    <row r="280" spans="1:4" ht="16.5" thickTop="1" thickBot="1">
      <c r="A280" s="661" t="s">
        <v>503</v>
      </c>
      <c r="B280" s="661" t="s">
        <v>141</v>
      </c>
      <c r="C280" s="662" t="s">
        <v>504</v>
      </c>
      <c r="D280" s="648">
        <v>6160.9587701155879</v>
      </c>
    </row>
    <row r="281" spans="1:4" ht="16.5" thickTop="1" thickBot="1">
      <c r="A281" s="661" t="s">
        <v>610</v>
      </c>
      <c r="B281" s="661" t="s">
        <v>92</v>
      </c>
      <c r="C281" s="662" t="s">
        <v>2303</v>
      </c>
      <c r="D281" s="648">
        <v>86034.004878000487</v>
      </c>
    </row>
    <row r="282" spans="1:4" ht="16.5" thickTop="1" thickBot="1">
      <c r="A282" s="661" t="s">
        <v>611</v>
      </c>
      <c r="B282" s="661" t="s">
        <v>377</v>
      </c>
      <c r="C282" s="662" t="s">
        <v>2304</v>
      </c>
      <c r="D282" s="648">
        <v>7363.7627286826573</v>
      </c>
    </row>
    <row r="283" spans="1:4" ht="16.5" thickTop="1" thickBot="1">
      <c r="A283" s="661" t="s">
        <v>612</v>
      </c>
      <c r="B283" s="661" t="s">
        <v>144</v>
      </c>
      <c r="C283" s="662" t="s">
        <v>2305</v>
      </c>
      <c r="D283" s="648">
        <v>6545.3508673659853</v>
      </c>
    </row>
    <row r="284" spans="1:4" ht="16.5" thickTop="1" thickBot="1">
      <c r="A284" s="661" t="s">
        <v>613</v>
      </c>
      <c r="B284" s="661" t="s">
        <v>92</v>
      </c>
      <c r="C284" s="662" t="s">
        <v>614</v>
      </c>
      <c r="D284" s="648">
        <v>8106.1871581232626</v>
      </c>
    </row>
    <row r="285" spans="1:4" ht="16.5" thickTop="1" thickBot="1">
      <c r="A285" s="661" t="s">
        <v>615</v>
      </c>
      <c r="B285" s="661" t="s">
        <v>92</v>
      </c>
      <c r="C285" s="662" t="s">
        <v>2306</v>
      </c>
      <c r="D285" s="648">
        <v>98628.512449024027</v>
      </c>
    </row>
    <row r="286" spans="1:4" ht="16.5" thickTop="1" thickBot="1">
      <c r="A286" s="661" t="s">
        <v>616</v>
      </c>
      <c r="B286" s="661" t="s">
        <v>92</v>
      </c>
      <c r="C286" s="662" t="s">
        <v>617</v>
      </c>
      <c r="D286" s="648">
        <v>346953.70536994666</v>
      </c>
    </row>
    <row r="287" spans="1:4" ht="16.5" thickTop="1" thickBot="1">
      <c r="A287" s="661" t="s">
        <v>620</v>
      </c>
      <c r="B287" s="661" t="s">
        <v>92</v>
      </c>
      <c r="C287" s="662" t="s">
        <v>621</v>
      </c>
      <c r="D287" s="648">
        <v>39047.911018526407</v>
      </c>
    </row>
    <row r="288" spans="1:4" ht="16.5" thickTop="1" thickBot="1">
      <c r="A288" s="661" t="s">
        <v>618</v>
      </c>
      <c r="B288" s="661" t="s">
        <v>92</v>
      </c>
      <c r="C288" s="662" t="s">
        <v>2307</v>
      </c>
      <c r="D288" s="648">
        <v>21843.337928657162</v>
      </c>
    </row>
    <row r="289" spans="1:4" ht="16.5" thickTop="1" thickBot="1">
      <c r="A289" s="661" t="s">
        <v>619</v>
      </c>
      <c r="B289" s="661" t="s">
        <v>92</v>
      </c>
      <c r="C289" s="662" t="s">
        <v>2308</v>
      </c>
      <c r="D289" s="648">
        <v>136303.2413953362</v>
      </c>
    </row>
    <row r="290" spans="1:4" ht="16.5" thickTop="1" thickBot="1">
      <c r="A290" s="661" t="s">
        <v>622</v>
      </c>
      <c r="B290" s="661" t="s">
        <v>454</v>
      </c>
      <c r="C290" s="662" t="s">
        <v>623</v>
      </c>
      <c r="D290" s="648">
        <v>2240.8294536498356</v>
      </c>
    </row>
    <row r="291" spans="1:4" ht="16.5" thickTop="1" thickBot="1">
      <c r="A291" s="661" t="s">
        <v>624</v>
      </c>
      <c r="B291" s="661" t="s">
        <v>422</v>
      </c>
      <c r="C291" s="662" t="s">
        <v>1924</v>
      </c>
      <c r="D291" s="648">
        <v>65184.629253143721</v>
      </c>
    </row>
    <row r="292" spans="1:4" ht="16.5" thickTop="1" thickBot="1">
      <c r="A292" s="661" t="s">
        <v>625</v>
      </c>
      <c r="B292" s="661" t="s">
        <v>377</v>
      </c>
      <c r="C292" s="662" t="s">
        <v>2309</v>
      </c>
      <c r="D292" s="648">
        <v>2906.5160430475271</v>
      </c>
    </row>
    <row r="293" spans="1:4" ht="16.5" thickTop="1" thickBot="1">
      <c r="A293" s="661" t="s">
        <v>626</v>
      </c>
      <c r="B293" s="661" t="s">
        <v>377</v>
      </c>
      <c r="C293" s="662" t="s">
        <v>1925</v>
      </c>
      <c r="D293" s="648">
        <v>7927.0190143990822</v>
      </c>
    </row>
    <row r="294" spans="1:4" ht="16.5" thickTop="1" thickBot="1">
      <c r="A294" s="661" t="s">
        <v>627</v>
      </c>
      <c r="B294" s="661" t="s">
        <v>92</v>
      </c>
      <c r="C294" s="662" t="s">
        <v>628</v>
      </c>
      <c r="D294" s="648">
        <v>2129.1031141371054</v>
      </c>
    </row>
    <row r="295" spans="1:4" ht="16.5" thickTop="1" thickBot="1">
      <c r="A295" s="661" t="s">
        <v>633</v>
      </c>
      <c r="B295" s="661" t="s">
        <v>92</v>
      </c>
      <c r="C295" s="662" t="s">
        <v>1926</v>
      </c>
      <c r="D295" s="648">
        <v>70915.147741395383</v>
      </c>
    </row>
    <row r="296" spans="1:4" ht="16.5" thickTop="1" thickBot="1">
      <c r="A296" s="661" t="s">
        <v>629</v>
      </c>
      <c r="B296" s="661" t="s">
        <v>92</v>
      </c>
      <c r="C296" s="662" t="s">
        <v>630</v>
      </c>
      <c r="D296" s="648">
        <v>75686.933273615447</v>
      </c>
    </row>
    <row r="297" spans="1:4" ht="16.5" thickTop="1" thickBot="1">
      <c r="A297" s="661" t="s">
        <v>631</v>
      </c>
      <c r="B297" s="661" t="s">
        <v>92</v>
      </c>
      <c r="C297" s="662" t="s">
        <v>632</v>
      </c>
      <c r="D297" s="648">
        <v>70915.147741395383</v>
      </c>
    </row>
    <row r="298" spans="1:4" ht="16.5" thickTop="1" thickBot="1">
      <c r="A298" s="661" t="s">
        <v>646</v>
      </c>
      <c r="B298" s="661" t="s">
        <v>144</v>
      </c>
      <c r="C298" s="662" t="s">
        <v>647</v>
      </c>
      <c r="D298" s="648">
        <v>3988.1183609242885</v>
      </c>
    </row>
    <row r="299" spans="1:4" ht="16.5" thickTop="1" thickBot="1">
      <c r="A299" s="661" t="s">
        <v>634</v>
      </c>
      <c r="B299" s="661" t="s">
        <v>377</v>
      </c>
      <c r="C299" s="662" t="s">
        <v>635</v>
      </c>
      <c r="D299" s="648">
        <v>39388.317508044463</v>
      </c>
    </row>
    <row r="300" spans="1:4" ht="16.5" thickTop="1" thickBot="1">
      <c r="A300" s="661" t="s">
        <v>650</v>
      </c>
      <c r="B300" s="661" t="s">
        <v>377</v>
      </c>
      <c r="C300" s="662" t="s">
        <v>651</v>
      </c>
      <c r="D300" s="648">
        <v>106097.43424323463</v>
      </c>
    </row>
    <row r="301" spans="1:4" ht="31.5" thickTop="1" thickBot="1">
      <c r="A301" s="661" t="s">
        <v>652</v>
      </c>
      <c r="B301" s="661" t="s">
        <v>92</v>
      </c>
      <c r="C301" s="662" t="s">
        <v>2310</v>
      </c>
      <c r="D301" s="648">
        <v>254409.85974324518</v>
      </c>
    </row>
    <row r="302" spans="1:4" ht="31.5" thickTop="1" thickBot="1">
      <c r="A302" s="661" t="s">
        <v>653</v>
      </c>
      <c r="B302" s="661" t="s">
        <v>92</v>
      </c>
      <c r="C302" s="662" t="s">
        <v>2311</v>
      </c>
      <c r="D302" s="648">
        <v>169606.57316216346</v>
      </c>
    </row>
    <row r="303" spans="1:4" ht="31.5" thickTop="1" thickBot="1">
      <c r="A303" s="661" t="s">
        <v>654</v>
      </c>
      <c r="B303" s="661" t="s">
        <v>92</v>
      </c>
      <c r="C303" s="662" t="s">
        <v>2312</v>
      </c>
      <c r="D303" s="648">
        <v>248203.01179467837</v>
      </c>
    </row>
    <row r="304" spans="1:4" ht="31.5" thickTop="1" thickBot="1">
      <c r="A304" s="661" t="s">
        <v>655</v>
      </c>
      <c r="B304" s="661" t="s">
        <v>92</v>
      </c>
      <c r="C304" s="662" t="s">
        <v>2313</v>
      </c>
      <c r="D304" s="648">
        <v>358515.46619249589</v>
      </c>
    </row>
    <row r="305" spans="1:4" ht="31.5" thickTop="1" thickBot="1">
      <c r="A305" s="661" t="s">
        <v>656</v>
      </c>
      <c r="B305" s="661" t="s">
        <v>92</v>
      </c>
      <c r="C305" s="662" t="s">
        <v>2314</v>
      </c>
      <c r="D305" s="648">
        <v>153705.95692821062</v>
      </c>
    </row>
    <row r="306" spans="1:4" ht="31.5" thickTop="1" thickBot="1">
      <c r="A306" s="661" t="s">
        <v>657</v>
      </c>
      <c r="B306" s="661" t="s">
        <v>233</v>
      </c>
      <c r="C306" s="662" t="s">
        <v>2315</v>
      </c>
      <c r="D306" s="648">
        <v>619560.188160619</v>
      </c>
    </row>
    <row r="307" spans="1:4" ht="16.5" thickTop="1" thickBot="1">
      <c r="A307" s="661" t="s">
        <v>658</v>
      </c>
      <c r="B307" s="661" t="s">
        <v>92</v>
      </c>
      <c r="C307" s="662" t="s">
        <v>659</v>
      </c>
      <c r="D307" s="648">
        <v>371736.1128963714</v>
      </c>
    </row>
    <row r="308" spans="1:4" ht="16.5" thickTop="1" thickBot="1">
      <c r="A308" s="661" t="s">
        <v>636</v>
      </c>
      <c r="B308" s="661" t="s">
        <v>377</v>
      </c>
      <c r="C308" s="662" t="s">
        <v>637</v>
      </c>
      <c r="D308" s="648">
        <v>12386.580046249248</v>
      </c>
    </row>
    <row r="309" spans="1:4" ht="16.5" thickTop="1" thickBot="1">
      <c r="A309" s="661" t="s">
        <v>642</v>
      </c>
      <c r="B309" s="661" t="s">
        <v>377</v>
      </c>
      <c r="C309" s="662" t="s">
        <v>643</v>
      </c>
      <c r="D309" s="648">
        <v>6614.7161265383738</v>
      </c>
    </row>
    <row r="310" spans="1:4" ht="16.5" thickTop="1" thickBot="1">
      <c r="A310" s="661" t="s">
        <v>640</v>
      </c>
      <c r="B310" s="661" t="s">
        <v>377</v>
      </c>
      <c r="C310" s="662" t="s">
        <v>641</v>
      </c>
      <c r="D310" s="648">
        <v>29575.146195152254</v>
      </c>
    </row>
    <row r="311" spans="1:4" ht="16.5" thickTop="1" thickBot="1">
      <c r="A311" s="661" t="s">
        <v>638</v>
      </c>
      <c r="B311" s="661" t="s">
        <v>377</v>
      </c>
      <c r="C311" s="662" t="s">
        <v>639</v>
      </c>
      <c r="D311" s="648">
        <v>91198.836244341408</v>
      </c>
    </row>
    <row r="312" spans="1:4" ht="16.5" thickTop="1" thickBot="1">
      <c r="A312" s="661" t="s">
        <v>644</v>
      </c>
      <c r="B312" s="661" t="s">
        <v>377</v>
      </c>
      <c r="C312" s="662" t="s">
        <v>645</v>
      </c>
      <c r="D312" s="648">
        <v>17353.238749175522</v>
      </c>
    </row>
    <row r="313" spans="1:4" ht="16.5" thickTop="1" thickBot="1">
      <c r="A313" s="661" t="s">
        <v>660</v>
      </c>
      <c r="B313" s="661" t="s">
        <v>377</v>
      </c>
      <c r="C313" s="662" t="s">
        <v>661</v>
      </c>
      <c r="D313" s="648">
        <v>8116.3812198643645</v>
      </c>
    </row>
    <row r="314" spans="1:4" ht="16.5" thickTop="1" thickBot="1">
      <c r="A314" s="661" t="s">
        <v>662</v>
      </c>
      <c r="B314" s="661" t="s">
        <v>377</v>
      </c>
      <c r="C314" s="662" t="s">
        <v>663</v>
      </c>
      <c r="D314" s="648">
        <v>9371.4986444463375</v>
      </c>
    </row>
    <row r="315" spans="1:4" ht="16.5" thickTop="1" thickBot="1">
      <c r="A315" s="661" t="s">
        <v>667</v>
      </c>
      <c r="B315" s="661" t="s">
        <v>377</v>
      </c>
      <c r="C315" s="662" t="s">
        <v>2316</v>
      </c>
      <c r="D315" s="648">
        <v>11312.090604034478</v>
      </c>
    </row>
    <row r="316" spans="1:4" ht="16.5" thickTop="1" thickBot="1">
      <c r="A316" s="661" t="s">
        <v>664</v>
      </c>
      <c r="B316" s="661" t="s">
        <v>92</v>
      </c>
      <c r="C316" s="662" t="s">
        <v>2317</v>
      </c>
      <c r="D316" s="648">
        <v>28050.457359268632</v>
      </c>
    </row>
    <row r="317" spans="1:4" ht="16.5" thickTop="1" thickBot="1">
      <c r="A317" s="661" t="s">
        <v>665</v>
      </c>
      <c r="B317" s="661" t="s">
        <v>377</v>
      </c>
      <c r="C317" s="662" t="s">
        <v>666</v>
      </c>
      <c r="D317" s="648">
        <v>13356.613040217775</v>
      </c>
    </row>
    <row r="318" spans="1:4" ht="16.5" thickTop="1" thickBot="1">
      <c r="A318" s="661" t="s">
        <v>668</v>
      </c>
      <c r="B318" s="661" t="s">
        <v>606</v>
      </c>
      <c r="C318" s="662" t="s">
        <v>2318</v>
      </c>
      <c r="D318" s="648">
        <v>44500.757842460735</v>
      </c>
    </row>
    <row r="319" spans="1:4" ht="16.5" thickTop="1" thickBot="1">
      <c r="A319" s="661" t="s">
        <v>669</v>
      </c>
      <c r="B319" s="661" t="s">
        <v>92</v>
      </c>
      <c r="C319" s="662" t="s">
        <v>2319</v>
      </c>
      <c r="D319" s="648">
        <v>17386.27441115597</v>
      </c>
    </row>
    <row r="320" spans="1:4" ht="16.5" thickTop="1" thickBot="1">
      <c r="A320" s="661" t="s">
        <v>673</v>
      </c>
      <c r="B320" s="661" t="s">
        <v>92</v>
      </c>
      <c r="C320" s="662" t="s">
        <v>2320</v>
      </c>
      <c r="D320" s="648">
        <v>108864.88349670001</v>
      </c>
    </row>
    <row r="321" spans="1:4" ht="16.5" thickTop="1" thickBot="1">
      <c r="A321" s="661" t="s">
        <v>674</v>
      </c>
      <c r="B321" s="661" t="s">
        <v>92</v>
      </c>
      <c r="C321" s="662" t="s">
        <v>2321</v>
      </c>
      <c r="D321" s="648">
        <v>185533.37241084821</v>
      </c>
    </row>
    <row r="322" spans="1:4" ht="16.5" thickTop="1" thickBot="1">
      <c r="A322" s="661" t="s">
        <v>672</v>
      </c>
      <c r="B322" s="661" t="s">
        <v>92</v>
      </c>
      <c r="C322" s="662" t="s">
        <v>2322</v>
      </c>
      <c r="D322" s="648">
        <v>127204.92987162259</v>
      </c>
    </row>
    <row r="323" spans="1:4" ht="31.5" thickTop="1" thickBot="1">
      <c r="A323" s="661" t="s">
        <v>671</v>
      </c>
      <c r="B323" s="661" t="s">
        <v>92</v>
      </c>
      <c r="C323" s="662" t="s">
        <v>2323</v>
      </c>
      <c r="D323" s="648">
        <v>153705.95692821062</v>
      </c>
    </row>
    <row r="324" spans="1:4" ht="16.5" thickTop="1" thickBot="1">
      <c r="A324" s="661" t="s">
        <v>675</v>
      </c>
      <c r="B324" s="661" t="s">
        <v>92</v>
      </c>
      <c r="C324" s="662" t="s">
        <v>676</v>
      </c>
      <c r="D324" s="648">
        <v>237124.23623285012</v>
      </c>
    </row>
    <row r="325" spans="1:4" ht="16.5" thickTop="1" thickBot="1">
      <c r="A325" s="661" t="s">
        <v>678</v>
      </c>
      <c r="B325" s="661" t="s">
        <v>92</v>
      </c>
      <c r="C325" s="662" t="s">
        <v>679</v>
      </c>
      <c r="D325" s="648">
        <v>17386.27441115597</v>
      </c>
    </row>
    <row r="326" spans="1:4" ht="16.5" thickTop="1" thickBot="1">
      <c r="A326" s="661" t="s">
        <v>670</v>
      </c>
      <c r="B326" s="661" t="s">
        <v>92</v>
      </c>
      <c r="C326" s="662" t="s">
        <v>2324</v>
      </c>
      <c r="D326" s="648">
        <v>17386.27441115597</v>
      </c>
    </row>
    <row r="327" spans="1:4" ht="16.5" thickTop="1" thickBot="1">
      <c r="A327" s="661" t="s">
        <v>677</v>
      </c>
      <c r="B327" s="661" t="s">
        <v>92</v>
      </c>
      <c r="C327" s="662" t="s">
        <v>2325</v>
      </c>
      <c r="D327" s="648">
        <v>17386.27441115597</v>
      </c>
    </row>
    <row r="328" spans="1:4" ht="16.5" thickTop="1" thickBot="1">
      <c r="A328" s="661" t="s">
        <v>680</v>
      </c>
      <c r="B328" s="661" t="s">
        <v>92</v>
      </c>
      <c r="C328" s="662" t="s">
        <v>2326</v>
      </c>
      <c r="D328" s="648">
        <v>95067.568976942013</v>
      </c>
    </row>
    <row r="329" spans="1:4" ht="16.5" thickTop="1" thickBot="1">
      <c r="A329" s="661" t="s">
        <v>681</v>
      </c>
      <c r="B329" s="661" t="s">
        <v>92</v>
      </c>
      <c r="C329" s="662" t="s">
        <v>682</v>
      </c>
      <c r="D329" s="648">
        <v>5576.0416934455716</v>
      </c>
    </row>
    <row r="330" spans="1:4" ht="16.5" thickTop="1" thickBot="1">
      <c r="A330" s="661" t="s">
        <v>683</v>
      </c>
      <c r="B330" s="661" t="s">
        <v>92</v>
      </c>
      <c r="C330" s="662" t="s">
        <v>2327</v>
      </c>
      <c r="D330" s="648">
        <v>23357.411624670629</v>
      </c>
    </row>
    <row r="331" spans="1:4" ht="16.5" thickTop="1" thickBot="1">
      <c r="A331" s="661" t="s">
        <v>684</v>
      </c>
      <c r="B331" s="661" t="s">
        <v>92</v>
      </c>
      <c r="C331" s="662" t="s">
        <v>2328</v>
      </c>
      <c r="D331" s="648">
        <v>2915.1129762246842</v>
      </c>
    </row>
    <row r="332" spans="1:4" ht="16.5" thickTop="1" thickBot="1">
      <c r="A332" s="661" t="s">
        <v>686</v>
      </c>
      <c r="B332" s="661" t="s">
        <v>387</v>
      </c>
      <c r="C332" s="662" t="s">
        <v>687</v>
      </c>
      <c r="D332" s="648">
        <v>45610.546652714889</v>
      </c>
    </row>
    <row r="333" spans="1:4" ht="16.5" thickTop="1" thickBot="1">
      <c r="A333" s="661" t="s">
        <v>685</v>
      </c>
      <c r="B333" s="661" t="s">
        <v>387</v>
      </c>
      <c r="C333" s="662" t="s">
        <v>2329</v>
      </c>
      <c r="D333" s="648">
        <v>23181.699214874629</v>
      </c>
    </row>
    <row r="334" spans="1:4" ht="16.5" thickTop="1" thickBot="1">
      <c r="A334" s="661" t="s">
        <v>690</v>
      </c>
      <c r="B334" s="661" t="s">
        <v>92</v>
      </c>
      <c r="C334" s="662" t="s">
        <v>1929</v>
      </c>
      <c r="D334" s="648">
        <v>1001.9296301338353</v>
      </c>
    </row>
    <row r="335" spans="1:4" ht="16.5" thickTop="1" thickBot="1">
      <c r="A335" s="661" t="s">
        <v>688</v>
      </c>
      <c r="B335" s="661" t="s">
        <v>92</v>
      </c>
      <c r="C335" s="662" t="s">
        <v>689</v>
      </c>
      <c r="D335" s="648">
        <v>2797.236407876981</v>
      </c>
    </row>
    <row r="336" spans="1:4" ht="16.5" thickTop="1" thickBot="1">
      <c r="A336" s="661" t="s">
        <v>691</v>
      </c>
      <c r="B336" s="661" t="s">
        <v>377</v>
      </c>
      <c r="C336" s="662" t="s">
        <v>692</v>
      </c>
      <c r="D336" s="648">
        <v>5932.0004967574896</v>
      </c>
    </row>
    <row r="337" spans="1:4" ht="16.5" thickTop="1" thickBot="1">
      <c r="A337" s="661" t="s">
        <v>696</v>
      </c>
      <c r="B337" s="661" t="s">
        <v>92</v>
      </c>
      <c r="C337" s="662" t="s">
        <v>697</v>
      </c>
      <c r="D337" s="648">
        <v>423066.07427392685</v>
      </c>
    </row>
    <row r="338" spans="1:4" ht="16.5" thickTop="1" thickBot="1">
      <c r="A338" s="661" t="s">
        <v>694</v>
      </c>
      <c r="B338" s="661" t="s">
        <v>92</v>
      </c>
      <c r="C338" s="662" t="s">
        <v>695</v>
      </c>
      <c r="D338" s="648">
        <v>70915.147741395383</v>
      </c>
    </row>
    <row r="339" spans="1:4" ht="16.5" thickTop="1" thickBot="1">
      <c r="A339" s="661" t="s">
        <v>693</v>
      </c>
      <c r="B339" s="661" t="s">
        <v>144</v>
      </c>
      <c r="C339" s="662" t="s">
        <v>2330</v>
      </c>
      <c r="D339" s="648">
        <v>80783.939409873958</v>
      </c>
    </row>
    <row r="340" spans="1:4" ht="31.5" thickTop="1" thickBot="1">
      <c r="A340" s="661" t="s">
        <v>648</v>
      </c>
      <c r="B340" s="661" t="s">
        <v>92</v>
      </c>
      <c r="C340" s="662" t="s">
        <v>1927</v>
      </c>
      <c r="D340" s="648">
        <v>2068358.4457562012</v>
      </c>
    </row>
    <row r="341" spans="1:4" ht="31.5" thickTop="1" thickBot="1">
      <c r="A341" s="661" t="s">
        <v>698</v>
      </c>
      <c r="B341" s="661" t="s">
        <v>92</v>
      </c>
      <c r="C341" s="662" t="s">
        <v>699</v>
      </c>
      <c r="D341" s="648">
        <v>1494047.3953302358</v>
      </c>
    </row>
    <row r="342" spans="1:4" ht="31.5" thickTop="1" thickBot="1">
      <c r="A342" s="661" t="s">
        <v>649</v>
      </c>
      <c r="B342" s="661" t="s">
        <v>92</v>
      </c>
      <c r="C342" s="662" t="s">
        <v>1928</v>
      </c>
      <c r="D342" s="648">
        <v>940354.7163764803</v>
      </c>
    </row>
    <row r="343" spans="1:4" ht="31.5" thickTop="1" thickBot="1">
      <c r="A343" s="661" t="s">
        <v>700</v>
      </c>
      <c r="B343" s="661" t="s">
        <v>92</v>
      </c>
      <c r="C343" s="662" t="s">
        <v>701</v>
      </c>
      <c r="D343" s="648">
        <v>912542.31249702408</v>
      </c>
    </row>
    <row r="344" spans="1:4" ht="16.5" thickTop="1" thickBot="1">
      <c r="A344" s="661" t="s">
        <v>737</v>
      </c>
      <c r="B344" s="661" t="s">
        <v>387</v>
      </c>
      <c r="C344" s="662" t="s">
        <v>2331</v>
      </c>
      <c r="D344" s="648">
        <v>52584.520171615564</v>
      </c>
    </row>
    <row r="345" spans="1:4" ht="16.5" thickTop="1" thickBot="1">
      <c r="A345" s="661" t="s">
        <v>702</v>
      </c>
      <c r="B345" s="661" t="s">
        <v>377</v>
      </c>
      <c r="C345" s="662" t="s">
        <v>2332</v>
      </c>
      <c r="D345" s="648">
        <v>59543.366224018639</v>
      </c>
    </row>
    <row r="346" spans="1:4" ht="16.5" thickTop="1" thickBot="1">
      <c r="A346" s="661" t="s">
        <v>703</v>
      </c>
      <c r="B346" s="661" t="s">
        <v>144</v>
      </c>
      <c r="C346" s="662" t="s">
        <v>2333</v>
      </c>
      <c r="D346" s="648">
        <v>47634.91770792436</v>
      </c>
    </row>
    <row r="347" spans="1:4" ht="16.5" thickTop="1" thickBot="1">
      <c r="A347" s="661" t="s">
        <v>708</v>
      </c>
      <c r="B347" s="661" t="s">
        <v>92</v>
      </c>
      <c r="C347" s="662" t="s">
        <v>2334</v>
      </c>
      <c r="D347" s="648">
        <v>87422.414886316779</v>
      </c>
    </row>
    <row r="348" spans="1:4" ht="16.5" thickTop="1" thickBot="1">
      <c r="A348" s="661" t="s">
        <v>713</v>
      </c>
      <c r="B348" s="661" t="s">
        <v>144</v>
      </c>
      <c r="C348" s="662" t="s">
        <v>1931</v>
      </c>
      <c r="D348" s="648">
        <v>18834.375332814521</v>
      </c>
    </row>
    <row r="349" spans="1:4" ht="16.5" thickTop="1" thickBot="1">
      <c r="A349" s="661" t="s">
        <v>704</v>
      </c>
      <c r="B349" s="661" t="s">
        <v>144</v>
      </c>
      <c r="C349" s="662" t="s">
        <v>2335</v>
      </c>
      <c r="D349" s="648">
        <v>56568.912148008843</v>
      </c>
    </row>
    <row r="350" spans="1:4" ht="16.5" thickTop="1" thickBot="1">
      <c r="A350" s="661" t="s">
        <v>705</v>
      </c>
      <c r="B350" s="661" t="s">
        <v>144</v>
      </c>
      <c r="C350" s="662" t="s">
        <v>2336</v>
      </c>
      <c r="D350" s="648">
        <v>16594.625130510751</v>
      </c>
    </row>
    <row r="351" spans="1:4" ht="16.5" thickTop="1" thickBot="1">
      <c r="A351" s="661" t="s">
        <v>736</v>
      </c>
      <c r="B351" s="661" t="s">
        <v>144</v>
      </c>
      <c r="C351" s="662" t="s">
        <v>1933</v>
      </c>
      <c r="D351" s="648">
        <v>136206.57613357712</v>
      </c>
    </row>
    <row r="352" spans="1:4" ht="16.5" thickTop="1" thickBot="1">
      <c r="A352" s="661" t="s">
        <v>709</v>
      </c>
      <c r="B352" s="661" t="s">
        <v>144</v>
      </c>
      <c r="C352" s="662" t="s">
        <v>710</v>
      </c>
      <c r="D352" s="648">
        <v>101221.20286317916</v>
      </c>
    </row>
    <row r="353" spans="1:4" ht="16.5" thickTop="1" thickBot="1">
      <c r="A353" s="661" t="s">
        <v>711</v>
      </c>
      <c r="B353" s="661" t="s">
        <v>144</v>
      </c>
      <c r="C353" s="662" t="s">
        <v>712</v>
      </c>
      <c r="D353" s="648">
        <v>437293.44746075926</v>
      </c>
    </row>
    <row r="354" spans="1:4" ht="16.5" thickTop="1" thickBot="1">
      <c r="A354" s="661" t="s">
        <v>707</v>
      </c>
      <c r="B354" s="661" t="s">
        <v>144</v>
      </c>
      <c r="C354" s="662" t="s">
        <v>2337</v>
      </c>
      <c r="D354" s="648">
        <v>4417.2759930786751</v>
      </c>
    </row>
    <row r="355" spans="1:4" ht="16.5" thickTop="1" thickBot="1">
      <c r="A355" s="661" t="s">
        <v>706</v>
      </c>
      <c r="B355" s="661" t="s">
        <v>144</v>
      </c>
      <c r="C355" s="662" t="s">
        <v>1930</v>
      </c>
      <c r="D355" s="648">
        <v>4417.2759930786751</v>
      </c>
    </row>
    <row r="356" spans="1:4" ht="16.5" thickTop="1" thickBot="1">
      <c r="A356" s="661" t="s">
        <v>716</v>
      </c>
      <c r="B356" s="661" t="s">
        <v>144</v>
      </c>
      <c r="C356" s="662" t="s">
        <v>717</v>
      </c>
      <c r="D356" s="648">
        <v>45090.055880912667</v>
      </c>
    </row>
    <row r="357" spans="1:4" ht="16.5" thickTop="1" thickBot="1">
      <c r="A357" s="661" t="s">
        <v>714</v>
      </c>
      <c r="B357" s="661" t="s">
        <v>144</v>
      </c>
      <c r="C357" s="662" t="s">
        <v>2338</v>
      </c>
      <c r="D357" s="648">
        <v>275938.57119758666</v>
      </c>
    </row>
    <row r="358" spans="1:4" ht="16.5" thickTop="1" thickBot="1">
      <c r="A358" s="661" t="s">
        <v>715</v>
      </c>
      <c r="B358" s="661" t="s">
        <v>144</v>
      </c>
      <c r="C358" s="662" t="s">
        <v>2339</v>
      </c>
      <c r="D358" s="648">
        <v>298464.42509335955</v>
      </c>
    </row>
    <row r="359" spans="1:4" ht="16.5" thickTop="1" thickBot="1">
      <c r="A359" s="661" t="s">
        <v>718</v>
      </c>
      <c r="B359" s="661" t="s">
        <v>144</v>
      </c>
      <c r="C359" s="662" t="s">
        <v>719</v>
      </c>
      <c r="D359" s="648">
        <v>83302.210172856343</v>
      </c>
    </row>
    <row r="360" spans="1:4" ht="16.5" thickTop="1" thickBot="1">
      <c r="A360" s="661" t="s">
        <v>720</v>
      </c>
      <c r="B360" s="661" t="s">
        <v>144</v>
      </c>
      <c r="C360" s="662" t="s">
        <v>721</v>
      </c>
      <c r="D360" s="648">
        <v>104127.76271607043</v>
      </c>
    </row>
    <row r="361" spans="1:4" ht="16.5" thickTop="1" thickBot="1">
      <c r="A361" s="661" t="s">
        <v>722</v>
      </c>
      <c r="B361" s="661" t="s">
        <v>144</v>
      </c>
      <c r="C361" s="662" t="s">
        <v>723</v>
      </c>
      <c r="D361" s="648">
        <v>171810.8084815162</v>
      </c>
    </row>
    <row r="362" spans="1:4" ht="16.5" thickTop="1" thickBot="1">
      <c r="A362" s="661" t="s">
        <v>724</v>
      </c>
      <c r="B362" s="661" t="s">
        <v>144</v>
      </c>
      <c r="C362" s="662" t="s">
        <v>725</v>
      </c>
      <c r="D362" s="648">
        <v>175497.08365096114</v>
      </c>
    </row>
    <row r="363" spans="1:4" ht="16.5" thickTop="1" thickBot="1">
      <c r="A363" s="661" t="s">
        <v>726</v>
      </c>
      <c r="B363" s="661" t="s">
        <v>144</v>
      </c>
      <c r="C363" s="662" t="s">
        <v>2340</v>
      </c>
      <c r="D363" s="648">
        <v>163864.50022611514</v>
      </c>
    </row>
    <row r="364" spans="1:4" ht="16.5" thickTop="1" thickBot="1">
      <c r="A364" s="661" t="s">
        <v>738</v>
      </c>
      <c r="B364" s="661" t="s">
        <v>144</v>
      </c>
      <c r="C364" s="662" t="s">
        <v>2341</v>
      </c>
      <c r="D364" s="648">
        <v>139105.37507754579</v>
      </c>
    </row>
    <row r="365" spans="1:4" ht="16.5" thickTop="1" thickBot="1">
      <c r="A365" s="661" t="s">
        <v>727</v>
      </c>
      <c r="B365" s="661" t="s">
        <v>144</v>
      </c>
      <c r="C365" s="662" t="s">
        <v>728</v>
      </c>
      <c r="D365" s="648">
        <v>77067.573180798747</v>
      </c>
    </row>
    <row r="366" spans="1:4" ht="16.5" thickTop="1" thickBot="1">
      <c r="A366" s="661" t="s">
        <v>729</v>
      </c>
      <c r="B366" s="661" t="s">
        <v>144</v>
      </c>
      <c r="C366" s="662" t="s">
        <v>1932</v>
      </c>
      <c r="D366" s="648">
        <v>77067.573180798747</v>
      </c>
    </row>
    <row r="367" spans="1:4" ht="16.5" thickTop="1" thickBot="1">
      <c r="A367" s="661" t="s">
        <v>730</v>
      </c>
      <c r="B367" s="661" t="s">
        <v>92</v>
      </c>
      <c r="C367" s="662" t="s">
        <v>2342</v>
      </c>
      <c r="D367" s="648">
        <v>43873.69054024775</v>
      </c>
    </row>
    <row r="368" spans="1:4" ht="16.5" thickTop="1" thickBot="1">
      <c r="A368" s="661" t="s">
        <v>732</v>
      </c>
      <c r="B368" s="661" t="s">
        <v>92</v>
      </c>
      <c r="C368" s="662" t="s">
        <v>733</v>
      </c>
      <c r="D368" s="648">
        <v>3644.4716950624647</v>
      </c>
    </row>
    <row r="369" spans="1:4" ht="16.5" thickTop="1" thickBot="1">
      <c r="A369" s="661" t="s">
        <v>731</v>
      </c>
      <c r="B369" s="661" t="s">
        <v>92</v>
      </c>
      <c r="C369" s="662" t="s">
        <v>2343</v>
      </c>
      <c r="D369" s="648">
        <v>1041.2776271607042</v>
      </c>
    </row>
    <row r="370" spans="1:4" ht="16.5" thickTop="1" thickBot="1">
      <c r="A370" s="661" t="s">
        <v>734</v>
      </c>
      <c r="B370" s="661" t="s">
        <v>92</v>
      </c>
      <c r="C370" s="662" t="s">
        <v>735</v>
      </c>
      <c r="D370" s="648">
        <v>58377.321033528766</v>
      </c>
    </row>
    <row r="371" spans="1:4" ht="16.5" thickTop="1" thickBot="1">
      <c r="A371" s="661" t="s">
        <v>741</v>
      </c>
      <c r="B371" s="661" t="s">
        <v>92</v>
      </c>
      <c r="C371" s="662" t="s">
        <v>1934</v>
      </c>
      <c r="D371" s="648">
        <v>34811.780942766512</v>
      </c>
    </row>
    <row r="372" spans="1:4" ht="16.5" thickTop="1" thickBot="1">
      <c r="A372" s="661" t="s">
        <v>739</v>
      </c>
      <c r="B372" s="661" t="s">
        <v>377</v>
      </c>
      <c r="C372" s="662" t="s">
        <v>740</v>
      </c>
      <c r="D372" s="648">
        <v>5034.8417937243066</v>
      </c>
    </row>
    <row r="373" spans="1:4" ht="16.5" thickTop="1" thickBot="1">
      <c r="A373" s="193"/>
      <c r="B373" s="193"/>
      <c r="C373" s="198"/>
      <c r="D373" s="194"/>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5" t="s">
        <v>1850</v>
      </c>
      <c r="B1" s="686"/>
      <c r="C1" s="686"/>
      <c r="D1" s="687"/>
    </row>
    <row r="2" spans="1:5" ht="16.5" thickTop="1" thickBot="1">
      <c r="A2" s="684" t="s">
        <v>1409</v>
      </c>
      <c r="B2" s="684"/>
      <c r="C2" s="684"/>
      <c r="D2" s="684"/>
    </row>
    <row r="3" spans="1:5" ht="16.5" thickTop="1" thickBot="1">
      <c r="A3" s="688"/>
      <c r="B3" s="688"/>
      <c r="C3" s="688"/>
      <c r="D3" s="688"/>
    </row>
    <row r="4" spans="1:5" ht="16.5" thickTop="1" thickBot="1">
      <c r="A4" s="689"/>
      <c r="B4" s="689"/>
      <c r="C4" s="689"/>
      <c r="D4" s="689"/>
    </row>
    <row r="5" spans="1:5" ht="30" customHeight="1" thickTop="1" thickBot="1">
      <c r="A5" s="200"/>
      <c r="B5" s="100"/>
      <c r="C5" s="101"/>
      <c r="D5" s="188"/>
    </row>
    <row r="6" spans="1:5" ht="30" customHeight="1" thickTop="1" thickBot="1">
      <c r="A6" s="201" t="s">
        <v>1266</v>
      </c>
      <c r="B6" s="100" t="s">
        <v>339</v>
      </c>
      <c r="C6" s="102" t="s">
        <v>2026</v>
      </c>
      <c r="D6" s="647">
        <v>1002.8940697217156</v>
      </c>
    </row>
    <row r="7" spans="1:5" ht="30" customHeight="1" thickTop="1" thickBot="1">
      <c r="A7" s="201" t="s">
        <v>1352</v>
      </c>
      <c r="B7" s="100" t="s">
        <v>339</v>
      </c>
      <c r="C7" s="102" t="s">
        <v>2025</v>
      </c>
      <c r="D7" s="647">
        <v>1002.8940697217156</v>
      </c>
      <c r="E7" s="103"/>
    </row>
    <row r="8" spans="1:5" ht="30" customHeight="1" thickTop="1" thickBot="1">
      <c r="A8" s="201" t="s">
        <v>1364</v>
      </c>
      <c r="B8" s="100" t="s">
        <v>339</v>
      </c>
      <c r="C8" s="102" t="s">
        <v>2027</v>
      </c>
      <c r="D8" s="647">
        <v>1002.8940697217156</v>
      </c>
    </row>
    <row r="9" spans="1:5" ht="30" customHeight="1" thickTop="1" thickBot="1">
      <c r="A9" s="201" t="s">
        <v>1225</v>
      </c>
      <c r="B9" s="100" t="s">
        <v>1223</v>
      </c>
      <c r="C9" s="102" t="s">
        <v>1226</v>
      </c>
      <c r="D9" s="647">
        <v>953.42152512944506</v>
      </c>
    </row>
    <row r="10" spans="1:5" ht="30" customHeight="1" thickTop="1" thickBot="1">
      <c r="A10" s="201" t="s">
        <v>1388</v>
      </c>
      <c r="B10" s="100" t="s">
        <v>339</v>
      </c>
      <c r="C10" s="102" t="s">
        <v>1389</v>
      </c>
      <c r="D10" s="647">
        <v>953.42152512944506</v>
      </c>
    </row>
    <row r="11" spans="1:5" ht="30" customHeight="1" thickTop="1" thickBot="1">
      <c r="A11" s="201" t="s">
        <v>1329</v>
      </c>
      <c r="B11" s="100" t="s">
        <v>339</v>
      </c>
      <c r="C11" s="102" t="s">
        <v>1330</v>
      </c>
      <c r="D11" s="647">
        <v>953.42152512944506</v>
      </c>
    </row>
    <row r="12" spans="1:5" ht="30" customHeight="1" thickTop="1" thickBot="1">
      <c r="A12" s="201" t="s">
        <v>1331</v>
      </c>
      <c r="B12" s="100" t="s">
        <v>339</v>
      </c>
      <c r="C12" s="102" t="s">
        <v>1332</v>
      </c>
      <c r="D12" s="647">
        <v>953.42152512944506</v>
      </c>
    </row>
    <row r="13" spans="1:5" ht="30" customHeight="1" thickTop="1" thickBot="1">
      <c r="A13" s="201" t="s">
        <v>1333</v>
      </c>
      <c r="B13" s="100" t="s">
        <v>339</v>
      </c>
      <c r="C13" s="102" t="s">
        <v>1334</v>
      </c>
      <c r="D13" s="647">
        <v>953.42152512944506</v>
      </c>
    </row>
    <row r="14" spans="1:5" ht="30" customHeight="1" thickTop="1" thickBot="1">
      <c r="A14" s="201" t="s">
        <v>1335</v>
      </c>
      <c r="B14" s="100" t="s">
        <v>339</v>
      </c>
      <c r="C14" s="102" t="s">
        <v>1336</v>
      </c>
      <c r="D14" s="647">
        <v>953.42152512944506</v>
      </c>
    </row>
    <row r="15" spans="1:5" ht="30" customHeight="1" thickTop="1" thickBot="1">
      <c r="A15" s="201" t="s">
        <v>1317</v>
      </c>
      <c r="B15" s="100" t="s">
        <v>339</v>
      </c>
      <c r="C15" s="102" t="s">
        <v>1860</v>
      </c>
      <c r="D15" s="647">
        <v>953.42152512944506</v>
      </c>
    </row>
    <row r="16" spans="1:5" ht="30" customHeight="1" thickTop="1" thickBot="1">
      <c r="A16" s="201" t="s">
        <v>1227</v>
      </c>
      <c r="B16" s="100" t="s">
        <v>339</v>
      </c>
      <c r="C16" s="102" t="s">
        <v>1228</v>
      </c>
      <c r="D16" s="647">
        <v>953.42152512944506</v>
      </c>
    </row>
    <row r="17" spans="1:4" ht="30" customHeight="1" thickTop="1" thickBot="1">
      <c r="A17" s="201" t="s">
        <v>1229</v>
      </c>
      <c r="B17" s="100" t="s">
        <v>339</v>
      </c>
      <c r="C17" s="102" t="s">
        <v>1230</v>
      </c>
      <c r="D17" s="647">
        <v>953.42152512944506</v>
      </c>
    </row>
    <row r="18" spans="1:4" ht="30" customHeight="1" thickTop="1" thickBot="1">
      <c r="A18" s="201" t="s">
        <v>1231</v>
      </c>
      <c r="B18" s="100" t="s">
        <v>339</v>
      </c>
      <c r="C18" s="102" t="s">
        <v>1232</v>
      </c>
      <c r="D18" s="647">
        <v>953.42152512944506</v>
      </c>
    </row>
    <row r="19" spans="1:4" ht="30" customHeight="1" thickTop="1" thickBot="1">
      <c r="A19" s="201" t="s">
        <v>1235</v>
      </c>
      <c r="B19" s="100" t="s">
        <v>339</v>
      </c>
      <c r="C19" s="102" t="s">
        <v>1236</v>
      </c>
      <c r="D19" s="647">
        <v>953.42152512944506</v>
      </c>
    </row>
    <row r="20" spans="1:4" ht="30" customHeight="1" thickTop="1" thickBot="1">
      <c r="A20" s="201" t="s">
        <v>1407</v>
      </c>
      <c r="B20" s="100" t="s">
        <v>339</v>
      </c>
      <c r="C20" s="102" t="s">
        <v>1869</v>
      </c>
      <c r="D20" s="647">
        <v>1002.8940697217156</v>
      </c>
    </row>
    <row r="21" spans="1:4" ht="30" customHeight="1" thickTop="1" thickBot="1">
      <c r="A21" s="201" t="s">
        <v>1239</v>
      </c>
      <c r="B21" s="100" t="s">
        <v>339</v>
      </c>
      <c r="C21" s="102" t="s">
        <v>1240</v>
      </c>
      <c r="D21" s="647">
        <v>1002.8940697217156</v>
      </c>
    </row>
    <row r="22" spans="1:4" ht="30" customHeight="1" thickTop="1" thickBot="1">
      <c r="A22" s="201" t="s">
        <v>1390</v>
      </c>
      <c r="B22" s="100" t="s">
        <v>339</v>
      </c>
      <c r="C22" s="102" t="s">
        <v>1391</v>
      </c>
      <c r="D22" s="647">
        <v>1002.8940697217156</v>
      </c>
    </row>
    <row r="23" spans="1:4" ht="30" customHeight="1" thickTop="1" thickBot="1">
      <c r="A23" s="201" t="s">
        <v>1247</v>
      </c>
      <c r="B23" s="100" t="s">
        <v>339</v>
      </c>
      <c r="C23" s="102" t="s">
        <v>1248</v>
      </c>
      <c r="D23" s="647">
        <v>953.42152512944506</v>
      </c>
    </row>
    <row r="24" spans="1:4" ht="30" customHeight="1" thickTop="1" thickBot="1">
      <c r="A24" s="201" t="s">
        <v>1269</v>
      </c>
      <c r="B24" s="100" t="s">
        <v>339</v>
      </c>
      <c r="C24" s="102" t="s">
        <v>1270</v>
      </c>
      <c r="D24" s="647">
        <v>1003.9922366619315</v>
      </c>
    </row>
    <row r="25" spans="1:4" ht="30" customHeight="1" thickTop="1" thickBot="1">
      <c r="A25" s="201" t="s">
        <v>1241</v>
      </c>
      <c r="B25" s="100" t="s">
        <v>339</v>
      </c>
      <c r="C25" s="102" t="s">
        <v>1242</v>
      </c>
      <c r="D25" s="647">
        <v>1003.9922366619315</v>
      </c>
    </row>
    <row r="26" spans="1:4" ht="30" customHeight="1" thickTop="1" thickBot="1">
      <c r="A26" s="201" t="s">
        <v>1246</v>
      </c>
      <c r="B26" s="100" t="s">
        <v>339</v>
      </c>
      <c r="C26" s="102" t="s">
        <v>1242</v>
      </c>
      <c r="D26" s="647">
        <v>1003.9922366619315</v>
      </c>
    </row>
    <row r="27" spans="1:4" ht="30" customHeight="1" thickTop="1" thickBot="1">
      <c r="A27" s="201" t="s">
        <v>1303</v>
      </c>
      <c r="B27" s="100" t="s">
        <v>339</v>
      </c>
      <c r="C27" s="102" t="s">
        <v>1304</v>
      </c>
      <c r="D27" s="647">
        <v>1003.9922366619315</v>
      </c>
    </row>
    <row r="28" spans="1:4" ht="30" customHeight="1" thickTop="1" thickBot="1">
      <c r="A28" s="201" t="s">
        <v>1249</v>
      </c>
      <c r="B28" s="100" t="s">
        <v>339</v>
      </c>
      <c r="C28" s="102" t="s">
        <v>1250</v>
      </c>
      <c r="D28" s="647">
        <v>1003.9922366619315</v>
      </c>
    </row>
    <row r="29" spans="1:4" ht="30" customHeight="1" thickTop="1" thickBot="1">
      <c r="A29" s="201" t="s">
        <v>1254</v>
      </c>
      <c r="B29" s="100" t="s">
        <v>339</v>
      </c>
      <c r="C29" s="102" t="s">
        <v>1255</v>
      </c>
      <c r="D29" s="647">
        <v>1003.9922366619315</v>
      </c>
    </row>
    <row r="30" spans="1:4" ht="30" customHeight="1" thickTop="1" thickBot="1">
      <c r="A30" s="201" t="s">
        <v>1252</v>
      </c>
      <c r="B30" s="100" t="s">
        <v>339</v>
      </c>
      <c r="C30" s="102" t="s">
        <v>1253</v>
      </c>
      <c r="D30" s="647">
        <v>1002.8940697217156</v>
      </c>
    </row>
    <row r="31" spans="1:4" ht="30" customHeight="1" thickTop="1" thickBot="1">
      <c r="A31" s="201" t="s">
        <v>1267</v>
      </c>
      <c r="B31" s="100" t="s">
        <v>339</v>
      </c>
      <c r="C31" s="102" t="s">
        <v>1268</v>
      </c>
      <c r="D31" s="647">
        <v>1002.8940697217156</v>
      </c>
    </row>
    <row r="32" spans="1:4" ht="30" customHeight="1" thickTop="1" thickBot="1">
      <c r="A32" s="201" t="s">
        <v>1256</v>
      </c>
      <c r="B32" s="100" t="s">
        <v>339</v>
      </c>
      <c r="C32" s="102" t="s">
        <v>1257</v>
      </c>
      <c r="D32" s="647">
        <v>1002.8940697217156</v>
      </c>
    </row>
    <row r="33" spans="1:4" ht="30" customHeight="1" thickTop="1" thickBot="1">
      <c r="A33" s="201" t="s">
        <v>1272</v>
      </c>
      <c r="B33" s="100" t="s">
        <v>339</v>
      </c>
      <c r="C33" s="102" t="s">
        <v>1257</v>
      </c>
      <c r="D33" s="647">
        <v>1002.8940697217156</v>
      </c>
    </row>
    <row r="34" spans="1:4" ht="30" customHeight="1" thickTop="1" thickBot="1">
      <c r="A34" s="201" t="s">
        <v>1273</v>
      </c>
      <c r="B34" s="100" t="s">
        <v>339</v>
      </c>
      <c r="C34" s="102" t="s">
        <v>1274</v>
      </c>
      <c r="D34" s="647">
        <v>1002.8940697217156</v>
      </c>
    </row>
    <row r="35" spans="1:4" ht="30" customHeight="1" thickTop="1" thickBot="1">
      <c r="A35" s="201" t="s">
        <v>1323</v>
      </c>
      <c r="B35" s="100" t="s">
        <v>339</v>
      </c>
      <c r="C35" s="102" t="s">
        <v>1864</v>
      </c>
      <c r="D35" s="647">
        <v>1002.8940697217156</v>
      </c>
    </row>
    <row r="36" spans="1:4" ht="30" customHeight="1" thickTop="1" thickBot="1">
      <c r="A36" s="201" t="s">
        <v>1404</v>
      </c>
      <c r="B36" s="100" t="s">
        <v>339</v>
      </c>
      <c r="C36" s="102" t="s">
        <v>1405</v>
      </c>
      <c r="D36" s="647">
        <v>1002.8940697217156</v>
      </c>
    </row>
    <row r="37" spans="1:4" ht="30" customHeight="1" thickTop="1" thickBot="1">
      <c r="A37" s="201" t="s">
        <v>1385</v>
      </c>
      <c r="B37" s="100" t="s">
        <v>339</v>
      </c>
      <c r="C37" s="102" t="s">
        <v>1386</v>
      </c>
      <c r="D37" s="647">
        <v>1002.8940697217156</v>
      </c>
    </row>
    <row r="38" spans="1:4" ht="30" customHeight="1" thickTop="1" thickBot="1">
      <c r="A38" s="201" t="s">
        <v>1264</v>
      </c>
      <c r="B38" s="100" t="s">
        <v>339</v>
      </c>
      <c r="C38" s="102" t="s">
        <v>1265</v>
      </c>
      <c r="D38" s="647">
        <v>953.42152512944506</v>
      </c>
    </row>
    <row r="39" spans="1:4" ht="30" customHeight="1" thickTop="1" thickBot="1">
      <c r="A39" s="201" t="s">
        <v>1221</v>
      </c>
      <c r="B39" s="100" t="s">
        <v>1223</v>
      </c>
      <c r="C39" s="102" t="s">
        <v>1280</v>
      </c>
      <c r="D39" s="647">
        <v>1002.8940697217156</v>
      </c>
    </row>
    <row r="40" spans="1:4" ht="30" customHeight="1" thickTop="1" thickBot="1">
      <c r="A40" s="201" t="s">
        <v>1261</v>
      </c>
      <c r="B40" s="100" t="s">
        <v>339</v>
      </c>
      <c r="C40" s="102" t="s">
        <v>1262</v>
      </c>
      <c r="D40" s="647">
        <v>1002.8940697217156</v>
      </c>
    </row>
    <row r="41" spans="1:4" ht="30" customHeight="1" thickTop="1" thickBot="1">
      <c r="A41" s="201" t="s">
        <v>1259</v>
      </c>
      <c r="B41" s="100" t="s">
        <v>339</v>
      </c>
      <c r="C41" s="102" t="s">
        <v>1260</v>
      </c>
      <c r="D41" s="647">
        <v>1002.8940697217156</v>
      </c>
    </row>
    <row r="42" spans="1:4" ht="30" customHeight="1" thickTop="1" thickBot="1">
      <c r="A42" s="201" t="s">
        <v>1392</v>
      </c>
      <c r="B42" s="100" t="s">
        <v>339</v>
      </c>
      <c r="C42" s="102" t="s">
        <v>1260</v>
      </c>
      <c r="D42" s="647">
        <v>1002.8940697217156</v>
      </c>
    </row>
    <row r="43" spans="1:4" ht="30" customHeight="1" thickTop="1" thickBot="1">
      <c r="A43" s="201" t="s">
        <v>1233</v>
      </c>
      <c r="B43" s="100" t="s">
        <v>339</v>
      </c>
      <c r="C43" s="102" t="s">
        <v>1234</v>
      </c>
      <c r="D43" s="647">
        <v>1002.8940697217156</v>
      </c>
    </row>
    <row r="44" spans="1:4" ht="30" customHeight="1" thickTop="1" thickBot="1">
      <c r="A44" s="201" t="s">
        <v>1387</v>
      </c>
      <c r="B44" s="100" t="s">
        <v>339</v>
      </c>
      <c r="C44" s="102" t="s">
        <v>1234</v>
      </c>
      <c r="D44" s="647">
        <v>1002.8940697217156</v>
      </c>
    </row>
    <row r="45" spans="1:4" ht="30" customHeight="1" thickTop="1" thickBot="1">
      <c r="A45" s="201" t="s">
        <v>1278</v>
      </c>
      <c r="B45" s="100" t="s">
        <v>339</v>
      </c>
      <c r="C45" s="102" t="s">
        <v>1279</v>
      </c>
      <c r="D45" s="647">
        <v>1002.8940697217156</v>
      </c>
    </row>
    <row r="46" spans="1:4" ht="30" customHeight="1" thickTop="1" thickBot="1">
      <c r="A46" s="201" t="s">
        <v>1287</v>
      </c>
      <c r="B46" s="100" t="s">
        <v>339</v>
      </c>
      <c r="C46" s="102" t="s">
        <v>1288</v>
      </c>
      <c r="D46" s="647">
        <v>1002.8940697217156</v>
      </c>
    </row>
    <row r="47" spans="1:4" ht="30" customHeight="1" thickTop="1" thickBot="1">
      <c r="A47" s="201" t="s">
        <v>1291</v>
      </c>
      <c r="B47" s="100" t="s">
        <v>339</v>
      </c>
      <c r="C47" s="102" t="s">
        <v>1292</v>
      </c>
      <c r="D47" s="647">
        <v>1002.8940697217156</v>
      </c>
    </row>
    <row r="48" spans="1:4" ht="30" customHeight="1" thickTop="1" thickBot="1">
      <c r="A48" s="201" t="s">
        <v>1283</v>
      </c>
      <c r="B48" s="100" t="s">
        <v>1223</v>
      </c>
      <c r="C48" s="102" t="s">
        <v>1284</v>
      </c>
      <c r="D48" s="647">
        <v>1002.8940697217156</v>
      </c>
    </row>
    <row r="49" spans="1:4" ht="30" customHeight="1" thickTop="1" thickBot="1">
      <c r="A49" s="201" t="s">
        <v>1281</v>
      </c>
      <c r="B49" s="100" t="s">
        <v>339</v>
      </c>
      <c r="C49" s="102" t="s">
        <v>1282</v>
      </c>
      <c r="D49" s="647">
        <v>1002.8940697217156</v>
      </c>
    </row>
    <row r="50" spans="1:4" ht="30" customHeight="1" thickTop="1" thickBot="1">
      <c r="A50" s="201" t="s">
        <v>1285</v>
      </c>
      <c r="B50" s="100" t="s">
        <v>339</v>
      </c>
      <c r="C50" s="102" t="s">
        <v>1286</v>
      </c>
      <c r="D50" s="647">
        <v>1002.8940697217156</v>
      </c>
    </row>
    <row r="51" spans="1:4" ht="30" customHeight="1" thickTop="1" thickBot="1">
      <c r="A51" s="201" t="s">
        <v>1314</v>
      </c>
      <c r="B51" s="100" t="s">
        <v>1306</v>
      </c>
      <c r="C51" s="102" t="s">
        <v>1315</v>
      </c>
      <c r="D51" s="647">
        <v>1002.8940697217156</v>
      </c>
    </row>
    <row r="52" spans="1:4" ht="30" customHeight="1" thickTop="1" thickBot="1">
      <c r="A52" s="201" t="s">
        <v>1316</v>
      </c>
      <c r="B52" s="100" t="s">
        <v>1306</v>
      </c>
      <c r="C52" s="102" t="s">
        <v>1315</v>
      </c>
      <c r="D52" s="647">
        <v>1002.8940697217156</v>
      </c>
    </row>
    <row r="53" spans="1:4" ht="30" customHeight="1" thickTop="1" thickBot="1">
      <c r="A53" s="201" t="s">
        <v>1289</v>
      </c>
      <c r="B53" s="100" t="s">
        <v>339</v>
      </c>
      <c r="C53" s="102" t="s">
        <v>1290</v>
      </c>
      <c r="D53" s="647">
        <v>1002.8940697217156</v>
      </c>
    </row>
    <row r="54" spans="1:4" ht="30" customHeight="1" thickTop="1" thickBot="1">
      <c r="A54" s="201" t="s">
        <v>1293</v>
      </c>
      <c r="B54" s="100" t="s">
        <v>339</v>
      </c>
      <c r="C54" s="102" t="s">
        <v>1294</v>
      </c>
      <c r="D54" s="647">
        <v>1002.8940697217156</v>
      </c>
    </row>
    <row r="55" spans="1:4" ht="30" customHeight="1" thickTop="1" thickBot="1">
      <c r="A55" s="201" t="s">
        <v>1378</v>
      </c>
      <c r="B55" s="100" t="s">
        <v>339</v>
      </c>
      <c r="C55" s="102" t="s">
        <v>2029</v>
      </c>
      <c r="D55" s="647">
        <v>1002.8940697217156</v>
      </c>
    </row>
    <row r="56" spans="1:4" ht="30" customHeight="1" thickTop="1" thickBot="1">
      <c r="A56" s="201" t="s">
        <v>1379</v>
      </c>
      <c r="B56" s="100" t="s">
        <v>339</v>
      </c>
      <c r="C56" s="102" t="s">
        <v>2030</v>
      </c>
      <c r="D56" s="647">
        <v>1002.8940697217156</v>
      </c>
    </row>
    <row r="57" spans="1:4" ht="30" customHeight="1" thickTop="1" thickBot="1">
      <c r="A57" s="201" t="s">
        <v>1380</v>
      </c>
      <c r="B57" s="100" t="s">
        <v>339</v>
      </c>
      <c r="C57" s="102" t="s">
        <v>2031</v>
      </c>
      <c r="D57" s="647">
        <v>1002.8940697217156</v>
      </c>
    </row>
    <row r="58" spans="1:4" ht="30" customHeight="1" thickTop="1" thickBot="1">
      <c r="A58" s="201" t="s">
        <v>1357</v>
      </c>
      <c r="B58" s="100" t="s">
        <v>339</v>
      </c>
      <c r="C58" s="102" t="s">
        <v>1867</v>
      </c>
      <c r="D58" s="647">
        <v>1002.8940697217156</v>
      </c>
    </row>
    <row r="59" spans="1:4" ht="30" customHeight="1" thickTop="1" thickBot="1">
      <c r="A59" s="201" t="s">
        <v>1295</v>
      </c>
      <c r="B59" s="100" t="s">
        <v>339</v>
      </c>
      <c r="C59" s="102" t="s">
        <v>1296</v>
      </c>
      <c r="D59" s="647">
        <v>1002.8940697217156</v>
      </c>
    </row>
    <row r="60" spans="1:4" ht="30" customHeight="1" thickTop="1" thickBot="1">
      <c r="A60" s="201" t="s">
        <v>1376</v>
      </c>
      <c r="B60" s="100" t="s">
        <v>339</v>
      </c>
      <c r="C60" s="102" t="s">
        <v>1377</v>
      </c>
      <c r="D60" s="647">
        <v>1002.8940697217156</v>
      </c>
    </row>
    <row r="61" spans="1:4" ht="30" customHeight="1" thickTop="1" thickBot="1">
      <c r="A61" s="201" t="s">
        <v>1362</v>
      </c>
      <c r="B61" s="100" t="s">
        <v>339</v>
      </c>
      <c r="C61" s="102" t="s">
        <v>1363</v>
      </c>
      <c r="D61" s="647">
        <v>1002.8940697217156</v>
      </c>
    </row>
    <row r="62" spans="1:4" ht="30" customHeight="1" thickTop="1" thickBot="1">
      <c r="A62" s="201" t="s">
        <v>1369</v>
      </c>
      <c r="B62" s="100" t="s">
        <v>339</v>
      </c>
      <c r="C62" s="102" t="s">
        <v>1370</v>
      </c>
      <c r="D62" s="647">
        <v>1002.8940697217156</v>
      </c>
    </row>
    <row r="63" spans="1:4" ht="30" customHeight="1" thickTop="1" thickBot="1">
      <c r="A63" s="201" t="s">
        <v>1373</v>
      </c>
      <c r="B63" s="100" t="s">
        <v>339</v>
      </c>
      <c r="C63" s="102" t="s">
        <v>1374</v>
      </c>
      <c r="D63" s="647">
        <v>1002.8940697217156</v>
      </c>
    </row>
    <row r="64" spans="1:4" ht="30" customHeight="1" thickTop="1" thickBot="1">
      <c r="A64" s="201" t="s">
        <v>1360</v>
      </c>
      <c r="B64" s="100" t="s">
        <v>339</v>
      </c>
      <c r="C64" s="102" t="s">
        <v>1361</v>
      </c>
      <c r="D64" s="647">
        <v>1002.8940697217156</v>
      </c>
    </row>
    <row r="65" spans="1:4" ht="30" customHeight="1" thickTop="1" thickBot="1">
      <c r="A65" s="201" t="s">
        <v>1297</v>
      </c>
      <c r="B65" s="100" t="s">
        <v>339</v>
      </c>
      <c r="C65" s="102" t="s">
        <v>1298</v>
      </c>
      <c r="D65" s="647">
        <v>1002.8940697217156</v>
      </c>
    </row>
    <row r="66" spans="1:4" ht="30" customHeight="1" thickTop="1" thickBot="1">
      <c r="A66" s="201" t="s">
        <v>1367</v>
      </c>
      <c r="B66" s="100" t="s">
        <v>339</v>
      </c>
      <c r="C66" s="102" t="s">
        <v>1368</v>
      </c>
      <c r="D66" s="647">
        <v>1002.8940697217156</v>
      </c>
    </row>
    <row r="67" spans="1:4" ht="30" customHeight="1" thickTop="1" thickBot="1">
      <c r="A67" s="201" t="s">
        <v>1371</v>
      </c>
      <c r="B67" s="100" t="s">
        <v>339</v>
      </c>
      <c r="C67" s="102" t="s">
        <v>1372</v>
      </c>
      <c r="D67" s="647">
        <v>1002.8940697217156</v>
      </c>
    </row>
    <row r="68" spans="1:4" ht="30" customHeight="1" thickTop="1" thickBot="1">
      <c r="A68" s="201" t="s">
        <v>1343</v>
      </c>
      <c r="B68" s="100" t="s">
        <v>339</v>
      </c>
      <c r="C68" s="102" t="s">
        <v>1344</v>
      </c>
      <c r="D68" s="647">
        <v>1002.8940697217156</v>
      </c>
    </row>
    <row r="69" spans="1:4" ht="30" customHeight="1" thickTop="1" thickBot="1">
      <c r="A69" s="201" t="s">
        <v>1383</v>
      </c>
      <c r="B69" s="100" t="s">
        <v>339</v>
      </c>
      <c r="C69" s="102" t="s">
        <v>2033</v>
      </c>
      <c r="D69" s="647">
        <v>1002.8940697217156</v>
      </c>
    </row>
    <row r="70" spans="1:4" ht="30" customHeight="1" thickTop="1" thickBot="1">
      <c r="A70" s="201" t="s">
        <v>1384</v>
      </c>
      <c r="B70" s="100" t="s">
        <v>339</v>
      </c>
      <c r="C70" s="102" t="s">
        <v>2034</v>
      </c>
      <c r="D70" s="647">
        <v>1002.8940697217156</v>
      </c>
    </row>
    <row r="71" spans="1:4" ht="30" customHeight="1" thickTop="1" thickBot="1">
      <c r="A71" s="201" t="s">
        <v>1381</v>
      </c>
      <c r="B71" s="100" t="s">
        <v>339</v>
      </c>
      <c r="C71" s="102" t="s">
        <v>2035</v>
      </c>
      <c r="D71" s="647">
        <v>1002.8940697217156</v>
      </c>
    </row>
    <row r="72" spans="1:4" ht="30" customHeight="1" thickTop="1" thickBot="1">
      <c r="A72" s="201" t="s">
        <v>1382</v>
      </c>
      <c r="B72" s="100" t="s">
        <v>339</v>
      </c>
      <c r="C72" s="102" t="s">
        <v>2036</v>
      </c>
      <c r="D72" s="647">
        <v>1002.8940697217156</v>
      </c>
    </row>
    <row r="73" spans="1:4" ht="30" customHeight="1" thickTop="1" thickBot="1">
      <c r="A73" s="201" t="s">
        <v>1350</v>
      </c>
      <c r="B73" s="100" t="s">
        <v>339</v>
      </c>
      <c r="C73" s="102" t="s">
        <v>1351</v>
      </c>
      <c r="D73" s="647">
        <v>1002.8940697217156</v>
      </c>
    </row>
    <row r="74" spans="1:4" ht="30" customHeight="1" thickTop="1" thickBot="1">
      <c r="A74" s="201" t="s">
        <v>1349</v>
      </c>
      <c r="B74" s="100" t="s">
        <v>339</v>
      </c>
      <c r="C74" s="102" t="s">
        <v>1866</v>
      </c>
      <c r="D74" s="647">
        <v>1002.8940697217156</v>
      </c>
    </row>
    <row r="75" spans="1:4" ht="30" customHeight="1" thickTop="1" thickBot="1">
      <c r="A75" s="201" t="s">
        <v>1347</v>
      </c>
      <c r="B75" s="100" t="s">
        <v>339</v>
      </c>
      <c r="C75" s="102" t="s">
        <v>1348</v>
      </c>
      <c r="D75" s="647">
        <v>1002.8940697217156</v>
      </c>
    </row>
    <row r="76" spans="1:4" ht="30" customHeight="1" thickTop="1" thickBot="1">
      <c r="A76" s="201" t="s">
        <v>1375</v>
      </c>
      <c r="B76" s="100" t="s">
        <v>339</v>
      </c>
      <c r="C76" s="102" t="s">
        <v>2028</v>
      </c>
      <c r="D76" s="647">
        <v>1002.8940697217156</v>
      </c>
    </row>
    <row r="77" spans="1:4" ht="30" customHeight="1" thickTop="1" thickBot="1">
      <c r="A77" s="201" t="s">
        <v>1353</v>
      </c>
      <c r="B77" s="100" t="s">
        <v>339</v>
      </c>
      <c r="C77" s="102" t="s">
        <v>1354</v>
      </c>
      <c r="D77" s="647">
        <v>1002.8940697217156</v>
      </c>
    </row>
    <row r="78" spans="1:4" ht="30" customHeight="1" thickTop="1" thickBot="1">
      <c r="A78" s="201" t="s">
        <v>1355</v>
      </c>
      <c r="B78" s="100" t="s">
        <v>339</v>
      </c>
      <c r="C78" s="102" t="s">
        <v>1356</v>
      </c>
      <c r="D78" s="647">
        <v>1002.8940697217156</v>
      </c>
    </row>
    <row r="79" spans="1:4" ht="30" customHeight="1" thickTop="1" thickBot="1">
      <c r="A79" s="201" t="s">
        <v>1358</v>
      </c>
      <c r="B79" s="100" t="s">
        <v>339</v>
      </c>
      <c r="C79" s="102" t="s">
        <v>1359</v>
      </c>
      <c r="D79" s="647">
        <v>1002.8940697217156</v>
      </c>
    </row>
    <row r="80" spans="1:4" ht="30" customHeight="1" thickTop="1" thickBot="1">
      <c r="A80" s="201" t="s">
        <v>1337</v>
      </c>
      <c r="B80" s="100" t="s">
        <v>339</v>
      </c>
      <c r="C80" s="102" t="s">
        <v>1338</v>
      </c>
      <c r="D80" s="647">
        <v>1002.8940697217156</v>
      </c>
    </row>
    <row r="81" spans="1:4" ht="30" customHeight="1" thickTop="1" thickBot="1">
      <c r="A81" s="201" t="s">
        <v>1341</v>
      </c>
      <c r="B81" s="100" t="s">
        <v>339</v>
      </c>
      <c r="C81" s="102" t="s">
        <v>1342</v>
      </c>
      <c r="D81" s="647">
        <v>1002.8940697217156</v>
      </c>
    </row>
    <row r="82" spans="1:4" ht="30" customHeight="1" thickTop="1" thickBot="1">
      <c r="A82" s="201" t="s">
        <v>1345</v>
      </c>
      <c r="B82" s="100" t="s">
        <v>339</v>
      </c>
      <c r="C82" s="102" t="s">
        <v>1346</v>
      </c>
      <c r="D82" s="647">
        <v>1002.8940697217156</v>
      </c>
    </row>
    <row r="83" spans="1:4" ht="30" customHeight="1" thickTop="1" thickBot="1">
      <c r="A83" s="201" t="s">
        <v>1339</v>
      </c>
      <c r="B83" s="100" t="s">
        <v>339</v>
      </c>
      <c r="C83" s="102" t="s">
        <v>1340</v>
      </c>
      <c r="D83" s="647">
        <v>1002.8940697217156</v>
      </c>
    </row>
    <row r="84" spans="1:4" ht="30" customHeight="1" thickTop="1" thickBot="1">
      <c r="A84" s="201" t="s">
        <v>1305</v>
      </c>
      <c r="B84" s="100" t="s">
        <v>339</v>
      </c>
      <c r="C84" s="102" t="s">
        <v>1307</v>
      </c>
      <c r="D84" s="647">
        <v>1002.8940697217156</v>
      </c>
    </row>
    <row r="85" spans="1:4" ht="30" customHeight="1" thickTop="1" thickBot="1">
      <c r="A85" s="201" t="s">
        <v>1308</v>
      </c>
      <c r="B85" s="100" t="s">
        <v>339</v>
      </c>
      <c r="C85" s="102" t="s">
        <v>1859</v>
      </c>
      <c r="D85" s="647">
        <v>1002.8940697217156</v>
      </c>
    </row>
    <row r="86" spans="1:4" ht="30" customHeight="1" thickTop="1" thickBot="1">
      <c r="A86" s="201" t="s">
        <v>1309</v>
      </c>
      <c r="B86" s="100" t="s">
        <v>1306</v>
      </c>
      <c r="C86" s="102" t="s">
        <v>1310</v>
      </c>
      <c r="D86" s="647">
        <v>1002.8940697217156</v>
      </c>
    </row>
    <row r="87" spans="1:4" ht="30" customHeight="1" thickTop="1" thickBot="1">
      <c r="A87" s="201" t="s">
        <v>1311</v>
      </c>
      <c r="B87" s="100" t="s">
        <v>339</v>
      </c>
      <c r="C87" s="102" t="s">
        <v>1312</v>
      </c>
      <c r="D87" s="647">
        <v>1002.8940697217156</v>
      </c>
    </row>
    <row r="88" spans="1:4" ht="30" customHeight="1" thickTop="1" thickBot="1">
      <c r="A88" s="201" t="s">
        <v>1313</v>
      </c>
      <c r="B88" s="100" t="s">
        <v>339</v>
      </c>
      <c r="C88" s="102" t="s">
        <v>1312</v>
      </c>
      <c r="D88" s="647">
        <v>1002.8940697217156</v>
      </c>
    </row>
    <row r="89" spans="1:4" ht="30" customHeight="1" thickTop="1" thickBot="1">
      <c r="A89" s="201" t="s">
        <v>1243</v>
      </c>
      <c r="B89" s="100" t="s">
        <v>339</v>
      </c>
      <c r="C89" s="102" t="s">
        <v>1852</v>
      </c>
      <c r="D89" s="647">
        <v>1002.8940697217156</v>
      </c>
    </row>
    <row r="90" spans="1:4" ht="30" customHeight="1" thickTop="1" thickBot="1">
      <c r="A90" s="201" t="s">
        <v>1365</v>
      </c>
      <c r="B90" s="100" t="s">
        <v>339</v>
      </c>
      <c r="C90" s="102" t="s">
        <v>1366</v>
      </c>
      <c r="D90" s="647">
        <v>1002.8940697217156</v>
      </c>
    </row>
    <row r="91" spans="1:4" ht="30" customHeight="1" thickTop="1" thickBot="1">
      <c r="A91" s="201" t="s">
        <v>1244</v>
      </c>
      <c r="B91" s="100" t="s">
        <v>339</v>
      </c>
      <c r="C91" s="102" t="s">
        <v>1245</v>
      </c>
      <c r="D91" s="647">
        <v>1002.8940697217156</v>
      </c>
    </row>
    <row r="92" spans="1:4" ht="30" customHeight="1" thickTop="1" thickBot="1">
      <c r="A92" s="201" t="s">
        <v>1277</v>
      </c>
      <c r="B92" s="100" t="s">
        <v>339</v>
      </c>
      <c r="C92" s="102" t="s">
        <v>1858</v>
      </c>
      <c r="D92" s="647">
        <v>1002.8940697217156</v>
      </c>
    </row>
    <row r="93" spans="1:4" ht="30" customHeight="1" thickTop="1" thickBot="1">
      <c r="A93" s="201" t="s">
        <v>1408</v>
      </c>
      <c r="B93" s="100" t="s">
        <v>1406</v>
      </c>
      <c r="C93" s="102" t="s">
        <v>1870</v>
      </c>
      <c r="D93" s="647">
        <v>56.638520640676759</v>
      </c>
    </row>
    <row r="94" spans="1:4" ht="30" customHeight="1" thickTop="1" thickBot="1">
      <c r="A94" s="201" t="s">
        <v>1399</v>
      </c>
      <c r="B94" s="100" t="s">
        <v>92</v>
      </c>
      <c r="C94" s="102" t="s">
        <v>1868</v>
      </c>
      <c r="D94" s="647">
        <v>370567.8423607485</v>
      </c>
    </row>
    <row r="95" spans="1:4" ht="30" customHeight="1" thickTop="1" thickBot="1">
      <c r="A95" s="201" t="s">
        <v>1222</v>
      </c>
      <c r="B95" s="100" t="s">
        <v>1223</v>
      </c>
      <c r="C95" s="102" t="s">
        <v>1224</v>
      </c>
      <c r="D95" s="647">
        <v>0.31607169880923475</v>
      </c>
    </row>
    <row r="96" spans="1:4" ht="30" customHeight="1" thickTop="1" thickBot="1">
      <c r="A96" s="201" t="s">
        <v>1631</v>
      </c>
      <c r="B96" s="100" t="s">
        <v>339</v>
      </c>
      <c r="C96" s="102" t="s">
        <v>1851</v>
      </c>
      <c r="D96" s="647">
        <v>1283.4799629738213</v>
      </c>
    </row>
    <row r="97" spans="1:4" ht="30" customHeight="1" thickTop="1" thickBot="1">
      <c r="A97" s="201" t="s">
        <v>1412</v>
      </c>
      <c r="B97" s="100" t="s">
        <v>339</v>
      </c>
      <c r="C97" s="102" t="s">
        <v>1411</v>
      </c>
      <c r="D97" s="647">
        <v>1283.4799629738213</v>
      </c>
    </row>
    <row r="98" spans="1:4" ht="30" customHeight="1" thickTop="1" thickBot="1">
      <c r="A98" s="201" t="s">
        <v>1237</v>
      </c>
      <c r="B98" s="100" t="s">
        <v>92</v>
      </c>
      <c r="C98" s="102" t="s">
        <v>1238</v>
      </c>
      <c r="D98" s="647">
        <v>24336.388415826783</v>
      </c>
    </row>
    <row r="99" spans="1:4" ht="30" customHeight="1" thickTop="1" thickBot="1">
      <c r="A99" s="201" t="s">
        <v>1251</v>
      </c>
      <c r="B99" s="100" t="s">
        <v>339</v>
      </c>
      <c r="C99" s="102" t="s">
        <v>1853</v>
      </c>
      <c r="D99" s="647">
        <v>1283.4799629738213</v>
      </c>
    </row>
    <row r="100" spans="1:4" ht="30" customHeight="1" thickTop="1" thickBot="1">
      <c r="A100" s="201" t="s">
        <v>1320</v>
      </c>
      <c r="B100" s="100" t="s">
        <v>1306</v>
      </c>
      <c r="C100" s="102" t="s">
        <v>1863</v>
      </c>
      <c r="D100" s="647">
        <v>1283.4799629738213</v>
      </c>
    </row>
    <row r="101" spans="1:4" ht="30" customHeight="1" thickTop="1" thickBot="1">
      <c r="A101" s="201" t="s">
        <v>1393</v>
      </c>
      <c r="B101" s="100" t="s">
        <v>339</v>
      </c>
      <c r="C101" s="102" t="s">
        <v>1394</v>
      </c>
      <c r="D101" s="647">
        <v>5289.4610111561924</v>
      </c>
    </row>
    <row r="102" spans="1:4" ht="30" customHeight="1" thickTop="1" thickBot="1">
      <c r="A102" s="201" t="s">
        <v>1395</v>
      </c>
      <c r="B102" s="100" t="s">
        <v>141</v>
      </c>
      <c r="C102" s="102" t="s">
        <v>1396</v>
      </c>
      <c r="D102" s="647">
        <v>174587.13428745302</v>
      </c>
    </row>
    <row r="103" spans="1:4" ht="30" customHeight="1" thickTop="1" thickBot="1">
      <c r="A103" s="201" t="s">
        <v>1327</v>
      </c>
      <c r="B103" s="100" t="s">
        <v>344</v>
      </c>
      <c r="C103" s="102" t="s">
        <v>1328</v>
      </c>
      <c r="D103" s="647">
        <v>0.67718646026648432</v>
      </c>
    </row>
    <row r="104" spans="1:4" ht="30" customHeight="1" thickTop="1" thickBot="1">
      <c r="A104" s="201" t="s">
        <v>1325</v>
      </c>
      <c r="B104" s="100" t="s">
        <v>344</v>
      </c>
      <c r="C104" s="102" t="s">
        <v>1326</v>
      </c>
      <c r="D104" s="647">
        <v>0.44885003926478911</v>
      </c>
    </row>
    <row r="105" spans="1:4" ht="30" customHeight="1" thickTop="1" thickBot="1">
      <c r="A105" s="201" t="s">
        <v>1275</v>
      </c>
      <c r="B105" s="100" t="s">
        <v>339</v>
      </c>
      <c r="C105" s="102" t="s">
        <v>1276</v>
      </c>
      <c r="D105" s="647">
        <v>2489.1028763348936</v>
      </c>
    </row>
    <row r="106" spans="1:4" ht="30" customHeight="1" thickTop="1" thickBot="1">
      <c r="A106" s="201" t="s">
        <v>1402</v>
      </c>
      <c r="B106" s="100" t="s">
        <v>92</v>
      </c>
      <c r="C106" s="102" t="s">
        <v>1403</v>
      </c>
      <c r="D106" s="647">
        <v>123838.11097460926</v>
      </c>
    </row>
    <row r="107" spans="1:4" ht="30" customHeight="1" thickTop="1" thickBot="1">
      <c r="A107" s="201" t="s">
        <v>1301</v>
      </c>
      <c r="B107" s="100" t="s">
        <v>339</v>
      </c>
      <c r="C107" s="102" t="s">
        <v>1302</v>
      </c>
      <c r="D107" s="647">
        <v>1283.4799629738213</v>
      </c>
    </row>
    <row r="108" spans="1:4" ht="30" customHeight="1" thickTop="1" thickBot="1">
      <c r="A108" s="201" t="s">
        <v>1263</v>
      </c>
      <c r="B108" s="100" t="s">
        <v>339</v>
      </c>
      <c r="C108" s="102" t="s">
        <v>1855</v>
      </c>
      <c r="D108" s="647">
        <v>1283.4799629738213</v>
      </c>
    </row>
    <row r="109" spans="1:4" ht="30" customHeight="1" thickTop="1" thickBot="1">
      <c r="A109" s="201" t="s">
        <v>1258</v>
      </c>
      <c r="B109" s="100" t="s">
        <v>339</v>
      </c>
      <c r="C109" s="102" t="s">
        <v>1854</v>
      </c>
      <c r="D109" s="647">
        <v>1283.4799629738213</v>
      </c>
    </row>
    <row r="110" spans="1:4" ht="30" customHeight="1" thickTop="1" thickBot="1">
      <c r="A110" s="201" t="s">
        <v>1397</v>
      </c>
      <c r="B110" s="100" t="s">
        <v>339</v>
      </c>
      <c r="C110" s="102" t="s">
        <v>1398</v>
      </c>
      <c r="D110" s="647">
        <v>1283.4799629738213</v>
      </c>
    </row>
    <row r="111" spans="1:4" ht="30" customHeight="1" thickTop="1" thickBot="1">
      <c r="A111" s="201" t="s">
        <v>1318</v>
      </c>
      <c r="B111" s="100" t="s">
        <v>1306</v>
      </c>
      <c r="C111" s="102" t="s">
        <v>1861</v>
      </c>
      <c r="D111" s="647">
        <v>832.77970385776916</v>
      </c>
    </row>
    <row r="112" spans="1:4" ht="30" customHeight="1" thickTop="1" thickBot="1">
      <c r="A112" s="201" t="s">
        <v>1319</v>
      </c>
      <c r="B112" s="100" t="s">
        <v>344</v>
      </c>
      <c r="C112" s="102" t="s">
        <v>1862</v>
      </c>
      <c r="D112" s="647">
        <v>2.1230111517562547</v>
      </c>
    </row>
    <row r="113" spans="1:4" ht="30" customHeight="1" thickTop="1" thickBot="1">
      <c r="A113" s="201" t="s">
        <v>1324</v>
      </c>
      <c r="B113" s="100" t="s">
        <v>1306</v>
      </c>
      <c r="C113" s="102" t="s">
        <v>1865</v>
      </c>
      <c r="D113" s="647">
        <v>654.87904135804797</v>
      </c>
    </row>
    <row r="114" spans="1:4" ht="30" customHeight="1" thickTop="1" thickBot="1">
      <c r="A114" s="201" t="s">
        <v>1400</v>
      </c>
      <c r="B114" s="100" t="s">
        <v>92</v>
      </c>
      <c r="C114" s="102" t="s">
        <v>1401</v>
      </c>
      <c r="D114" s="647">
        <v>1071025.3724644671</v>
      </c>
    </row>
    <row r="115" spans="1:4" ht="30" customHeight="1" thickTop="1" thickBot="1">
      <c r="A115" s="201" t="s">
        <v>1321</v>
      </c>
      <c r="B115" s="100" t="s">
        <v>92</v>
      </c>
      <c r="C115" s="102" t="s">
        <v>1322</v>
      </c>
      <c r="D115" s="647">
        <v>883.36381266738556</v>
      </c>
    </row>
    <row r="116" spans="1:4" ht="30" customHeight="1" thickTop="1" thickBot="1">
      <c r="A116" s="201" t="s">
        <v>1271</v>
      </c>
      <c r="B116" s="100" t="s">
        <v>339</v>
      </c>
      <c r="C116" s="102" t="s">
        <v>1857</v>
      </c>
      <c r="D116" s="647">
        <v>21.056000641995414</v>
      </c>
    </row>
    <row r="117" spans="1:4" ht="30" customHeight="1" thickTop="1" thickBot="1">
      <c r="A117" s="201" t="s">
        <v>1299</v>
      </c>
      <c r="B117" s="100" t="s">
        <v>92</v>
      </c>
      <c r="C117" s="102" t="s">
        <v>1300</v>
      </c>
      <c r="D117" s="647">
        <v>503657.42982319783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3" customWidth="1"/>
    <col min="2" max="2" width="15.42578125" style="533" customWidth="1"/>
    <col min="3" max="3" width="7.28515625" style="533" customWidth="1"/>
    <col min="4" max="4" width="11.42578125" style="533"/>
    <col min="5" max="5" width="5.7109375" style="533" customWidth="1"/>
    <col min="6" max="6" width="5.7109375" style="533" hidden="1" customWidth="1"/>
    <col min="7" max="7" width="9.5703125" style="533" customWidth="1"/>
    <col min="8" max="8" width="14" style="533" customWidth="1"/>
    <col min="9" max="9" width="16.28515625" style="533" customWidth="1"/>
    <col min="10" max="10" width="15.85546875" style="533" customWidth="1"/>
    <col min="11" max="11" width="11.7109375" style="533" customWidth="1"/>
    <col min="12" max="12" width="8.28515625" style="533" customWidth="1"/>
    <col min="13" max="13" width="16.5703125" style="533" customWidth="1"/>
    <col min="14" max="256" width="11.42578125" style="533"/>
    <col min="257" max="257" width="22.7109375" style="533" customWidth="1"/>
    <col min="258" max="258" width="15.42578125" style="533" customWidth="1"/>
    <col min="259" max="259" width="7.28515625" style="533" customWidth="1"/>
    <col min="260" max="260" width="11.42578125" style="533"/>
    <col min="261" max="261" width="5.7109375" style="533" customWidth="1"/>
    <col min="262" max="262" width="0" style="533" hidden="1" customWidth="1"/>
    <col min="263" max="263" width="9.5703125" style="533" customWidth="1"/>
    <col min="264" max="264" width="14" style="533" customWidth="1"/>
    <col min="265" max="265" width="16.28515625" style="533" customWidth="1"/>
    <col min="266" max="266" width="15.85546875" style="533" customWidth="1"/>
    <col min="267" max="267" width="11.7109375" style="533" customWidth="1"/>
    <col min="268" max="268" width="8.28515625" style="533" customWidth="1"/>
    <col min="269" max="269" width="16.5703125" style="533" customWidth="1"/>
    <col min="270" max="512" width="11.42578125" style="533"/>
    <col min="513" max="513" width="22.7109375" style="533" customWidth="1"/>
    <col min="514" max="514" width="15.42578125" style="533" customWidth="1"/>
    <col min="515" max="515" width="7.28515625" style="533" customWidth="1"/>
    <col min="516" max="516" width="11.42578125" style="533"/>
    <col min="517" max="517" width="5.7109375" style="533" customWidth="1"/>
    <col min="518" max="518" width="0" style="533" hidden="1" customWidth="1"/>
    <col min="519" max="519" width="9.5703125" style="533" customWidth="1"/>
    <col min="520" max="520" width="14" style="533" customWidth="1"/>
    <col min="521" max="521" width="16.28515625" style="533" customWidth="1"/>
    <col min="522" max="522" width="15.85546875" style="533" customWidth="1"/>
    <col min="523" max="523" width="11.7109375" style="533" customWidth="1"/>
    <col min="524" max="524" width="8.28515625" style="533" customWidth="1"/>
    <col min="525" max="525" width="16.5703125" style="533" customWidth="1"/>
    <col min="526" max="768" width="11.42578125" style="533"/>
    <col min="769" max="769" width="22.7109375" style="533" customWidth="1"/>
    <col min="770" max="770" width="15.42578125" style="533" customWidth="1"/>
    <col min="771" max="771" width="7.28515625" style="533" customWidth="1"/>
    <col min="772" max="772" width="11.42578125" style="533"/>
    <col min="773" max="773" width="5.7109375" style="533" customWidth="1"/>
    <col min="774" max="774" width="0" style="533" hidden="1" customWidth="1"/>
    <col min="775" max="775" width="9.5703125" style="533" customWidth="1"/>
    <col min="776" max="776" width="14" style="533" customWidth="1"/>
    <col min="777" max="777" width="16.28515625" style="533" customWidth="1"/>
    <col min="778" max="778" width="15.85546875" style="533" customWidth="1"/>
    <col min="779" max="779" width="11.7109375" style="533" customWidth="1"/>
    <col min="780" max="780" width="8.28515625" style="533" customWidth="1"/>
    <col min="781" max="781" width="16.5703125" style="533" customWidth="1"/>
    <col min="782" max="1024" width="11.42578125" style="533"/>
    <col min="1025" max="1025" width="22.7109375" style="533" customWidth="1"/>
    <col min="1026" max="1026" width="15.42578125" style="533" customWidth="1"/>
    <col min="1027" max="1027" width="7.28515625" style="533" customWidth="1"/>
    <col min="1028" max="1028" width="11.42578125" style="533"/>
    <col min="1029" max="1029" width="5.7109375" style="533" customWidth="1"/>
    <col min="1030" max="1030" width="0" style="533" hidden="1" customWidth="1"/>
    <col min="1031" max="1031" width="9.5703125" style="533" customWidth="1"/>
    <col min="1032" max="1032" width="14" style="533" customWidth="1"/>
    <col min="1033" max="1033" width="16.28515625" style="533" customWidth="1"/>
    <col min="1034" max="1034" width="15.85546875" style="533" customWidth="1"/>
    <col min="1035" max="1035" width="11.7109375" style="533" customWidth="1"/>
    <col min="1036" max="1036" width="8.28515625" style="533" customWidth="1"/>
    <col min="1037" max="1037" width="16.5703125" style="533" customWidth="1"/>
    <col min="1038" max="1280" width="11.42578125" style="533"/>
    <col min="1281" max="1281" width="22.7109375" style="533" customWidth="1"/>
    <col min="1282" max="1282" width="15.42578125" style="533" customWidth="1"/>
    <col min="1283" max="1283" width="7.28515625" style="533" customWidth="1"/>
    <col min="1284" max="1284" width="11.42578125" style="533"/>
    <col min="1285" max="1285" width="5.7109375" style="533" customWidth="1"/>
    <col min="1286" max="1286" width="0" style="533" hidden="1" customWidth="1"/>
    <col min="1287" max="1287" width="9.5703125" style="533" customWidth="1"/>
    <col min="1288" max="1288" width="14" style="533" customWidth="1"/>
    <col min="1289" max="1289" width="16.28515625" style="533" customWidth="1"/>
    <col min="1290" max="1290" width="15.85546875" style="533" customWidth="1"/>
    <col min="1291" max="1291" width="11.7109375" style="533" customWidth="1"/>
    <col min="1292" max="1292" width="8.28515625" style="533" customWidth="1"/>
    <col min="1293" max="1293" width="16.5703125" style="533" customWidth="1"/>
    <col min="1294" max="1536" width="11.42578125" style="533"/>
    <col min="1537" max="1537" width="22.7109375" style="533" customWidth="1"/>
    <col min="1538" max="1538" width="15.42578125" style="533" customWidth="1"/>
    <col min="1539" max="1539" width="7.28515625" style="533" customWidth="1"/>
    <col min="1540" max="1540" width="11.42578125" style="533"/>
    <col min="1541" max="1541" width="5.7109375" style="533" customWidth="1"/>
    <col min="1542" max="1542" width="0" style="533" hidden="1" customWidth="1"/>
    <col min="1543" max="1543" width="9.5703125" style="533" customWidth="1"/>
    <col min="1544" max="1544" width="14" style="533" customWidth="1"/>
    <col min="1545" max="1545" width="16.28515625" style="533" customWidth="1"/>
    <col min="1546" max="1546" width="15.85546875" style="533" customWidth="1"/>
    <col min="1547" max="1547" width="11.7109375" style="533" customWidth="1"/>
    <col min="1548" max="1548" width="8.28515625" style="533" customWidth="1"/>
    <col min="1549" max="1549" width="16.5703125" style="533" customWidth="1"/>
    <col min="1550" max="1792" width="11.42578125" style="533"/>
    <col min="1793" max="1793" width="22.7109375" style="533" customWidth="1"/>
    <col min="1794" max="1794" width="15.42578125" style="533" customWidth="1"/>
    <col min="1795" max="1795" width="7.28515625" style="533" customWidth="1"/>
    <col min="1796" max="1796" width="11.42578125" style="533"/>
    <col min="1797" max="1797" width="5.7109375" style="533" customWidth="1"/>
    <col min="1798" max="1798" width="0" style="533" hidden="1" customWidth="1"/>
    <col min="1799" max="1799" width="9.5703125" style="533" customWidth="1"/>
    <col min="1800" max="1800" width="14" style="533" customWidth="1"/>
    <col min="1801" max="1801" width="16.28515625" style="533" customWidth="1"/>
    <col min="1802" max="1802" width="15.85546875" style="533" customWidth="1"/>
    <col min="1803" max="1803" width="11.7109375" style="533" customWidth="1"/>
    <col min="1804" max="1804" width="8.28515625" style="533" customWidth="1"/>
    <col min="1805" max="1805" width="16.5703125" style="533" customWidth="1"/>
    <col min="1806" max="2048" width="11.42578125" style="533"/>
    <col min="2049" max="2049" width="22.7109375" style="533" customWidth="1"/>
    <col min="2050" max="2050" width="15.42578125" style="533" customWidth="1"/>
    <col min="2051" max="2051" width="7.28515625" style="533" customWidth="1"/>
    <col min="2052" max="2052" width="11.42578125" style="533"/>
    <col min="2053" max="2053" width="5.7109375" style="533" customWidth="1"/>
    <col min="2054" max="2054" width="0" style="533" hidden="1" customWidth="1"/>
    <col min="2055" max="2055" width="9.5703125" style="533" customWidth="1"/>
    <col min="2056" max="2056" width="14" style="533" customWidth="1"/>
    <col min="2057" max="2057" width="16.28515625" style="533" customWidth="1"/>
    <col min="2058" max="2058" width="15.85546875" style="533" customWidth="1"/>
    <col min="2059" max="2059" width="11.7109375" style="533" customWidth="1"/>
    <col min="2060" max="2060" width="8.28515625" style="533" customWidth="1"/>
    <col min="2061" max="2061" width="16.5703125" style="533" customWidth="1"/>
    <col min="2062" max="2304" width="11.42578125" style="533"/>
    <col min="2305" max="2305" width="22.7109375" style="533" customWidth="1"/>
    <col min="2306" max="2306" width="15.42578125" style="533" customWidth="1"/>
    <col min="2307" max="2307" width="7.28515625" style="533" customWidth="1"/>
    <col min="2308" max="2308" width="11.42578125" style="533"/>
    <col min="2309" max="2309" width="5.7109375" style="533" customWidth="1"/>
    <col min="2310" max="2310" width="0" style="533" hidden="1" customWidth="1"/>
    <col min="2311" max="2311" width="9.5703125" style="533" customWidth="1"/>
    <col min="2312" max="2312" width="14" style="533" customWidth="1"/>
    <col min="2313" max="2313" width="16.28515625" style="533" customWidth="1"/>
    <col min="2314" max="2314" width="15.85546875" style="533" customWidth="1"/>
    <col min="2315" max="2315" width="11.7109375" style="533" customWidth="1"/>
    <col min="2316" max="2316" width="8.28515625" style="533" customWidth="1"/>
    <col min="2317" max="2317" width="16.5703125" style="533" customWidth="1"/>
    <col min="2318" max="2560" width="11.42578125" style="533"/>
    <col min="2561" max="2561" width="22.7109375" style="533" customWidth="1"/>
    <col min="2562" max="2562" width="15.42578125" style="533" customWidth="1"/>
    <col min="2563" max="2563" width="7.28515625" style="533" customWidth="1"/>
    <col min="2564" max="2564" width="11.42578125" style="533"/>
    <col min="2565" max="2565" width="5.7109375" style="533" customWidth="1"/>
    <col min="2566" max="2566" width="0" style="533" hidden="1" customWidth="1"/>
    <col min="2567" max="2567" width="9.5703125" style="533" customWidth="1"/>
    <col min="2568" max="2568" width="14" style="533" customWidth="1"/>
    <col min="2569" max="2569" width="16.28515625" style="533" customWidth="1"/>
    <col min="2570" max="2570" width="15.85546875" style="533" customWidth="1"/>
    <col min="2571" max="2571" width="11.7109375" style="533" customWidth="1"/>
    <col min="2572" max="2572" width="8.28515625" style="533" customWidth="1"/>
    <col min="2573" max="2573" width="16.5703125" style="533" customWidth="1"/>
    <col min="2574" max="2816" width="11.42578125" style="533"/>
    <col min="2817" max="2817" width="22.7109375" style="533" customWidth="1"/>
    <col min="2818" max="2818" width="15.42578125" style="533" customWidth="1"/>
    <col min="2819" max="2819" width="7.28515625" style="533" customWidth="1"/>
    <col min="2820" max="2820" width="11.42578125" style="533"/>
    <col min="2821" max="2821" width="5.7109375" style="533" customWidth="1"/>
    <col min="2822" max="2822" width="0" style="533" hidden="1" customWidth="1"/>
    <col min="2823" max="2823" width="9.5703125" style="533" customWidth="1"/>
    <col min="2824" max="2824" width="14" style="533" customWidth="1"/>
    <col min="2825" max="2825" width="16.28515625" style="533" customWidth="1"/>
    <col min="2826" max="2826" width="15.85546875" style="533" customWidth="1"/>
    <col min="2827" max="2827" width="11.7109375" style="533" customWidth="1"/>
    <col min="2828" max="2828" width="8.28515625" style="533" customWidth="1"/>
    <col min="2829" max="2829" width="16.5703125" style="533" customWidth="1"/>
    <col min="2830" max="3072" width="11.42578125" style="533"/>
    <col min="3073" max="3073" width="22.7109375" style="533" customWidth="1"/>
    <col min="3074" max="3074" width="15.42578125" style="533" customWidth="1"/>
    <col min="3075" max="3075" width="7.28515625" style="533" customWidth="1"/>
    <col min="3076" max="3076" width="11.42578125" style="533"/>
    <col min="3077" max="3077" width="5.7109375" style="533" customWidth="1"/>
    <col min="3078" max="3078" width="0" style="533" hidden="1" customWidth="1"/>
    <col min="3079" max="3079" width="9.5703125" style="533" customWidth="1"/>
    <col min="3080" max="3080" width="14" style="533" customWidth="1"/>
    <col min="3081" max="3081" width="16.28515625" style="533" customWidth="1"/>
    <col min="3082" max="3082" width="15.85546875" style="533" customWidth="1"/>
    <col min="3083" max="3083" width="11.7109375" style="533" customWidth="1"/>
    <col min="3084" max="3084" width="8.28515625" style="533" customWidth="1"/>
    <col min="3085" max="3085" width="16.5703125" style="533" customWidth="1"/>
    <col min="3086" max="3328" width="11.42578125" style="533"/>
    <col min="3329" max="3329" width="22.7109375" style="533" customWidth="1"/>
    <col min="3330" max="3330" width="15.42578125" style="533" customWidth="1"/>
    <col min="3331" max="3331" width="7.28515625" style="533" customWidth="1"/>
    <col min="3332" max="3332" width="11.42578125" style="533"/>
    <col min="3333" max="3333" width="5.7109375" style="533" customWidth="1"/>
    <col min="3334" max="3334" width="0" style="533" hidden="1" customWidth="1"/>
    <col min="3335" max="3335" width="9.5703125" style="533" customWidth="1"/>
    <col min="3336" max="3336" width="14" style="533" customWidth="1"/>
    <col min="3337" max="3337" width="16.28515625" style="533" customWidth="1"/>
    <col min="3338" max="3338" width="15.85546875" style="533" customWidth="1"/>
    <col min="3339" max="3339" width="11.7109375" style="533" customWidth="1"/>
    <col min="3340" max="3340" width="8.28515625" style="533" customWidth="1"/>
    <col min="3341" max="3341" width="16.5703125" style="533" customWidth="1"/>
    <col min="3342" max="3584" width="11.42578125" style="533"/>
    <col min="3585" max="3585" width="22.7109375" style="533" customWidth="1"/>
    <col min="3586" max="3586" width="15.42578125" style="533" customWidth="1"/>
    <col min="3587" max="3587" width="7.28515625" style="533" customWidth="1"/>
    <col min="3588" max="3588" width="11.42578125" style="533"/>
    <col min="3589" max="3589" width="5.7109375" style="533" customWidth="1"/>
    <col min="3590" max="3590" width="0" style="533" hidden="1" customWidth="1"/>
    <col min="3591" max="3591" width="9.5703125" style="533" customWidth="1"/>
    <col min="3592" max="3592" width="14" style="533" customWidth="1"/>
    <col min="3593" max="3593" width="16.28515625" style="533" customWidth="1"/>
    <col min="3594" max="3594" width="15.85546875" style="533" customWidth="1"/>
    <col min="3595" max="3595" width="11.7109375" style="533" customWidth="1"/>
    <col min="3596" max="3596" width="8.28515625" style="533" customWidth="1"/>
    <col min="3597" max="3597" width="16.5703125" style="533" customWidth="1"/>
    <col min="3598" max="3840" width="11.42578125" style="533"/>
    <col min="3841" max="3841" width="22.7109375" style="533" customWidth="1"/>
    <col min="3842" max="3842" width="15.42578125" style="533" customWidth="1"/>
    <col min="3843" max="3843" width="7.28515625" style="533" customWidth="1"/>
    <col min="3844" max="3844" width="11.42578125" style="533"/>
    <col min="3845" max="3845" width="5.7109375" style="533" customWidth="1"/>
    <col min="3846" max="3846" width="0" style="533" hidden="1" customWidth="1"/>
    <col min="3847" max="3847" width="9.5703125" style="533" customWidth="1"/>
    <col min="3848" max="3848" width="14" style="533" customWidth="1"/>
    <col min="3849" max="3849" width="16.28515625" style="533" customWidth="1"/>
    <col min="3850" max="3850" width="15.85546875" style="533" customWidth="1"/>
    <col min="3851" max="3851" width="11.7109375" style="533" customWidth="1"/>
    <col min="3852" max="3852" width="8.28515625" style="533" customWidth="1"/>
    <col min="3853" max="3853" width="16.5703125" style="533" customWidth="1"/>
    <col min="3854" max="4096" width="11.42578125" style="533"/>
    <col min="4097" max="4097" width="22.7109375" style="533" customWidth="1"/>
    <col min="4098" max="4098" width="15.42578125" style="533" customWidth="1"/>
    <col min="4099" max="4099" width="7.28515625" style="533" customWidth="1"/>
    <col min="4100" max="4100" width="11.42578125" style="533"/>
    <col min="4101" max="4101" width="5.7109375" style="533" customWidth="1"/>
    <col min="4102" max="4102" width="0" style="533" hidden="1" customWidth="1"/>
    <col min="4103" max="4103" width="9.5703125" style="533" customWidth="1"/>
    <col min="4104" max="4104" width="14" style="533" customWidth="1"/>
    <col min="4105" max="4105" width="16.28515625" style="533" customWidth="1"/>
    <col min="4106" max="4106" width="15.85546875" style="533" customWidth="1"/>
    <col min="4107" max="4107" width="11.7109375" style="533" customWidth="1"/>
    <col min="4108" max="4108" width="8.28515625" style="533" customWidth="1"/>
    <col min="4109" max="4109" width="16.5703125" style="533" customWidth="1"/>
    <col min="4110" max="4352" width="11.42578125" style="533"/>
    <col min="4353" max="4353" width="22.7109375" style="533" customWidth="1"/>
    <col min="4354" max="4354" width="15.42578125" style="533" customWidth="1"/>
    <col min="4355" max="4355" width="7.28515625" style="533" customWidth="1"/>
    <col min="4356" max="4356" width="11.42578125" style="533"/>
    <col min="4357" max="4357" width="5.7109375" style="533" customWidth="1"/>
    <col min="4358" max="4358" width="0" style="533" hidden="1" customWidth="1"/>
    <col min="4359" max="4359" width="9.5703125" style="533" customWidth="1"/>
    <col min="4360" max="4360" width="14" style="533" customWidth="1"/>
    <col min="4361" max="4361" width="16.28515625" style="533" customWidth="1"/>
    <col min="4362" max="4362" width="15.85546875" style="533" customWidth="1"/>
    <col min="4363" max="4363" width="11.7109375" style="533" customWidth="1"/>
    <col min="4364" max="4364" width="8.28515625" style="533" customWidth="1"/>
    <col min="4365" max="4365" width="16.5703125" style="533" customWidth="1"/>
    <col min="4366" max="4608" width="11.42578125" style="533"/>
    <col min="4609" max="4609" width="22.7109375" style="533" customWidth="1"/>
    <col min="4610" max="4610" width="15.42578125" style="533" customWidth="1"/>
    <col min="4611" max="4611" width="7.28515625" style="533" customWidth="1"/>
    <col min="4612" max="4612" width="11.42578125" style="533"/>
    <col min="4613" max="4613" width="5.7109375" style="533" customWidth="1"/>
    <col min="4614" max="4614" width="0" style="533" hidden="1" customWidth="1"/>
    <col min="4615" max="4615" width="9.5703125" style="533" customWidth="1"/>
    <col min="4616" max="4616" width="14" style="533" customWidth="1"/>
    <col min="4617" max="4617" width="16.28515625" style="533" customWidth="1"/>
    <col min="4618" max="4618" width="15.85546875" style="533" customWidth="1"/>
    <col min="4619" max="4619" width="11.7109375" style="533" customWidth="1"/>
    <col min="4620" max="4620" width="8.28515625" style="533" customWidth="1"/>
    <col min="4621" max="4621" width="16.5703125" style="533" customWidth="1"/>
    <col min="4622" max="4864" width="11.42578125" style="533"/>
    <col min="4865" max="4865" width="22.7109375" style="533" customWidth="1"/>
    <col min="4866" max="4866" width="15.42578125" style="533" customWidth="1"/>
    <col min="4867" max="4867" width="7.28515625" style="533" customWidth="1"/>
    <col min="4868" max="4868" width="11.42578125" style="533"/>
    <col min="4869" max="4869" width="5.7109375" style="533" customWidth="1"/>
    <col min="4870" max="4870" width="0" style="533" hidden="1" customWidth="1"/>
    <col min="4871" max="4871" width="9.5703125" style="533" customWidth="1"/>
    <col min="4872" max="4872" width="14" style="533" customWidth="1"/>
    <col min="4873" max="4873" width="16.28515625" style="533" customWidth="1"/>
    <col min="4874" max="4874" width="15.85546875" style="533" customWidth="1"/>
    <col min="4875" max="4875" width="11.7109375" style="533" customWidth="1"/>
    <col min="4876" max="4876" width="8.28515625" style="533" customWidth="1"/>
    <col min="4877" max="4877" width="16.5703125" style="533" customWidth="1"/>
    <col min="4878" max="5120" width="11.42578125" style="533"/>
    <col min="5121" max="5121" width="22.7109375" style="533" customWidth="1"/>
    <col min="5122" max="5122" width="15.42578125" style="533" customWidth="1"/>
    <col min="5123" max="5123" width="7.28515625" style="533" customWidth="1"/>
    <col min="5124" max="5124" width="11.42578125" style="533"/>
    <col min="5125" max="5125" width="5.7109375" style="533" customWidth="1"/>
    <col min="5126" max="5126" width="0" style="533" hidden="1" customWidth="1"/>
    <col min="5127" max="5127" width="9.5703125" style="533" customWidth="1"/>
    <col min="5128" max="5128" width="14" style="533" customWidth="1"/>
    <col min="5129" max="5129" width="16.28515625" style="533" customWidth="1"/>
    <col min="5130" max="5130" width="15.85546875" style="533" customWidth="1"/>
    <col min="5131" max="5131" width="11.7109375" style="533" customWidth="1"/>
    <col min="5132" max="5132" width="8.28515625" style="533" customWidth="1"/>
    <col min="5133" max="5133" width="16.5703125" style="533" customWidth="1"/>
    <col min="5134" max="5376" width="11.42578125" style="533"/>
    <col min="5377" max="5377" width="22.7109375" style="533" customWidth="1"/>
    <col min="5378" max="5378" width="15.42578125" style="533" customWidth="1"/>
    <col min="5379" max="5379" width="7.28515625" style="533" customWidth="1"/>
    <col min="5380" max="5380" width="11.42578125" style="533"/>
    <col min="5381" max="5381" width="5.7109375" style="533" customWidth="1"/>
    <col min="5382" max="5382" width="0" style="533" hidden="1" customWidth="1"/>
    <col min="5383" max="5383" width="9.5703125" style="533" customWidth="1"/>
    <col min="5384" max="5384" width="14" style="533" customWidth="1"/>
    <col min="5385" max="5385" width="16.28515625" style="533" customWidth="1"/>
    <col min="5386" max="5386" width="15.85546875" style="533" customWidth="1"/>
    <col min="5387" max="5387" width="11.7109375" style="533" customWidth="1"/>
    <col min="5388" max="5388" width="8.28515625" style="533" customWidth="1"/>
    <col min="5389" max="5389" width="16.5703125" style="533" customWidth="1"/>
    <col min="5390" max="5632" width="11.42578125" style="533"/>
    <col min="5633" max="5633" width="22.7109375" style="533" customWidth="1"/>
    <col min="5634" max="5634" width="15.42578125" style="533" customWidth="1"/>
    <col min="5635" max="5635" width="7.28515625" style="533" customWidth="1"/>
    <col min="5636" max="5636" width="11.42578125" style="533"/>
    <col min="5637" max="5637" width="5.7109375" style="533" customWidth="1"/>
    <col min="5638" max="5638" width="0" style="533" hidden="1" customWidth="1"/>
    <col min="5639" max="5639" width="9.5703125" style="533" customWidth="1"/>
    <col min="5640" max="5640" width="14" style="533" customWidth="1"/>
    <col min="5641" max="5641" width="16.28515625" style="533" customWidth="1"/>
    <col min="5642" max="5642" width="15.85546875" style="533" customWidth="1"/>
    <col min="5643" max="5643" width="11.7109375" style="533" customWidth="1"/>
    <col min="5644" max="5644" width="8.28515625" style="533" customWidth="1"/>
    <col min="5645" max="5645" width="16.5703125" style="533" customWidth="1"/>
    <col min="5646" max="5888" width="11.42578125" style="533"/>
    <col min="5889" max="5889" width="22.7109375" style="533" customWidth="1"/>
    <col min="5890" max="5890" width="15.42578125" style="533" customWidth="1"/>
    <col min="5891" max="5891" width="7.28515625" style="533" customWidth="1"/>
    <col min="5892" max="5892" width="11.42578125" style="533"/>
    <col min="5893" max="5893" width="5.7109375" style="533" customWidth="1"/>
    <col min="5894" max="5894" width="0" style="533" hidden="1" customWidth="1"/>
    <col min="5895" max="5895" width="9.5703125" style="533" customWidth="1"/>
    <col min="5896" max="5896" width="14" style="533" customWidth="1"/>
    <col min="5897" max="5897" width="16.28515625" style="533" customWidth="1"/>
    <col min="5898" max="5898" width="15.85546875" style="533" customWidth="1"/>
    <col min="5899" max="5899" width="11.7109375" style="533" customWidth="1"/>
    <col min="5900" max="5900" width="8.28515625" style="533" customWidth="1"/>
    <col min="5901" max="5901" width="16.5703125" style="533" customWidth="1"/>
    <col min="5902" max="6144" width="11.42578125" style="533"/>
    <col min="6145" max="6145" width="22.7109375" style="533" customWidth="1"/>
    <col min="6146" max="6146" width="15.42578125" style="533" customWidth="1"/>
    <col min="6147" max="6147" width="7.28515625" style="533" customWidth="1"/>
    <col min="6148" max="6148" width="11.42578125" style="533"/>
    <col min="6149" max="6149" width="5.7109375" style="533" customWidth="1"/>
    <col min="6150" max="6150" width="0" style="533" hidden="1" customWidth="1"/>
    <col min="6151" max="6151" width="9.5703125" style="533" customWidth="1"/>
    <col min="6152" max="6152" width="14" style="533" customWidth="1"/>
    <col min="6153" max="6153" width="16.28515625" style="533" customWidth="1"/>
    <col min="6154" max="6154" width="15.85546875" style="533" customWidth="1"/>
    <col min="6155" max="6155" width="11.7109375" style="533" customWidth="1"/>
    <col min="6156" max="6156" width="8.28515625" style="533" customWidth="1"/>
    <col min="6157" max="6157" width="16.5703125" style="533" customWidth="1"/>
    <col min="6158" max="6400" width="11.42578125" style="533"/>
    <col min="6401" max="6401" width="22.7109375" style="533" customWidth="1"/>
    <col min="6402" max="6402" width="15.42578125" style="533" customWidth="1"/>
    <col min="6403" max="6403" width="7.28515625" style="533" customWidth="1"/>
    <col min="6404" max="6404" width="11.42578125" style="533"/>
    <col min="6405" max="6405" width="5.7109375" style="533" customWidth="1"/>
    <col min="6406" max="6406" width="0" style="533" hidden="1" customWidth="1"/>
    <col min="6407" max="6407" width="9.5703125" style="533" customWidth="1"/>
    <col min="6408" max="6408" width="14" style="533" customWidth="1"/>
    <col min="6409" max="6409" width="16.28515625" style="533" customWidth="1"/>
    <col min="6410" max="6410" width="15.85546875" style="533" customWidth="1"/>
    <col min="6411" max="6411" width="11.7109375" style="533" customWidth="1"/>
    <col min="6412" max="6412" width="8.28515625" style="533" customWidth="1"/>
    <col min="6413" max="6413" width="16.5703125" style="533" customWidth="1"/>
    <col min="6414" max="6656" width="11.42578125" style="533"/>
    <col min="6657" max="6657" width="22.7109375" style="533" customWidth="1"/>
    <col min="6658" max="6658" width="15.42578125" style="533" customWidth="1"/>
    <col min="6659" max="6659" width="7.28515625" style="533" customWidth="1"/>
    <col min="6660" max="6660" width="11.42578125" style="533"/>
    <col min="6661" max="6661" width="5.7109375" style="533" customWidth="1"/>
    <col min="6662" max="6662" width="0" style="533" hidden="1" customWidth="1"/>
    <col min="6663" max="6663" width="9.5703125" style="533" customWidth="1"/>
    <col min="6664" max="6664" width="14" style="533" customWidth="1"/>
    <col min="6665" max="6665" width="16.28515625" style="533" customWidth="1"/>
    <col min="6666" max="6666" width="15.85546875" style="533" customWidth="1"/>
    <col min="6667" max="6667" width="11.7109375" style="533" customWidth="1"/>
    <col min="6668" max="6668" width="8.28515625" style="533" customWidth="1"/>
    <col min="6669" max="6669" width="16.5703125" style="533" customWidth="1"/>
    <col min="6670" max="6912" width="11.42578125" style="533"/>
    <col min="6913" max="6913" width="22.7109375" style="533" customWidth="1"/>
    <col min="6914" max="6914" width="15.42578125" style="533" customWidth="1"/>
    <col min="6915" max="6915" width="7.28515625" style="533" customWidth="1"/>
    <col min="6916" max="6916" width="11.42578125" style="533"/>
    <col min="6917" max="6917" width="5.7109375" style="533" customWidth="1"/>
    <col min="6918" max="6918" width="0" style="533" hidden="1" customWidth="1"/>
    <col min="6919" max="6919" width="9.5703125" style="533" customWidth="1"/>
    <col min="6920" max="6920" width="14" style="533" customWidth="1"/>
    <col min="6921" max="6921" width="16.28515625" style="533" customWidth="1"/>
    <col min="6922" max="6922" width="15.85546875" style="533" customWidth="1"/>
    <col min="6923" max="6923" width="11.7109375" style="533" customWidth="1"/>
    <col min="6924" max="6924" width="8.28515625" style="533" customWidth="1"/>
    <col min="6925" max="6925" width="16.5703125" style="533" customWidth="1"/>
    <col min="6926" max="7168" width="11.42578125" style="533"/>
    <col min="7169" max="7169" width="22.7109375" style="533" customWidth="1"/>
    <col min="7170" max="7170" width="15.42578125" style="533" customWidth="1"/>
    <col min="7171" max="7171" width="7.28515625" style="533" customWidth="1"/>
    <col min="7172" max="7172" width="11.42578125" style="533"/>
    <col min="7173" max="7173" width="5.7109375" style="533" customWidth="1"/>
    <col min="7174" max="7174" width="0" style="533" hidden="1" customWidth="1"/>
    <col min="7175" max="7175" width="9.5703125" style="533" customWidth="1"/>
    <col min="7176" max="7176" width="14" style="533" customWidth="1"/>
    <col min="7177" max="7177" width="16.28515625" style="533" customWidth="1"/>
    <col min="7178" max="7178" width="15.85546875" style="533" customWidth="1"/>
    <col min="7179" max="7179" width="11.7109375" style="533" customWidth="1"/>
    <col min="7180" max="7180" width="8.28515625" style="533" customWidth="1"/>
    <col min="7181" max="7181" width="16.5703125" style="533" customWidth="1"/>
    <col min="7182" max="7424" width="11.42578125" style="533"/>
    <col min="7425" max="7425" width="22.7109375" style="533" customWidth="1"/>
    <col min="7426" max="7426" width="15.42578125" style="533" customWidth="1"/>
    <col min="7427" max="7427" width="7.28515625" style="533" customWidth="1"/>
    <col min="7428" max="7428" width="11.42578125" style="533"/>
    <col min="7429" max="7429" width="5.7109375" style="533" customWidth="1"/>
    <col min="7430" max="7430" width="0" style="533" hidden="1" customWidth="1"/>
    <col min="7431" max="7431" width="9.5703125" style="533" customWidth="1"/>
    <col min="7432" max="7432" width="14" style="533" customWidth="1"/>
    <col min="7433" max="7433" width="16.28515625" style="533" customWidth="1"/>
    <col min="7434" max="7434" width="15.85546875" style="533" customWidth="1"/>
    <col min="7435" max="7435" width="11.7109375" style="533" customWidth="1"/>
    <col min="7436" max="7436" width="8.28515625" style="533" customWidth="1"/>
    <col min="7437" max="7437" width="16.5703125" style="533" customWidth="1"/>
    <col min="7438" max="7680" width="11.42578125" style="533"/>
    <col min="7681" max="7681" width="22.7109375" style="533" customWidth="1"/>
    <col min="7682" max="7682" width="15.42578125" style="533" customWidth="1"/>
    <col min="7683" max="7683" width="7.28515625" style="533" customWidth="1"/>
    <col min="7684" max="7684" width="11.42578125" style="533"/>
    <col min="7685" max="7685" width="5.7109375" style="533" customWidth="1"/>
    <col min="7686" max="7686" width="0" style="533" hidden="1" customWidth="1"/>
    <col min="7687" max="7687" width="9.5703125" style="533" customWidth="1"/>
    <col min="7688" max="7688" width="14" style="533" customWidth="1"/>
    <col min="7689" max="7689" width="16.28515625" style="533" customWidth="1"/>
    <col min="7690" max="7690" width="15.85546875" style="533" customWidth="1"/>
    <col min="7691" max="7691" width="11.7109375" style="533" customWidth="1"/>
    <col min="7692" max="7692" width="8.28515625" style="533" customWidth="1"/>
    <col min="7693" max="7693" width="16.5703125" style="533" customWidth="1"/>
    <col min="7694" max="7936" width="11.42578125" style="533"/>
    <col min="7937" max="7937" width="22.7109375" style="533" customWidth="1"/>
    <col min="7938" max="7938" width="15.42578125" style="533" customWidth="1"/>
    <col min="7939" max="7939" width="7.28515625" style="533" customWidth="1"/>
    <col min="7940" max="7940" width="11.42578125" style="533"/>
    <col min="7941" max="7941" width="5.7109375" style="533" customWidth="1"/>
    <col min="7942" max="7942" width="0" style="533" hidden="1" customWidth="1"/>
    <col min="7943" max="7943" width="9.5703125" style="533" customWidth="1"/>
    <col min="7944" max="7944" width="14" style="533" customWidth="1"/>
    <col min="7945" max="7945" width="16.28515625" style="533" customWidth="1"/>
    <col min="7946" max="7946" width="15.85546875" style="533" customWidth="1"/>
    <col min="7947" max="7947" width="11.7109375" style="533" customWidth="1"/>
    <col min="7948" max="7948" width="8.28515625" style="533" customWidth="1"/>
    <col min="7949" max="7949" width="16.5703125" style="533" customWidth="1"/>
    <col min="7950" max="8192" width="11.42578125" style="533"/>
    <col min="8193" max="8193" width="22.7109375" style="533" customWidth="1"/>
    <col min="8194" max="8194" width="15.42578125" style="533" customWidth="1"/>
    <col min="8195" max="8195" width="7.28515625" style="533" customWidth="1"/>
    <col min="8196" max="8196" width="11.42578125" style="533"/>
    <col min="8197" max="8197" width="5.7109375" style="533" customWidth="1"/>
    <col min="8198" max="8198" width="0" style="533" hidden="1" customWidth="1"/>
    <col min="8199" max="8199" width="9.5703125" style="533" customWidth="1"/>
    <col min="8200" max="8200" width="14" style="533" customWidth="1"/>
    <col min="8201" max="8201" width="16.28515625" style="533" customWidth="1"/>
    <col min="8202" max="8202" width="15.85546875" style="533" customWidth="1"/>
    <col min="8203" max="8203" width="11.7109375" style="533" customWidth="1"/>
    <col min="8204" max="8204" width="8.28515625" style="533" customWidth="1"/>
    <col min="8205" max="8205" width="16.5703125" style="533" customWidth="1"/>
    <col min="8206" max="8448" width="11.42578125" style="533"/>
    <col min="8449" max="8449" width="22.7109375" style="533" customWidth="1"/>
    <col min="8450" max="8450" width="15.42578125" style="533" customWidth="1"/>
    <col min="8451" max="8451" width="7.28515625" style="533" customWidth="1"/>
    <col min="8452" max="8452" width="11.42578125" style="533"/>
    <col min="8453" max="8453" width="5.7109375" style="533" customWidth="1"/>
    <col min="8454" max="8454" width="0" style="533" hidden="1" customWidth="1"/>
    <col min="8455" max="8455" width="9.5703125" style="533" customWidth="1"/>
    <col min="8456" max="8456" width="14" style="533" customWidth="1"/>
    <col min="8457" max="8457" width="16.28515625" style="533" customWidth="1"/>
    <col min="8458" max="8458" width="15.85546875" style="533" customWidth="1"/>
    <col min="8459" max="8459" width="11.7109375" style="533" customWidth="1"/>
    <col min="8460" max="8460" width="8.28515625" style="533" customWidth="1"/>
    <col min="8461" max="8461" width="16.5703125" style="533" customWidth="1"/>
    <col min="8462" max="8704" width="11.42578125" style="533"/>
    <col min="8705" max="8705" width="22.7109375" style="533" customWidth="1"/>
    <col min="8706" max="8706" width="15.42578125" style="533" customWidth="1"/>
    <col min="8707" max="8707" width="7.28515625" style="533" customWidth="1"/>
    <col min="8708" max="8708" width="11.42578125" style="533"/>
    <col min="8709" max="8709" width="5.7109375" style="533" customWidth="1"/>
    <col min="8710" max="8710" width="0" style="533" hidden="1" customWidth="1"/>
    <col min="8711" max="8711" width="9.5703125" style="533" customWidth="1"/>
    <col min="8712" max="8712" width="14" style="533" customWidth="1"/>
    <col min="8713" max="8713" width="16.28515625" style="533" customWidth="1"/>
    <col min="8714" max="8714" width="15.85546875" style="533" customWidth="1"/>
    <col min="8715" max="8715" width="11.7109375" style="533" customWidth="1"/>
    <col min="8716" max="8716" width="8.28515625" style="533" customWidth="1"/>
    <col min="8717" max="8717" width="16.5703125" style="533" customWidth="1"/>
    <col min="8718" max="8960" width="11.42578125" style="533"/>
    <col min="8961" max="8961" width="22.7109375" style="533" customWidth="1"/>
    <col min="8962" max="8962" width="15.42578125" style="533" customWidth="1"/>
    <col min="8963" max="8963" width="7.28515625" style="533" customWidth="1"/>
    <col min="8964" max="8964" width="11.42578125" style="533"/>
    <col min="8965" max="8965" width="5.7109375" style="533" customWidth="1"/>
    <col min="8966" max="8966" width="0" style="533" hidden="1" customWidth="1"/>
    <col min="8967" max="8967" width="9.5703125" style="533" customWidth="1"/>
    <col min="8968" max="8968" width="14" style="533" customWidth="1"/>
    <col min="8969" max="8969" width="16.28515625" style="533" customWidth="1"/>
    <col min="8970" max="8970" width="15.85546875" style="533" customWidth="1"/>
    <col min="8971" max="8971" width="11.7109375" style="533" customWidth="1"/>
    <col min="8972" max="8972" width="8.28515625" style="533" customWidth="1"/>
    <col min="8973" max="8973" width="16.5703125" style="533" customWidth="1"/>
    <col min="8974" max="9216" width="11.42578125" style="533"/>
    <col min="9217" max="9217" width="22.7109375" style="533" customWidth="1"/>
    <col min="9218" max="9218" width="15.42578125" style="533" customWidth="1"/>
    <col min="9219" max="9219" width="7.28515625" style="533" customWidth="1"/>
    <col min="9220" max="9220" width="11.42578125" style="533"/>
    <col min="9221" max="9221" width="5.7109375" style="533" customWidth="1"/>
    <col min="9222" max="9222" width="0" style="533" hidden="1" customWidth="1"/>
    <col min="9223" max="9223" width="9.5703125" style="533" customWidth="1"/>
    <col min="9224" max="9224" width="14" style="533" customWidth="1"/>
    <col min="9225" max="9225" width="16.28515625" style="533" customWidth="1"/>
    <col min="9226" max="9226" width="15.85546875" style="533" customWidth="1"/>
    <col min="9227" max="9227" width="11.7109375" style="533" customWidth="1"/>
    <col min="9228" max="9228" width="8.28515625" style="533" customWidth="1"/>
    <col min="9229" max="9229" width="16.5703125" style="533" customWidth="1"/>
    <col min="9230" max="9472" width="11.42578125" style="533"/>
    <col min="9473" max="9473" width="22.7109375" style="533" customWidth="1"/>
    <col min="9474" max="9474" width="15.42578125" style="533" customWidth="1"/>
    <col min="9475" max="9475" width="7.28515625" style="533" customWidth="1"/>
    <col min="9476" max="9476" width="11.42578125" style="533"/>
    <col min="9477" max="9477" width="5.7109375" style="533" customWidth="1"/>
    <col min="9478" max="9478" width="0" style="533" hidden="1" customWidth="1"/>
    <col min="9479" max="9479" width="9.5703125" style="533" customWidth="1"/>
    <col min="9480" max="9480" width="14" style="533" customWidth="1"/>
    <col min="9481" max="9481" width="16.28515625" style="533" customWidth="1"/>
    <col min="9482" max="9482" width="15.85546875" style="533" customWidth="1"/>
    <col min="9483" max="9483" width="11.7109375" style="533" customWidth="1"/>
    <col min="9484" max="9484" width="8.28515625" style="533" customWidth="1"/>
    <col min="9485" max="9485" width="16.5703125" style="533" customWidth="1"/>
    <col min="9486" max="9728" width="11.42578125" style="533"/>
    <col min="9729" max="9729" width="22.7109375" style="533" customWidth="1"/>
    <col min="9730" max="9730" width="15.42578125" style="533" customWidth="1"/>
    <col min="9731" max="9731" width="7.28515625" style="533" customWidth="1"/>
    <col min="9732" max="9732" width="11.42578125" style="533"/>
    <col min="9733" max="9733" width="5.7109375" style="533" customWidth="1"/>
    <col min="9734" max="9734" width="0" style="533" hidden="1" customWidth="1"/>
    <col min="9735" max="9735" width="9.5703125" style="533" customWidth="1"/>
    <col min="9736" max="9736" width="14" style="533" customWidth="1"/>
    <col min="9737" max="9737" width="16.28515625" style="533" customWidth="1"/>
    <col min="9738" max="9738" width="15.85546875" style="533" customWidth="1"/>
    <col min="9739" max="9739" width="11.7109375" style="533" customWidth="1"/>
    <col min="9740" max="9740" width="8.28515625" style="533" customWidth="1"/>
    <col min="9741" max="9741" width="16.5703125" style="533" customWidth="1"/>
    <col min="9742" max="9984" width="11.42578125" style="533"/>
    <col min="9985" max="9985" width="22.7109375" style="533" customWidth="1"/>
    <col min="9986" max="9986" width="15.42578125" style="533" customWidth="1"/>
    <col min="9987" max="9987" width="7.28515625" style="533" customWidth="1"/>
    <col min="9988" max="9988" width="11.42578125" style="533"/>
    <col min="9989" max="9989" width="5.7109375" style="533" customWidth="1"/>
    <col min="9990" max="9990" width="0" style="533" hidden="1" customWidth="1"/>
    <col min="9991" max="9991" width="9.5703125" style="533" customWidth="1"/>
    <col min="9992" max="9992" width="14" style="533" customWidth="1"/>
    <col min="9993" max="9993" width="16.28515625" style="533" customWidth="1"/>
    <col min="9994" max="9994" width="15.85546875" style="533" customWidth="1"/>
    <col min="9995" max="9995" width="11.7109375" style="533" customWidth="1"/>
    <col min="9996" max="9996" width="8.28515625" style="533" customWidth="1"/>
    <col min="9997" max="9997" width="16.5703125" style="533" customWidth="1"/>
    <col min="9998" max="10240" width="11.42578125" style="533"/>
    <col min="10241" max="10241" width="22.7109375" style="533" customWidth="1"/>
    <col min="10242" max="10242" width="15.42578125" style="533" customWidth="1"/>
    <col min="10243" max="10243" width="7.28515625" style="533" customWidth="1"/>
    <col min="10244" max="10244" width="11.42578125" style="533"/>
    <col min="10245" max="10245" width="5.7109375" style="533" customWidth="1"/>
    <col min="10246" max="10246" width="0" style="533" hidden="1" customWidth="1"/>
    <col min="10247" max="10247" width="9.5703125" style="533" customWidth="1"/>
    <col min="10248" max="10248" width="14" style="533" customWidth="1"/>
    <col min="10249" max="10249" width="16.28515625" style="533" customWidth="1"/>
    <col min="10250" max="10250" width="15.85546875" style="533" customWidth="1"/>
    <col min="10251" max="10251" width="11.7109375" style="533" customWidth="1"/>
    <col min="10252" max="10252" width="8.28515625" style="533" customWidth="1"/>
    <col min="10253" max="10253" width="16.5703125" style="533" customWidth="1"/>
    <col min="10254" max="10496" width="11.42578125" style="533"/>
    <col min="10497" max="10497" width="22.7109375" style="533" customWidth="1"/>
    <col min="10498" max="10498" width="15.42578125" style="533" customWidth="1"/>
    <col min="10499" max="10499" width="7.28515625" style="533" customWidth="1"/>
    <col min="10500" max="10500" width="11.42578125" style="533"/>
    <col min="10501" max="10501" width="5.7109375" style="533" customWidth="1"/>
    <col min="10502" max="10502" width="0" style="533" hidden="1" customWidth="1"/>
    <col min="10503" max="10503" width="9.5703125" style="533" customWidth="1"/>
    <col min="10504" max="10504" width="14" style="533" customWidth="1"/>
    <col min="10505" max="10505" width="16.28515625" style="533" customWidth="1"/>
    <col min="10506" max="10506" width="15.85546875" style="533" customWidth="1"/>
    <col min="10507" max="10507" width="11.7109375" style="533" customWidth="1"/>
    <col min="10508" max="10508" width="8.28515625" style="533" customWidth="1"/>
    <col min="10509" max="10509" width="16.5703125" style="533" customWidth="1"/>
    <col min="10510" max="10752" width="11.42578125" style="533"/>
    <col min="10753" max="10753" width="22.7109375" style="533" customWidth="1"/>
    <col min="10754" max="10754" width="15.42578125" style="533" customWidth="1"/>
    <col min="10755" max="10755" width="7.28515625" style="533" customWidth="1"/>
    <col min="10756" max="10756" width="11.42578125" style="533"/>
    <col min="10757" max="10757" width="5.7109375" style="533" customWidth="1"/>
    <col min="10758" max="10758" width="0" style="533" hidden="1" customWidth="1"/>
    <col min="10759" max="10759" width="9.5703125" style="533" customWidth="1"/>
    <col min="10760" max="10760" width="14" style="533" customWidth="1"/>
    <col min="10761" max="10761" width="16.28515625" style="533" customWidth="1"/>
    <col min="10762" max="10762" width="15.85546875" style="533" customWidth="1"/>
    <col min="10763" max="10763" width="11.7109375" style="533" customWidth="1"/>
    <col min="10764" max="10764" width="8.28515625" style="533" customWidth="1"/>
    <col min="10765" max="10765" width="16.5703125" style="533" customWidth="1"/>
    <col min="10766" max="11008" width="11.42578125" style="533"/>
    <col min="11009" max="11009" width="22.7109375" style="533" customWidth="1"/>
    <col min="11010" max="11010" width="15.42578125" style="533" customWidth="1"/>
    <col min="11011" max="11011" width="7.28515625" style="533" customWidth="1"/>
    <col min="11012" max="11012" width="11.42578125" style="533"/>
    <col min="11013" max="11013" width="5.7109375" style="533" customWidth="1"/>
    <col min="11014" max="11014" width="0" style="533" hidden="1" customWidth="1"/>
    <col min="11015" max="11015" width="9.5703125" style="533" customWidth="1"/>
    <col min="11016" max="11016" width="14" style="533" customWidth="1"/>
    <col min="11017" max="11017" width="16.28515625" style="533" customWidth="1"/>
    <col min="11018" max="11018" width="15.85546875" style="533" customWidth="1"/>
    <col min="11019" max="11019" width="11.7109375" style="533" customWidth="1"/>
    <col min="11020" max="11020" width="8.28515625" style="533" customWidth="1"/>
    <col min="11021" max="11021" width="16.5703125" style="533" customWidth="1"/>
    <col min="11022" max="11264" width="11.42578125" style="533"/>
    <col min="11265" max="11265" width="22.7109375" style="533" customWidth="1"/>
    <col min="11266" max="11266" width="15.42578125" style="533" customWidth="1"/>
    <col min="11267" max="11267" width="7.28515625" style="533" customWidth="1"/>
    <col min="11268" max="11268" width="11.42578125" style="533"/>
    <col min="11269" max="11269" width="5.7109375" style="533" customWidth="1"/>
    <col min="11270" max="11270" width="0" style="533" hidden="1" customWidth="1"/>
    <col min="11271" max="11271" width="9.5703125" style="533" customWidth="1"/>
    <col min="11272" max="11272" width="14" style="533" customWidth="1"/>
    <col min="11273" max="11273" width="16.28515625" style="533" customWidth="1"/>
    <col min="11274" max="11274" width="15.85546875" style="533" customWidth="1"/>
    <col min="11275" max="11275" width="11.7109375" style="533" customWidth="1"/>
    <col min="11276" max="11276" width="8.28515625" style="533" customWidth="1"/>
    <col min="11277" max="11277" width="16.5703125" style="533" customWidth="1"/>
    <col min="11278" max="11520" width="11.42578125" style="533"/>
    <col min="11521" max="11521" width="22.7109375" style="533" customWidth="1"/>
    <col min="11522" max="11522" width="15.42578125" style="533" customWidth="1"/>
    <col min="11523" max="11523" width="7.28515625" style="533" customWidth="1"/>
    <col min="11524" max="11524" width="11.42578125" style="533"/>
    <col min="11525" max="11525" width="5.7109375" style="533" customWidth="1"/>
    <col min="11526" max="11526" width="0" style="533" hidden="1" customWidth="1"/>
    <col min="11527" max="11527" width="9.5703125" style="533" customWidth="1"/>
    <col min="11528" max="11528" width="14" style="533" customWidth="1"/>
    <col min="11529" max="11529" width="16.28515625" style="533" customWidth="1"/>
    <col min="11530" max="11530" width="15.85546875" style="533" customWidth="1"/>
    <col min="11531" max="11531" width="11.7109375" style="533" customWidth="1"/>
    <col min="11532" max="11532" width="8.28515625" style="533" customWidth="1"/>
    <col min="11533" max="11533" width="16.5703125" style="533" customWidth="1"/>
    <col min="11534" max="11776" width="11.42578125" style="533"/>
    <col min="11777" max="11777" width="22.7109375" style="533" customWidth="1"/>
    <col min="11778" max="11778" width="15.42578125" style="533" customWidth="1"/>
    <col min="11779" max="11779" width="7.28515625" style="533" customWidth="1"/>
    <col min="11780" max="11780" width="11.42578125" style="533"/>
    <col min="11781" max="11781" width="5.7109375" style="533" customWidth="1"/>
    <col min="11782" max="11782" width="0" style="533" hidden="1" customWidth="1"/>
    <col min="11783" max="11783" width="9.5703125" style="533" customWidth="1"/>
    <col min="11784" max="11784" width="14" style="533" customWidth="1"/>
    <col min="11785" max="11785" width="16.28515625" style="533" customWidth="1"/>
    <col min="11786" max="11786" width="15.85546875" style="533" customWidth="1"/>
    <col min="11787" max="11787" width="11.7109375" style="533" customWidth="1"/>
    <col min="11788" max="11788" width="8.28515625" style="533" customWidth="1"/>
    <col min="11789" max="11789" width="16.5703125" style="533" customWidth="1"/>
    <col min="11790" max="12032" width="11.42578125" style="533"/>
    <col min="12033" max="12033" width="22.7109375" style="533" customWidth="1"/>
    <col min="12034" max="12034" width="15.42578125" style="533" customWidth="1"/>
    <col min="12035" max="12035" width="7.28515625" style="533" customWidth="1"/>
    <col min="12036" max="12036" width="11.42578125" style="533"/>
    <col min="12037" max="12037" width="5.7109375" style="533" customWidth="1"/>
    <col min="12038" max="12038" width="0" style="533" hidden="1" customWidth="1"/>
    <col min="12039" max="12039" width="9.5703125" style="533" customWidth="1"/>
    <col min="12040" max="12040" width="14" style="533" customWidth="1"/>
    <col min="12041" max="12041" width="16.28515625" style="533" customWidth="1"/>
    <col min="12042" max="12042" width="15.85546875" style="533" customWidth="1"/>
    <col min="12043" max="12043" width="11.7109375" style="533" customWidth="1"/>
    <col min="12044" max="12044" width="8.28515625" style="533" customWidth="1"/>
    <col min="12045" max="12045" width="16.5703125" style="533" customWidth="1"/>
    <col min="12046" max="12288" width="11.42578125" style="533"/>
    <col min="12289" max="12289" width="22.7109375" style="533" customWidth="1"/>
    <col min="12290" max="12290" width="15.42578125" style="533" customWidth="1"/>
    <col min="12291" max="12291" width="7.28515625" style="533" customWidth="1"/>
    <col min="12292" max="12292" width="11.42578125" style="533"/>
    <col min="12293" max="12293" width="5.7109375" style="533" customWidth="1"/>
    <col min="12294" max="12294" width="0" style="533" hidden="1" customWidth="1"/>
    <col min="12295" max="12295" width="9.5703125" style="533" customWidth="1"/>
    <col min="12296" max="12296" width="14" style="533" customWidth="1"/>
    <col min="12297" max="12297" width="16.28515625" style="533" customWidth="1"/>
    <col min="12298" max="12298" width="15.85546875" style="533" customWidth="1"/>
    <col min="12299" max="12299" width="11.7109375" style="533" customWidth="1"/>
    <col min="12300" max="12300" width="8.28515625" style="533" customWidth="1"/>
    <col min="12301" max="12301" width="16.5703125" style="533" customWidth="1"/>
    <col min="12302" max="12544" width="11.42578125" style="533"/>
    <col min="12545" max="12545" width="22.7109375" style="533" customWidth="1"/>
    <col min="12546" max="12546" width="15.42578125" style="533" customWidth="1"/>
    <col min="12547" max="12547" width="7.28515625" style="533" customWidth="1"/>
    <col min="12548" max="12548" width="11.42578125" style="533"/>
    <col min="12549" max="12549" width="5.7109375" style="533" customWidth="1"/>
    <col min="12550" max="12550" width="0" style="533" hidden="1" customWidth="1"/>
    <col min="12551" max="12551" width="9.5703125" style="533" customWidth="1"/>
    <col min="12552" max="12552" width="14" style="533" customWidth="1"/>
    <col min="12553" max="12553" width="16.28515625" style="533" customWidth="1"/>
    <col min="12554" max="12554" width="15.85546875" style="533" customWidth="1"/>
    <col min="12555" max="12555" width="11.7109375" style="533" customWidth="1"/>
    <col min="12556" max="12556" width="8.28515625" style="533" customWidth="1"/>
    <col min="12557" max="12557" width="16.5703125" style="533" customWidth="1"/>
    <col min="12558" max="12800" width="11.42578125" style="533"/>
    <col min="12801" max="12801" width="22.7109375" style="533" customWidth="1"/>
    <col min="12802" max="12802" width="15.42578125" style="533" customWidth="1"/>
    <col min="12803" max="12803" width="7.28515625" style="533" customWidth="1"/>
    <col min="12804" max="12804" width="11.42578125" style="533"/>
    <col min="12805" max="12805" width="5.7109375" style="533" customWidth="1"/>
    <col min="12806" max="12806" width="0" style="533" hidden="1" customWidth="1"/>
    <col min="12807" max="12807" width="9.5703125" style="533" customWidth="1"/>
    <col min="12808" max="12808" width="14" style="533" customWidth="1"/>
    <col min="12809" max="12809" width="16.28515625" style="533" customWidth="1"/>
    <col min="12810" max="12810" width="15.85546875" style="533" customWidth="1"/>
    <col min="12811" max="12811" width="11.7109375" style="533" customWidth="1"/>
    <col min="12812" max="12812" width="8.28515625" style="533" customWidth="1"/>
    <col min="12813" max="12813" width="16.5703125" style="533" customWidth="1"/>
    <col min="12814" max="13056" width="11.42578125" style="533"/>
    <col min="13057" max="13057" width="22.7109375" style="533" customWidth="1"/>
    <col min="13058" max="13058" width="15.42578125" style="533" customWidth="1"/>
    <col min="13059" max="13059" width="7.28515625" style="533" customWidth="1"/>
    <col min="13060" max="13060" width="11.42578125" style="533"/>
    <col min="13061" max="13061" width="5.7109375" style="533" customWidth="1"/>
    <col min="13062" max="13062" width="0" style="533" hidden="1" customWidth="1"/>
    <col min="13063" max="13063" width="9.5703125" style="533" customWidth="1"/>
    <col min="13064" max="13064" width="14" style="533" customWidth="1"/>
    <col min="13065" max="13065" width="16.28515625" style="533" customWidth="1"/>
    <col min="13066" max="13066" width="15.85546875" style="533" customWidth="1"/>
    <col min="13067" max="13067" width="11.7109375" style="533" customWidth="1"/>
    <col min="13068" max="13068" width="8.28515625" style="533" customWidth="1"/>
    <col min="13069" max="13069" width="16.5703125" style="533" customWidth="1"/>
    <col min="13070" max="13312" width="11.42578125" style="533"/>
    <col min="13313" max="13313" width="22.7109375" style="533" customWidth="1"/>
    <col min="13314" max="13314" width="15.42578125" style="533" customWidth="1"/>
    <col min="13315" max="13315" width="7.28515625" style="533" customWidth="1"/>
    <col min="13316" max="13316" width="11.42578125" style="533"/>
    <col min="13317" max="13317" width="5.7109375" style="533" customWidth="1"/>
    <col min="13318" max="13318" width="0" style="533" hidden="1" customWidth="1"/>
    <col min="13319" max="13319" width="9.5703125" style="533" customWidth="1"/>
    <col min="13320" max="13320" width="14" style="533" customWidth="1"/>
    <col min="13321" max="13321" width="16.28515625" style="533" customWidth="1"/>
    <col min="13322" max="13322" width="15.85546875" style="533" customWidth="1"/>
    <col min="13323" max="13323" width="11.7109375" style="533" customWidth="1"/>
    <col min="13324" max="13324" width="8.28515625" style="533" customWidth="1"/>
    <col min="13325" max="13325" width="16.5703125" style="533" customWidth="1"/>
    <col min="13326" max="13568" width="11.42578125" style="533"/>
    <col min="13569" max="13569" width="22.7109375" style="533" customWidth="1"/>
    <col min="13570" max="13570" width="15.42578125" style="533" customWidth="1"/>
    <col min="13571" max="13571" width="7.28515625" style="533" customWidth="1"/>
    <col min="13572" max="13572" width="11.42578125" style="533"/>
    <col min="13573" max="13573" width="5.7109375" style="533" customWidth="1"/>
    <col min="13574" max="13574" width="0" style="533" hidden="1" customWidth="1"/>
    <col min="13575" max="13575" width="9.5703125" style="533" customWidth="1"/>
    <col min="13576" max="13576" width="14" style="533" customWidth="1"/>
    <col min="13577" max="13577" width="16.28515625" style="533" customWidth="1"/>
    <col min="13578" max="13578" width="15.85546875" style="533" customWidth="1"/>
    <col min="13579" max="13579" width="11.7109375" style="533" customWidth="1"/>
    <col min="13580" max="13580" width="8.28515625" style="533" customWidth="1"/>
    <col min="13581" max="13581" width="16.5703125" style="533" customWidth="1"/>
    <col min="13582" max="13824" width="11.42578125" style="533"/>
    <col min="13825" max="13825" width="22.7109375" style="533" customWidth="1"/>
    <col min="13826" max="13826" width="15.42578125" style="533" customWidth="1"/>
    <col min="13827" max="13827" width="7.28515625" style="533" customWidth="1"/>
    <col min="13828" max="13828" width="11.42578125" style="533"/>
    <col min="13829" max="13829" width="5.7109375" style="533" customWidth="1"/>
    <col min="13830" max="13830" width="0" style="533" hidden="1" customWidth="1"/>
    <col min="13831" max="13831" width="9.5703125" style="533" customWidth="1"/>
    <col min="13832" max="13832" width="14" style="533" customWidth="1"/>
    <col min="13833" max="13833" width="16.28515625" style="533" customWidth="1"/>
    <col min="13834" max="13834" width="15.85546875" style="533" customWidth="1"/>
    <col min="13835" max="13835" width="11.7109375" style="533" customWidth="1"/>
    <col min="13836" max="13836" width="8.28515625" style="533" customWidth="1"/>
    <col min="13837" max="13837" width="16.5703125" style="533" customWidth="1"/>
    <col min="13838" max="14080" width="11.42578125" style="533"/>
    <col min="14081" max="14081" width="22.7109375" style="533" customWidth="1"/>
    <col min="14082" max="14082" width="15.42578125" style="533" customWidth="1"/>
    <col min="14083" max="14083" width="7.28515625" style="533" customWidth="1"/>
    <col min="14084" max="14084" width="11.42578125" style="533"/>
    <col min="14085" max="14085" width="5.7109375" style="533" customWidth="1"/>
    <col min="14086" max="14086" width="0" style="533" hidden="1" customWidth="1"/>
    <col min="14087" max="14087" width="9.5703125" style="533" customWidth="1"/>
    <col min="14088" max="14088" width="14" style="533" customWidth="1"/>
    <col min="14089" max="14089" width="16.28515625" style="533" customWidth="1"/>
    <col min="14090" max="14090" width="15.85546875" style="533" customWidth="1"/>
    <col min="14091" max="14091" width="11.7109375" style="533" customWidth="1"/>
    <col min="14092" max="14092" width="8.28515625" style="533" customWidth="1"/>
    <col min="14093" max="14093" width="16.5703125" style="533" customWidth="1"/>
    <col min="14094" max="14336" width="11.42578125" style="533"/>
    <col min="14337" max="14337" width="22.7109375" style="533" customWidth="1"/>
    <col min="14338" max="14338" width="15.42578125" style="533" customWidth="1"/>
    <col min="14339" max="14339" width="7.28515625" style="533" customWidth="1"/>
    <col min="14340" max="14340" width="11.42578125" style="533"/>
    <col min="14341" max="14341" width="5.7109375" style="533" customWidth="1"/>
    <col min="14342" max="14342" width="0" style="533" hidden="1" customWidth="1"/>
    <col min="14343" max="14343" width="9.5703125" style="533" customWidth="1"/>
    <col min="14344" max="14344" width="14" style="533" customWidth="1"/>
    <col min="14345" max="14345" width="16.28515625" style="533" customWidth="1"/>
    <col min="14346" max="14346" width="15.85546875" style="533" customWidth="1"/>
    <col min="14347" max="14347" width="11.7109375" style="533" customWidth="1"/>
    <col min="14348" max="14348" width="8.28515625" style="533" customWidth="1"/>
    <col min="14349" max="14349" width="16.5703125" style="533" customWidth="1"/>
    <col min="14350" max="14592" width="11.42578125" style="533"/>
    <col min="14593" max="14593" width="22.7109375" style="533" customWidth="1"/>
    <col min="14594" max="14594" width="15.42578125" style="533" customWidth="1"/>
    <col min="14595" max="14595" width="7.28515625" style="533" customWidth="1"/>
    <col min="14596" max="14596" width="11.42578125" style="533"/>
    <col min="14597" max="14597" width="5.7109375" style="533" customWidth="1"/>
    <col min="14598" max="14598" width="0" style="533" hidden="1" customWidth="1"/>
    <col min="14599" max="14599" width="9.5703125" style="533" customWidth="1"/>
    <col min="14600" max="14600" width="14" style="533" customWidth="1"/>
    <col min="14601" max="14601" width="16.28515625" style="533" customWidth="1"/>
    <col min="14602" max="14602" width="15.85546875" style="533" customWidth="1"/>
    <col min="14603" max="14603" width="11.7109375" style="533" customWidth="1"/>
    <col min="14604" max="14604" width="8.28515625" style="533" customWidth="1"/>
    <col min="14605" max="14605" width="16.5703125" style="533" customWidth="1"/>
    <col min="14606" max="14848" width="11.42578125" style="533"/>
    <col min="14849" max="14849" width="22.7109375" style="533" customWidth="1"/>
    <col min="14850" max="14850" width="15.42578125" style="533" customWidth="1"/>
    <col min="14851" max="14851" width="7.28515625" style="533" customWidth="1"/>
    <col min="14852" max="14852" width="11.42578125" style="533"/>
    <col min="14853" max="14853" width="5.7109375" style="533" customWidth="1"/>
    <col min="14854" max="14854" width="0" style="533" hidden="1" customWidth="1"/>
    <col min="14855" max="14855" width="9.5703125" style="533" customWidth="1"/>
    <col min="14856" max="14856" width="14" style="533" customWidth="1"/>
    <col min="14857" max="14857" width="16.28515625" style="533" customWidth="1"/>
    <col min="14858" max="14858" width="15.85546875" style="533" customWidth="1"/>
    <col min="14859" max="14859" width="11.7109375" style="533" customWidth="1"/>
    <col min="14860" max="14860" width="8.28515625" style="533" customWidth="1"/>
    <col min="14861" max="14861" width="16.5703125" style="533" customWidth="1"/>
    <col min="14862" max="15104" width="11.42578125" style="533"/>
    <col min="15105" max="15105" width="22.7109375" style="533" customWidth="1"/>
    <col min="15106" max="15106" width="15.42578125" style="533" customWidth="1"/>
    <col min="15107" max="15107" width="7.28515625" style="533" customWidth="1"/>
    <col min="15108" max="15108" width="11.42578125" style="533"/>
    <col min="15109" max="15109" width="5.7109375" style="533" customWidth="1"/>
    <col min="15110" max="15110" width="0" style="533" hidden="1" customWidth="1"/>
    <col min="15111" max="15111" width="9.5703125" style="533" customWidth="1"/>
    <col min="15112" max="15112" width="14" style="533" customWidth="1"/>
    <col min="15113" max="15113" width="16.28515625" style="533" customWidth="1"/>
    <col min="15114" max="15114" width="15.85546875" style="533" customWidth="1"/>
    <col min="15115" max="15115" width="11.7109375" style="533" customWidth="1"/>
    <col min="15116" max="15116" width="8.28515625" style="533" customWidth="1"/>
    <col min="15117" max="15117" width="16.5703125" style="533" customWidth="1"/>
    <col min="15118" max="15360" width="11.42578125" style="533"/>
    <col min="15361" max="15361" width="22.7109375" style="533" customWidth="1"/>
    <col min="15362" max="15362" width="15.42578125" style="533" customWidth="1"/>
    <col min="15363" max="15363" width="7.28515625" style="533" customWidth="1"/>
    <col min="15364" max="15364" width="11.42578125" style="533"/>
    <col min="15365" max="15365" width="5.7109375" style="533" customWidth="1"/>
    <col min="15366" max="15366" width="0" style="533" hidden="1" customWidth="1"/>
    <col min="15367" max="15367" width="9.5703125" style="533" customWidth="1"/>
    <col min="15368" max="15368" width="14" style="533" customWidth="1"/>
    <col min="15369" max="15369" width="16.28515625" style="533" customWidth="1"/>
    <col min="15370" max="15370" width="15.85546875" style="533" customWidth="1"/>
    <col min="15371" max="15371" width="11.7109375" style="533" customWidth="1"/>
    <col min="15372" max="15372" width="8.28515625" style="533" customWidth="1"/>
    <col min="15373" max="15373" width="16.5703125" style="533" customWidth="1"/>
    <col min="15374" max="15616" width="11.42578125" style="533"/>
    <col min="15617" max="15617" width="22.7109375" style="533" customWidth="1"/>
    <col min="15618" max="15618" width="15.42578125" style="533" customWidth="1"/>
    <col min="15619" max="15619" width="7.28515625" style="533" customWidth="1"/>
    <col min="15620" max="15620" width="11.42578125" style="533"/>
    <col min="15621" max="15621" width="5.7109375" style="533" customWidth="1"/>
    <col min="15622" max="15622" width="0" style="533" hidden="1" customWidth="1"/>
    <col min="15623" max="15623" width="9.5703125" style="533" customWidth="1"/>
    <col min="15624" max="15624" width="14" style="533" customWidth="1"/>
    <col min="15625" max="15625" width="16.28515625" style="533" customWidth="1"/>
    <col min="15626" max="15626" width="15.85546875" style="533" customWidth="1"/>
    <col min="15627" max="15627" width="11.7109375" style="533" customWidth="1"/>
    <col min="15628" max="15628" width="8.28515625" style="533" customWidth="1"/>
    <col min="15629" max="15629" width="16.5703125" style="533" customWidth="1"/>
    <col min="15630" max="15872" width="11.42578125" style="533"/>
    <col min="15873" max="15873" width="22.7109375" style="533" customWidth="1"/>
    <col min="15874" max="15874" width="15.42578125" style="533" customWidth="1"/>
    <col min="15875" max="15875" width="7.28515625" style="533" customWidth="1"/>
    <col min="15876" max="15876" width="11.42578125" style="533"/>
    <col min="15877" max="15877" width="5.7109375" style="533" customWidth="1"/>
    <col min="15878" max="15878" width="0" style="533" hidden="1" customWidth="1"/>
    <col min="15879" max="15879" width="9.5703125" style="533" customWidth="1"/>
    <col min="15880" max="15880" width="14" style="533" customWidth="1"/>
    <col min="15881" max="15881" width="16.28515625" style="533" customWidth="1"/>
    <col min="15882" max="15882" width="15.85546875" style="533" customWidth="1"/>
    <col min="15883" max="15883" width="11.7109375" style="533" customWidth="1"/>
    <col min="15884" max="15884" width="8.28515625" style="533" customWidth="1"/>
    <col min="15885" max="15885" width="16.5703125" style="533" customWidth="1"/>
    <col min="15886" max="16128" width="11.42578125" style="533"/>
    <col min="16129" max="16129" width="22.7109375" style="533" customWidth="1"/>
    <col min="16130" max="16130" width="15.42578125" style="533" customWidth="1"/>
    <col min="16131" max="16131" width="7.28515625" style="533" customWidth="1"/>
    <col min="16132" max="16132" width="11.42578125" style="533"/>
    <col min="16133" max="16133" width="5.7109375" style="533" customWidth="1"/>
    <col min="16134" max="16134" width="0" style="533" hidden="1" customWidth="1"/>
    <col min="16135" max="16135" width="9.5703125" style="533" customWidth="1"/>
    <col min="16136" max="16136" width="14" style="533" customWidth="1"/>
    <col min="16137" max="16137" width="16.28515625" style="533" customWidth="1"/>
    <col min="16138" max="16138" width="15.85546875" style="533" customWidth="1"/>
    <col min="16139" max="16139" width="11.7109375" style="533" customWidth="1"/>
    <col min="16140" max="16140" width="8.28515625" style="533" customWidth="1"/>
    <col min="16141" max="16141" width="16.5703125" style="533" customWidth="1"/>
    <col min="16142" max="16384" width="11.42578125" style="533"/>
  </cols>
  <sheetData>
    <row r="1" spans="1:13" s="490" customFormat="1">
      <c r="A1" s="694"/>
      <c r="B1" s="697"/>
      <c r="C1" s="698"/>
      <c r="D1" s="698"/>
      <c r="E1" s="698"/>
      <c r="F1" s="698"/>
      <c r="G1" s="698"/>
      <c r="H1" s="698"/>
      <c r="I1" s="699"/>
      <c r="J1" s="706" t="s">
        <v>933</v>
      </c>
      <c r="K1" s="713" t="s">
        <v>2198</v>
      </c>
      <c r="L1" s="714"/>
      <c r="M1" s="715"/>
    </row>
    <row r="2" spans="1:13" s="490" customFormat="1">
      <c r="A2" s="695"/>
      <c r="B2" s="719" t="s">
        <v>934</v>
      </c>
      <c r="C2" s="720"/>
      <c r="D2" s="720"/>
      <c r="E2" s="720"/>
      <c r="F2" s="720"/>
      <c r="G2" s="720"/>
      <c r="H2" s="720"/>
      <c r="I2" s="721"/>
      <c r="J2" s="707"/>
      <c r="K2" s="716"/>
      <c r="L2" s="717"/>
      <c r="M2" s="718"/>
    </row>
    <row r="3" spans="1:13" s="490" customFormat="1">
      <c r="A3" s="695"/>
      <c r="B3" s="700" t="s">
        <v>2199</v>
      </c>
      <c r="C3" s="701"/>
      <c r="D3" s="701"/>
      <c r="E3" s="701"/>
      <c r="F3" s="701"/>
      <c r="G3" s="701"/>
      <c r="H3" s="701"/>
      <c r="I3" s="702"/>
      <c r="J3" s="711" t="s">
        <v>935</v>
      </c>
      <c r="K3" s="723">
        <v>1</v>
      </c>
      <c r="L3" s="724"/>
      <c r="M3" s="725"/>
    </row>
    <row r="4" spans="1:13" s="490" customFormat="1">
      <c r="A4" s="695"/>
      <c r="B4" s="700" t="s">
        <v>2200</v>
      </c>
      <c r="C4" s="701"/>
      <c r="D4" s="701"/>
      <c r="E4" s="701"/>
      <c r="F4" s="701"/>
      <c r="G4" s="701"/>
      <c r="H4" s="701"/>
      <c r="I4" s="702"/>
      <c r="J4" s="722"/>
      <c r="K4" s="726"/>
      <c r="L4" s="727"/>
      <c r="M4" s="728"/>
    </row>
    <row r="5" spans="1:13" s="490" customFormat="1">
      <c r="A5" s="695"/>
      <c r="B5" s="708" t="s">
        <v>2201</v>
      </c>
      <c r="C5" s="709"/>
      <c r="D5" s="709"/>
      <c r="E5" s="709"/>
      <c r="F5" s="709"/>
      <c r="G5" s="709"/>
      <c r="H5" s="709"/>
      <c r="I5" s="710"/>
      <c r="J5" s="711" t="s">
        <v>936</v>
      </c>
      <c r="K5" s="729"/>
      <c r="L5" s="729" t="s">
        <v>937</v>
      </c>
      <c r="M5" s="731"/>
    </row>
    <row r="6" spans="1:13" s="490" customFormat="1" ht="13.5" customHeight="1" thickBot="1">
      <c r="A6" s="696"/>
      <c r="B6" s="703"/>
      <c r="C6" s="704"/>
      <c r="D6" s="704"/>
      <c r="E6" s="704"/>
      <c r="F6" s="704"/>
      <c r="G6" s="704"/>
      <c r="H6" s="704"/>
      <c r="I6" s="705"/>
      <c r="J6" s="712"/>
      <c r="K6" s="730"/>
      <c r="L6" s="730"/>
      <c r="M6" s="732"/>
    </row>
    <row r="7" spans="1:13" s="495" customFormat="1" ht="9" thickBot="1">
      <c r="A7" s="491"/>
      <c r="B7" s="492"/>
      <c r="C7" s="492"/>
      <c r="D7" s="492"/>
      <c r="E7" s="492"/>
      <c r="F7" s="492"/>
      <c r="G7" s="492"/>
      <c r="H7" s="492"/>
      <c r="I7" s="492"/>
      <c r="J7" s="492"/>
      <c r="K7" s="493"/>
      <c r="L7" s="493"/>
      <c r="M7" s="494"/>
    </row>
    <row r="8" spans="1:13" s="490" customFormat="1" ht="21.95" customHeight="1">
      <c r="A8" s="496"/>
      <c r="B8" s="497"/>
      <c r="C8" s="497"/>
      <c r="D8" s="497"/>
      <c r="E8" s="497"/>
      <c r="F8" s="497"/>
      <c r="G8" s="498"/>
      <c r="H8" s="497"/>
      <c r="I8" s="497"/>
      <c r="J8" s="499" t="s">
        <v>938</v>
      </c>
      <c r="K8" s="500"/>
      <c r="L8" s="500"/>
      <c r="M8" s="501"/>
    </row>
    <row r="9" spans="1:13" s="508" customFormat="1" ht="11.25">
      <c r="A9" s="502"/>
      <c r="B9" s="503"/>
      <c r="C9" s="503"/>
      <c r="D9" s="503"/>
      <c r="E9" s="503"/>
      <c r="F9" s="503"/>
      <c r="G9" s="504"/>
      <c r="H9" s="503"/>
      <c r="I9" s="503"/>
      <c r="J9" s="505"/>
      <c r="K9" s="506" t="s">
        <v>2202</v>
      </c>
      <c r="L9" s="506" t="s">
        <v>2203</v>
      </c>
      <c r="M9" s="507" t="s">
        <v>2204</v>
      </c>
    </row>
    <row r="10" spans="1:13" s="490" customFormat="1" ht="27.75" customHeight="1">
      <c r="A10" s="691" t="s">
        <v>2205</v>
      </c>
      <c r="B10" s="692"/>
      <c r="C10" s="692"/>
      <c r="D10" s="692"/>
      <c r="E10" s="509" t="s">
        <v>2206</v>
      </c>
      <c r="F10" s="510"/>
      <c r="H10" s="693" t="s">
        <v>2207</v>
      </c>
      <c r="I10" s="693"/>
      <c r="J10" s="511" t="s">
        <v>2206</v>
      </c>
      <c r="K10" s="512"/>
      <c r="L10" s="512"/>
      <c r="M10" s="513"/>
    </row>
    <row r="11" spans="1:13" s="490" customFormat="1" ht="24" customHeight="1">
      <c r="A11" s="514" t="s">
        <v>939</v>
      </c>
      <c r="B11" s="515"/>
      <c r="C11" s="690"/>
      <c r="D11" s="690"/>
      <c r="E11" s="516"/>
      <c r="F11" s="516"/>
      <c r="G11" s="517"/>
      <c r="I11" s="518" t="s">
        <v>940</v>
      </c>
      <c r="J11" s="515"/>
      <c r="K11" s="519"/>
      <c r="L11" s="519"/>
      <c r="M11" s="520"/>
    </row>
    <row r="12" spans="1:13" s="490" customFormat="1" ht="13.5" thickBot="1">
      <c r="A12" s="521"/>
      <c r="B12" s="522"/>
      <c r="C12" s="523"/>
      <c r="D12" s="523"/>
      <c r="E12" s="523"/>
      <c r="F12" s="523"/>
      <c r="G12" s="522"/>
      <c r="H12" s="523"/>
      <c r="I12" s="522"/>
      <c r="J12" s="523"/>
      <c r="K12" s="733"/>
      <c r="L12" s="733"/>
      <c r="M12" s="734"/>
    </row>
    <row r="13" spans="1:13" s="490" customFormat="1">
      <c r="A13" s="524"/>
      <c r="B13" s="525"/>
      <c r="C13" s="525"/>
      <c r="D13" s="525"/>
      <c r="E13" s="525"/>
      <c r="F13" s="525"/>
      <c r="G13" s="525"/>
      <c r="H13" s="525"/>
      <c r="I13" s="525"/>
      <c r="J13" s="525"/>
      <c r="K13" s="525"/>
      <c r="L13" s="525"/>
      <c r="M13" s="526"/>
    </row>
    <row r="14" spans="1:13">
      <c r="A14" s="527" t="s">
        <v>941</v>
      </c>
      <c r="B14" s="528"/>
      <c r="C14" s="529" t="s">
        <v>937</v>
      </c>
      <c r="D14" s="530"/>
      <c r="E14" s="490"/>
      <c r="F14" s="490"/>
      <c r="G14" s="531"/>
      <c r="H14" s="531"/>
      <c r="I14" s="531"/>
      <c r="J14" s="531"/>
      <c r="K14" s="531"/>
      <c r="L14" s="531"/>
      <c r="M14" s="532"/>
    </row>
    <row r="15" spans="1:13" ht="19.5" customHeight="1">
      <c r="A15" s="534" t="s">
        <v>2208</v>
      </c>
      <c r="B15" s="535"/>
      <c r="C15" s="536"/>
      <c r="D15" s="536"/>
      <c r="E15" s="536"/>
      <c r="F15" s="536"/>
      <c r="G15" s="536"/>
      <c r="H15" s="536"/>
      <c r="I15" s="536"/>
      <c r="J15" s="536"/>
      <c r="K15" s="536"/>
      <c r="L15" s="536"/>
      <c r="M15" s="532"/>
    </row>
    <row r="16" spans="1:13" ht="18" customHeight="1">
      <c r="A16" s="534"/>
      <c r="B16" s="537"/>
      <c r="C16" s="538"/>
      <c r="D16" s="536"/>
      <c r="E16" s="536"/>
      <c r="F16" s="536"/>
      <c r="G16" s="536"/>
      <c r="H16" s="536"/>
      <c r="I16" s="536"/>
      <c r="J16" s="536"/>
      <c r="K16" s="536"/>
      <c r="L16" s="536"/>
      <c r="M16" s="532"/>
    </row>
    <row r="17" spans="1:13" ht="6" customHeight="1">
      <c r="A17" s="534"/>
      <c r="B17" s="539"/>
      <c r="C17" s="540"/>
      <c r="D17" s="540"/>
      <c r="E17" s="540"/>
      <c r="F17" s="540"/>
      <c r="G17" s="540"/>
      <c r="H17" s="540"/>
      <c r="I17" s="540"/>
      <c r="J17" s="540"/>
      <c r="K17" s="540"/>
      <c r="L17" s="540"/>
      <c r="M17" s="541"/>
    </row>
    <row r="18" spans="1:13" ht="18" customHeight="1">
      <c r="A18" s="534" t="s">
        <v>2209</v>
      </c>
      <c r="B18" s="537"/>
      <c r="C18" s="536"/>
      <c r="D18" s="536"/>
      <c r="E18" s="536"/>
      <c r="F18" s="536"/>
      <c r="G18" s="536"/>
      <c r="H18" s="542"/>
      <c r="I18" s="529" t="s">
        <v>2210</v>
      </c>
      <c r="J18" s="536"/>
      <c r="K18" s="536"/>
      <c r="L18" s="536"/>
      <c r="M18" s="543"/>
    </row>
    <row r="19" spans="1:13" ht="4.5" customHeight="1">
      <c r="A19" s="534"/>
      <c r="B19" s="539"/>
      <c r="C19" s="540"/>
      <c r="D19" s="540"/>
      <c r="E19" s="540"/>
      <c r="F19" s="540"/>
      <c r="G19" s="540"/>
      <c r="H19" s="540"/>
      <c r="I19" s="540"/>
      <c r="J19" s="540"/>
      <c r="K19" s="540"/>
      <c r="L19" s="540"/>
      <c r="M19" s="541"/>
    </row>
    <row r="20" spans="1:13" ht="18.75" customHeight="1">
      <c r="A20" s="534" t="s">
        <v>2211</v>
      </c>
      <c r="B20" s="537"/>
      <c r="C20" s="519"/>
      <c r="D20" s="519"/>
      <c r="E20" s="519"/>
      <c r="F20" s="519"/>
      <c r="G20" s="519"/>
      <c r="H20" s="519"/>
      <c r="I20" s="519"/>
      <c r="J20" s="519"/>
      <c r="K20" s="519"/>
      <c r="L20" s="519"/>
      <c r="M20" s="544"/>
    </row>
    <row r="21" spans="1:13" ht="3.75" customHeight="1">
      <c r="A21" s="534"/>
      <c r="B21" s="539"/>
      <c r="C21" s="516"/>
      <c r="D21" s="516"/>
      <c r="E21" s="516"/>
      <c r="F21" s="516"/>
      <c r="G21" s="516"/>
      <c r="H21" s="516"/>
      <c r="I21" s="516"/>
      <c r="J21" s="516"/>
      <c r="K21" s="516"/>
      <c r="L21" s="516"/>
      <c r="M21" s="520"/>
    </row>
    <row r="22" spans="1:13" ht="18" customHeight="1">
      <c r="A22" s="534" t="s">
        <v>2212</v>
      </c>
      <c r="B22" s="537"/>
      <c r="C22" s="519"/>
      <c r="D22" s="519"/>
      <c r="E22" s="519"/>
      <c r="F22" s="519"/>
      <c r="G22" s="519"/>
      <c r="H22" s="519"/>
      <c r="I22" s="519"/>
      <c r="J22" s="545" t="s">
        <v>2213</v>
      </c>
      <c r="K22" s="546"/>
      <c r="L22" s="545" t="s">
        <v>937</v>
      </c>
      <c r="M22" s="547"/>
    </row>
    <row r="23" spans="1:13" ht="3.75" customHeight="1">
      <c r="A23" s="534"/>
      <c r="B23" s="539"/>
      <c r="C23" s="516"/>
      <c r="D23" s="516"/>
      <c r="E23" s="516"/>
      <c r="F23" s="516"/>
      <c r="G23" s="516"/>
      <c r="H23" s="516"/>
      <c r="I23" s="516"/>
      <c r="J23" s="516"/>
      <c r="K23" s="516"/>
      <c r="L23" s="516"/>
      <c r="M23" s="520"/>
    </row>
    <row r="24" spans="1:13" ht="19.5" customHeight="1">
      <c r="A24" s="534" t="s">
        <v>2214</v>
      </c>
      <c r="B24" s="539"/>
      <c r="C24" s="516"/>
      <c r="D24" s="516"/>
      <c r="E24" s="548"/>
      <c r="F24" s="548"/>
      <c r="G24" s="542"/>
      <c r="H24" s="519"/>
      <c r="I24" s="519"/>
      <c r="J24" s="490"/>
      <c r="K24" s="516"/>
      <c r="L24" s="516"/>
      <c r="M24" s="520"/>
    </row>
    <row r="25" spans="1:13" s="554" customFormat="1" ht="11.25">
      <c r="A25" s="549"/>
      <c r="B25" s="550"/>
      <c r="C25" s="551"/>
      <c r="D25" s="551"/>
      <c r="E25" s="735" t="s">
        <v>2202</v>
      </c>
      <c r="F25" s="735"/>
      <c r="G25" s="735"/>
      <c r="H25" s="551" t="s">
        <v>2203</v>
      </c>
      <c r="I25" s="551" t="s">
        <v>2204</v>
      </c>
      <c r="J25" s="552"/>
      <c r="K25" s="551"/>
      <c r="L25" s="551"/>
      <c r="M25" s="553"/>
    </row>
    <row r="26" spans="1:13" ht="12.75" customHeight="1">
      <c r="A26" s="555"/>
      <c r="B26" s="531"/>
      <c r="C26" s="531"/>
      <c r="D26" s="531"/>
      <c r="E26" s="531"/>
      <c r="F26" s="531"/>
      <c r="G26" s="531"/>
      <c r="H26" s="531"/>
      <c r="I26" s="531"/>
      <c r="J26" s="531"/>
      <c r="K26" s="531"/>
      <c r="L26" s="531"/>
      <c r="M26" s="532"/>
    </row>
    <row r="27" spans="1:13" ht="15">
      <c r="A27" s="736" t="s">
        <v>942</v>
      </c>
      <c r="B27" s="737"/>
      <c r="C27" s="737"/>
      <c r="D27" s="737"/>
      <c r="E27" s="737"/>
      <c r="F27" s="737"/>
      <c r="G27" s="737"/>
      <c r="H27" s="737"/>
      <c r="I27" s="737"/>
      <c r="J27" s="737"/>
      <c r="K27" s="737"/>
      <c r="L27" s="737"/>
      <c r="M27" s="738"/>
    </row>
    <row r="28" spans="1:13" ht="13.5" thickBot="1">
      <c r="A28" s="556"/>
      <c r="B28" s="557"/>
      <c r="C28" s="557"/>
      <c r="D28" s="557"/>
      <c r="E28" s="557"/>
      <c r="F28" s="557"/>
      <c r="G28" s="557"/>
      <c r="H28" s="557"/>
      <c r="I28" s="557"/>
      <c r="J28" s="557"/>
      <c r="K28" s="557"/>
      <c r="L28" s="557"/>
      <c r="M28" s="558"/>
    </row>
    <row r="29" spans="1:13" ht="25.5">
      <c r="A29" s="559" t="s">
        <v>943</v>
      </c>
      <c r="B29" s="739" t="s">
        <v>944</v>
      </c>
      <c r="C29" s="740"/>
      <c r="D29" s="740"/>
      <c r="E29" s="740"/>
      <c r="F29" s="740"/>
      <c r="G29" s="740"/>
      <c r="H29" s="740"/>
      <c r="I29" s="741"/>
      <c r="J29" s="560" t="s">
        <v>2215</v>
      </c>
      <c r="K29" s="742" t="s">
        <v>945</v>
      </c>
      <c r="L29" s="743"/>
      <c r="M29" s="559" t="s">
        <v>946</v>
      </c>
    </row>
    <row r="30" spans="1:13" ht="13.5" thickBot="1">
      <c r="A30" s="561"/>
      <c r="B30" s="562"/>
      <c r="C30" s="563"/>
      <c r="D30" s="563"/>
      <c r="E30" s="563"/>
      <c r="F30" s="563"/>
      <c r="G30" s="563"/>
      <c r="H30" s="563"/>
      <c r="I30" s="563"/>
      <c r="J30" s="564"/>
      <c r="K30" s="744"/>
      <c r="L30" s="745"/>
      <c r="M30" s="565"/>
    </row>
    <row r="31" spans="1:13">
      <c r="A31" s="556"/>
      <c r="B31" s="557"/>
      <c r="C31" s="557"/>
      <c r="D31" s="557"/>
      <c r="E31" s="557"/>
      <c r="F31" s="557"/>
      <c r="G31" s="557"/>
      <c r="H31" s="557"/>
      <c r="I31" s="557"/>
      <c r="J31" s="557"/>
      <c r="K31" s="557"/>
      <c r="L31" s="557"/>
      <c r="M31" s="558"/>
    </row>
    <row r="32" spans="1:13">
      <c r="A32" s="566" t="s">
        <v>947</v>
      </c>
      <c r="B32" s="567"/>
      <c r="C32" s="567"/>
      <c r="D32" s="567"/>
      <c r="E32" s="567"/>
      <c r="F32" s="567"/>
      <c r="G32" s="567"/>
      <c r="H32" s="567"/>
      <c r="I32" s="567"/>
      <c r="J32" s="567"/>
      <c r="K32" s="567"/>
      <c r="L32" s="567"/>
      <c r="M32" s="568"/>
    </row>
    <row r="33" spans="1:13" s="571" customFormat="1" ht="3.75" customHeight="1" thickBot="1">
      <c r="A33" s="569"/>
      <c r="B33" s="557"/>
      <c r="C33" s="557"/>
      <c r="D33" s="557"/>
      <c r="E33" s="557"/>
      <c r="F33" s="557"/>
      <c r="G33" s="557"/>
      <c r="H33" s="570"/>
      <c r="I33" s="570"/>
      <c r="J33" s="557"/>
      <c r="K33" s="557"/>
      <c r="L33" s="557"/>
      <c r="M33" s="558"/>
    </row>
    <row r="34" spans="1:13" s="574" customFormat="1" ht="12">
      <c r="A34" s="746" t="s">
        <v>944</v>
      </c>
      <c r="B34" s="747"/>
      <c r="C34" s="747"/>
      <c r="D34" s="747"/>
      <c r="E34" s="747"/>
      <c r="F34" s="747"/>
      <c r="G34" s="748"/>
      <c r="H34" s="749" t="s">
        <v>948</v>
      </c>
      <c r="I34" s="750"/>
      <c r="J34" s="572" t="s">
        <v>949</v>
      </c>
      <c r="K34" s="751" t="s">
        <v>950</v>
      </c>
      <c r="L34" s="748"/>
      <c r="M34" s="573" t="s">
        <v>951</v>
      </c>
    </row>
    <row r="35" spans="1:13" s="574" customFormat="1" ht="12">
      <c r="A35" s="752"/>
      <c r="B35" s="753"/>
      <c r="C35" s="753"/>
      <c r="D35" s="753"/>
      <c r="E35" s="753"/>
      <c r="F35" s="753"/>
      <c r="G35" s="754"/>
      <c r="H35" s="755"/>
      <c r="I35" s="756"/>
      <c r="J35" s="575"/>
      <c r="K35" s="757"/>
      <c r="L35" s="754"/>
      <c r="M35" s="576"/>
    </row>
    <row r="36" spans="1:13" s="574" customFormat="1" thickBot="1">
      <c r="A36" s="758"/>
      <c r="B36" s="759"/>
      <c r="C36" s="759"/>
      <c r="D36" s="759"/>
      <c r="E36" s="759"/>
      <c r="F36" s="759"/>
      <c r="G36" s="760"/>
      <c r="H36" s="761"/>
      <c r="I36" s="762"/>
      <c r="J36" s="577"/>
      <c r="K36" s="763"/>
      <c r="L36" s="760"/>
      <c r="M36" s="578"/>
    </row>
    <row r="37" spans="1:13" s="574" customFormat="1" thickBot="1">
      <c r="A37" s="764" t="s">
        <v>953</v>
      </c>
      <c r="B37" s="765"/>
      <c r="C37" s="765"/>
      <c r="D37" s="765"/>
      <c r="E37" s="765"/>
      <c r="F37" s="765"/>
      <c r="G37" s="765"/>
      <c r="H37" s="765"/>
      <c r="I37" s="765"/>
      <c r="J37" s="765"/>
      <c r="K37" s="765"/>
      <c r="L37" s="766"/>
      <c r="M37" s="579">
        <v>0</v>
      </c>
    </row>
    <row r="38" spans="1:13" s="574" customFormat="1" ht="12">
      <c r="A38" s="580"/>
      <c r="B38" s="581"/>
      <c r="C38" s="581"/>
      <c r="D38" s="581"/>
      <c r="E38" s="581"/>
      <c r="F38" s="581"/>
      <c r="G38" s="581"/>
      <c r="H38" s="581"/>
      <c r="I38" s="581"/>
      <c r="J38" s="581"/>
      <c r="K38" s="581"/>
      <c r="L38" s="581"/>
      <c r="M38" s="582"/>
    </row>
    <row r="39" spans="1:13">
      <c r="A39" s="583" t="s">
        <v>954</v>
      </c>
      <c r="B39" s="584"/>
      <c r="C39" s="584"/>
      <c r="D39" s="584"/>
      <c r="E39" s="584"/>
      <c r="F39" s="584"/>
      <c r="G39" s="584"/>
      <c r="H39" s="584"/>
      <c r="I39" s="584"/>
      <c r="J39" s="584"/>
      <c r="K39" s="584"/>
      <c r="L39" s="584"/>
      <c r="M39" s="585"/>
    </row>
    <row r="40" spans="1:13" s="574" customFormat="1" ht="3.75" customHeight="1" thickBot="1">
      <c r="A40" s="586"/>
      <c r="B40" s="587"/>
      <c r="C40" s="587"/>
      <c r="D40" s="587"/>
      <c r="E40" s="587"/>
      <c r="F40" s="587"/>
      <c r="G40" s="587"/>
      <c r="H40" s="587"/>
      <c r="I40" s="581"/>
      <c r="J40" s="581"/>
      <c r="K40" s="581"/>
      <c r="L40" s="581"/>
      <c r="M40" s="582"/>
    </row>
    <row r="41" spans="1:13" s="574" customFormat="1" ht="12">
      <c r="A41" s="746" t="s">
        <v>944</v>
      </c>
      <c r="B41" s="747"/>
      <c r="C41" s="747"/>
      <c r="D41" s="747"/>
      <c r="E41" s="747"/>
      <c r="F41" s="747"/>
      <c r="G41" s="747"/>
      <c r="H41" s="748"/>
      <c r="I41" s="588" t="s">
        <v>945</v>
      </c>
      <c r="J41" s="572" t="s">
        <v>946</v>
      </c>
      <c r="K41" s="751" t="s">
        <v>955</v>
      </c>
      <c r="L41" s="748"/>
      <c r="M41" s="573" t="s">
        <v>951</v>
      </c>
    </row>
    <row r="42" spans="1:13" s="574" customFormat="1" ht="12">
      <c r="A42" s="767"/>
      <c r="B42" s="768"/>
      <c r="C42" s="768"/>
      <c r="D42" s="768"/>
      <c r="E42" s="768"/>
      <c r="F42" s="768"/>
      <c r="G42" s="768"/>
      <c r="H42" s="756"/>
      <c r="I42" s="589"/>
      <c r="J42" s="575"/>
      <c r="K42" s="757"/>
      <c r="L42" s="754"/>
      <c r="M42" s="576"/>
    </row>
    <row r="43" spans="1:13" s="574" customFormat="1" thickBot="1">
      <c r="A43" s="769"/>
      <c r="B43" s="770"/>
      <c r="C43" s="770"/>
      <c r="D43" s="770"/>
      <c r="E43" s="770"/>
      <c r="F43" s="770"/>
      <c r="G43" s="770"/>
      <c r="H43" s="762"/>
      <c r="I43" s="590"/>
      <c r="J43" s="591"/>
      <c r="K43" s="763"/>
      <c r="L43" s="760"/>
      <c r="M43" s="592"/>
    </row>
    <row r="44" spans="1:13" s="574" customFormat="1" thickBot="1">
      <c r="A44" s="764" t="s">
        <v>953</v>
      </c>
      <c r="B44" s="765"/>
      <c r="C44" s="765"/>
      <c r="D44" s="765"/>
      <c r="E44" s="765"/>
      <c r="F44" s="765"/>
      <c r="G44" s="765"/>
      <c r="H44" s="765"/>
      <c r="I44" s="765"/>
      <c r="J44" s="765"/>
      <c r="K44" s="765"/>
      <c r="L44" s="766"/>
      <c r="M44" s="579">
        <v>0</v>
      </c>
    </row>
    <row r="45" spans="1:13" s="574" customFormat="1" ht="12">
      <c r="A45" s="593"/>
      <c r="B45" s="581"/>
      <c r="C45" s="581"/>
      <c r="D45" s="581"/>
      <c r="E45" s="581"/>
      <c r="F45" s="581"/>
      <c r="G45" s="581"/>
      <c r="H45" s="581"/>
      <c r="I45" s="581"/>
      <c r="J45" s="581"/>
      <c r="K45" s="581"/>
      <c r="L45" s="581"/>
      <c r="M45" s="582"/>
    </row>
    <row r="46" spans="1:13" s="574" customFormat="1">
      <c r="A46" s="583" t="s">
        <v>956</v>
      </c>
      <c r="B46" s="589"/>
      <c r="C46" s="589"/>
      <c r="D46" s="589"/>
      <c r="E46" s="589"/>
      <c r="F46" s="589"/>
      <c r="G46" s="589"/>
      <c r="H46" s="589"/>
      <c r="I46" s="589"/>
      <c r="J46" s="589"/>
      <c r="K46" s="589"/>
      <c r="L46" s="589"/>
      <c r="M46" s="594"/>
    </row>
    <row r="47" spans="1:13" s="574" customFormat="1" ht="3.75" customHeight="1" thickBot="1">
      <c r="A47" s="593"/>
      <c r="B47" s="581"/>
      <c r="C47" s="581"/>
      <c r="D47" s="581"/>
      <c r="E47" s="581"/>
      <c r="F47" s="581"/>
      <c r="G47" s="581"/>
      <c r="H47" s="581"/>
      <c r="I47" s="581"/>
      <c r="J47" s="581"/>
      <c r="K47" s="581"/>
      <c r="L47" s="581"/>
      <c r="M47" s="582"/>
    </row>
    <row r="48" spans="1:13" s="574" customFormat="1" ht="36" customHeight="1">
      <c r="A48" s="771" t="s">
        <v>957</v>
      </c>
      <c r="B48" s="772"/>
      <c r="C48" s="772"/>
      <c r="D48" s="772"/>
      <c r="E48" s="773"/>
      <c r="F48" s="595"/>
      <c r="G48" s="596" t="s">
        <v>945</v>
      </c>
      <c r="H48" s="597" t="s">
        <v>958</v>
      </c>
      <c r="I48" s="598" t="s">
        <v>2233</v>
      </c>
      <c r="J48" s="597" t="s">
        <v>2234</v>
      </c>
      <c r="K48" s="774" t="s">
        <v>961</v>
      </c>
      <c r="L48" s="773"/>
      <c r="M48" s="599" t="s">
        <v>951</v>
      </c>
    </row>
    <row r="49" spans="1:13" s="574" customFormat="1" ht="12">
      <c r="A49" s="600"/>
      <c r="B49" s="601"/>
      <c r="C49" s="601"/>
      <c r="D49" s="601"/>
      <c r="E49" s="601"/>
      <c r="F49" s="601"/>
      <c r="G49" s="602"/>
      <c r="H49" s="575"/>
      <c r="I49" s="589"/>
      <c r="J49" s="575"/>
      <c r="K49" s="757"/>
      <c r="L49" s="754"/>
      <c r="M49" s="576"/>
    </row>
    <row r="50" spans="1:13" s="574" customFormat="1" thickBot="1">
      <c r="A50" s="603"/>
      <c r="B50" s="604"/>
      <c r="C50" s="604"/>
      <c r="D50" s="604"/>
      <c r="E50" s="604"/>
      <c r="F50" s="604"/>
      <c r="G50" s="605"/>
      <c r="H50" s="577"/>
      <c r="I50" s="587"/>
      <c r="J50" s="577"/>
      <c r="K50" s="763"/>
      <c r="L50" s="760"/>
      <c r="M50" s="578"/>
    </row>
    <row r="51" spans="1:13" s="574" customFormat="1" thickBot="1">
      <c r="A51" s="775" t="s">
        <v>953</v>
      </c>
      <c r="B51" s="776"/>
      <c r="C51" s="776"/>
      <c r="D51" s="776"/>
      <c r="E51" s="776"/>
      <c r="F51" s="776"/>
      <c r="G51" s="776"/>
      <c r="H51" s="776"/>
      <c r="I51" s="776"/>
      <c r="J51" s="776"/>
      <c r="K51" s="776"/>
      <c r="L51" s="777"/>
      <c r="M51" s="606">
        <v>0</v>
      </c>
    </row>
    <row r="52" spans="1:13" s="574" customFormat="1" ht="12">
      <c r="A52" s="593"/>
      <c r="B52" s="581"/>
      <c r="C52" s="581"/>
      <c r="D52" s="581"/>
      <c r="E52" s="581"/>
      <c r="F52" s="581"/>
      <c r="G52" s="581"/>
      <c r="H52" s="581"/>
      <c r="I52" s="581"/>
      <c r="J52" s="581"/>
      <c r="K52" s="581"/>
      <c r="L52" s="581"/>
      <c r="M52" s="582"/>
    </row>
    <row r="53" spans="1:13">
      <c r="A53" s="583" t="s">
        <v>962</v>
      </c>
      <c r="B53" s="584"/>
      <c r="C53" s="584"/>
      <c r="D53" s="584"/>
      <c r="E53" s="584"/>
      <c r="F53" s="584"/>
      <c r="G53" s="584"/>
      <c r="H53" s="584"/>
      <c r="I53" s="584"/>
      <c r="J53" s="584"/>
      <c r="K53" s="584"/>
      <c r="L53" s="584"/>
      <c r="M53" s="585"/>
    </row>
    <row r="54" spans="1:13" s="574" customFormat="1" ht="3.75" customHeight="1" thickBot="1">
      <c r="A54" s="593"/>
      <c r="B54" s="581"/>
      <c r="C54" s="581"/>
      <c r="D54" s="581"/>
      <c r="E54" s="581"/>
      <c r="F54" s="581"/>
      <c r="G54" s="581"/>
      <c r="H54" s="581"/>
      <c r="I54" s="581"/>
      <c r="J54" s="581"/>
      <c r="K54" s="581"/>
      <c r="L54" s="581"/>
      <c r="M54" s="582"/>
    </row>
    <row r="55" spans="1:13" s="574" customFormat="1" ht="25.5" customHeight="1">
      <c r="A55" s="771" t="s">
        <v>944</v>
      </c>
      <c r="B55" s="772"/>
      <c r="C55" s="772"/>
      <c r="D55" s="772"/>
      <c r="E55" s="772"/>
      <c r="F55" s="772"/>
      <c r="G55" s="773"/>
      <c r="H55" s="596" t="s">
        <v>964</v>
      </c>
      <c r="I55" s="598" t="s">
        <v>965</v>
      </c>
      <c r="J55" s="597" t="s">
        <v>966</v>
      </c>
      <c r="K55" s="778" t="s">
        <v>950</v>
      </c>
      <c r="L55" s="779"/>
      <c r="M55" s="607" t="s">
        <v>951</v>
      </c>
    </row>
    <row r="56" spans="1:13" s="574" customFormat="1" ht="12">
      <c r="A56" s="767"/>
      <c r="B56" s="768"/>
      <c r="C56" s="768"/>
      <c r="D56" s="768"/>
      <c r="E56" s="768"/>
      <c r="F56" s="768"/>
      <c r="G56" s="768"/>
      <c r="H56" s="575"/>
      <c r="I56" s="589"/>
      <c r="J56" s="575"/>
      <c r="K56" s="757"/>
      <c r="L56" s="754"/>
      <c r="M56" s="576"/>
    </row>
    <row r="57" spans="1:13" s="574" customFormat="1" thickBot="1">
      <c r="A57" s="769"/>
      <c r="B57" s="770"/>
      <c r="C57" s="770"/>
      <c r="D57" s="770"/>
      <c r="E57" s="770"/>
      <c r="F57" s="770"/>
      <c r="G57" s="770"/>
      <c r="H57" s="577"/>
      <c r="I57" s="587"/>
      <c r="J57" s="577"/>
      <c r="K57" s="763"/>
      <c r="L57" s="760"/>
      <c r="M57" s="578"/>
    </row>
    <row r="58" spans="1:13" s="574" customFormat="1" thickBot="1">
      <c r="A58" s="764" t="s">
        <v>953</v>
      </c>
      <c r="B58" s="765"/>
      <c r="C58" s="765"/>
      <c r="D58" s="765"/>
      <c r="E58" s="765"/>
      <c r="F58" s="765"/>
      <c r="G58" s="765"/>
      <c r="H58" s="765"/>
      <c r="I58" s="765"/>
      <c r="J58" s="765"/>
      <c r="K58" s="765"/>
      <c r="L58" s="766"/>
      <c r="M58" s="579">
        <v>0</v>
      </c>
    </row>
    <row r="59" spans="1:13" s="574" customFormat="1" ht="8.25" customHeight="1" thickBot="1">
      <c r="A59" s="593"/>
      <c r="B59" s="581"/>
      <c r="C59" s="581"/>
      <c r="D59" s="581"/>
      <c r="E59" s="581"/>
      <c r="F59" s="581"/>
      <c r="G59" s="581"/>
      <c r="H59" s="581"/>
      <c r="I59" s="581"/>
      <c r="J59" s="581"/>
      <c r="K59" s="581"/>
      <c r="L59" s="581"/>
      <c r="M59" s="582"/>
    </row>
    <row r="60" spans="1:13" s="574" customFormat="1" thickBot="1">
      <c r="A60" s="764" t="s">
        <v>967</v>
      </c>
      <c r="B60" s="765"/>
      <c r="C60" s="765"/>
      <c r="D60" s="765"/>
      <c r="E60" s="765"/>
      <c r="F60" s="765"/>
      <c r="G60" s="765"/>
      <c r="H60" s="765"/>
      <c r="I60" s="765"/>
      <c r="J60" s="765"/>
      <c r="K60" s="765"/>
      <c r="L60" s="766"/>
      <c r="M60" s="579">
        <v>0</v>
      </c>
    </row>
    <row r="61" spans="1:13" s="574" customFormat="1" ht="9" customHeight="1">
      <c r="A61" s="593"/>
      <c r="B61" s="581"/>
      <c r="C61" s="581"/>
      <c r="D61" s="581"/>
      <c r="E61" s="581"/>
      <c r="F61" s="581"/>
      <c r="G61" s="581"/>
      <c r="H61" s="581"/>
      <c r="I61" s="581"/>
      <c r="J61" s="581"/>
      <c r="K61" s="581"/>
      <c r="L61" s="581"/>
      <c r="M61" s="582"/>
    </row>
    <row r="62" spans="1:13">
      <c r="A62" s="583" t="s">
        <v>968</v>
      </c>
      <c r="B62" s="584"/>
      <c r="C62" s="584"/>
      <c r="D62" s="584"/>
      <c r="E62" s="584"/>
      <c r="F62" s="584"/>
      <c r="G62" s="584"/>
      <c r="H62" s="584"/>
      <c r="I62" s="584"/>
      <c r="J62" s="584"/>
      <c r="K62" s="584"/>
      <c r="L62" s="584"/>
      <c r="M62" s="585"/>
    </row>
    <row r="63" spans="1:13" s="574" customFormat="1" ht="3.75" customHeight="1" thickBot="1">
      <c r="A63" s="593"/>
      <c r="B63" s="581"/>
      <c r="C63" s="581"/>
      <c r="D63" s="581"/>
      <c r="E63" s="581"/>
      <c r="F63" s="581"/>
      <c r="G63" s="581"/>
      <c r="H63" s="581"/>
      <c r="I63" s="581"/>
      <c r="J63" s="581"/>
      <c r="K63" s="581"/>
      <c r="L63" s="581"/>
      <c r="M63" s="582"/>
    </row>
    <row r="64" spans="1:13" s="574" customFormat="1" ht="12">
      <c r="A64" s="746" t="s">
        <v>944</v>
      </c>
      <c r="B64" s="747"/>
      <c r="C64" s="747"/>
      <c r="D64" s="747"/>
      <c r="E64" s="747"/>
      <c r="F64" s="747"/>
      <c r="G64" s="747"/>
      <c r="H64" s="608"/>
      <c r="I64" s="609"/>
      <c r="J64" s="610" t="s">
        <v>970</v>
      </c>
      <c r="K64" s="780" t="s">
        <v>971</v>
      </c>
      <c r="L64" s="781"/>
      <c r="M64" s="611"/>
    </row>
    <row r="65" spans="1:13" s="574" customFormat="1" ht="12">
      <c r="A65" s="767" t="s">
        <v>2235</v>
      </c>
      <c r="B65" s="768"/>
      <c r="C65" s="768"/>
      <c r="D65" s="768"/>
      <c r="E65" s="768"/>
      <c r="F65" s="768"/>
      <c r="G65" s="768"/>
      <c r="H65" s="612"/>
      <c r="I65" s="613"/>
      <c r="J65" s="614"/>
      <c r="K65" s="792"/>
      <c r="L65" s="793"/>
      <c r="M65" s="615"/>
    </row>
    <row r="66" spans="1:13" s="574" customFormat="1" ht="12">
      <c r="A66" s="616" t="s">
        <v>973</v>
      </c>
      <c r="B66" s="617"/>
      <c r="C66" s="617"/>
      <c r="D66" s="617"/>
      <c r="E66" s="617"/>
      <c r="F66" s="617"/>
      <c r="G66" s="617"/>
      <c r="H66" s="612"/>
      <c r="I66" s="613"/>
      <c r="J66" s="614"/>
      <c r="K66" s="792"/>
      <c r="L66" s="793"/>
      <c r="M66" s="615"/>
    </row>
    <row r="67" spans="1:13" s="574" customFormat="1" thickBot="1">
      <c r="A67" s="603" t="s">
        <v>974</v>
      </c>
      <c r="B67" s="604"/>
      <c r="C67" s="604"/>
      <c r="D67" s="604"/>
      <c r="E67" s="604"/>
      <c r="F67" s="604"/>
      <c r="G67" s="604"/>
      <c r="H67" s="618"/>
      <c r="I67" s="619"/>
      <c r="J67" s="614"/>
      <c r="K67" s="794"/>
      <c r="L67" s="795"/>
      <c r="M67" s="615"/>
    </row>
    <row r="68" spans="1:13" s="574" customFormat="1" thickBot="1">
      <c r="A68" s="764" t="s">
        <v>953</v>
      </c>
      <c r="B68" s="765"/>
      <c r="C68" s="765"/>
      <c r="D68" s="765"/>
      <c r="E68" s="765"/>
      <c r="F68" s="765"/>
      <c r="G68" s="765"/>
      <c r="H68" s="765"/>
      <c r="I68" s="765"/>
      <c r="J68" s="765"/>
      <c r="K68" s="765"/>
      <c r="L68" s="766"/>
      <c r="M68" s="579">
        <v>0</v>
      </c>
    </row>
    <row r="69" spans="1:13" s="574" customFormat="1" ht="7.5" customHeight="1" thickBot="1">
      <c r="A69" s="593"/>
      <c r="B69" s="581"/>
      <c r="C69" s="581"/>
      <c r="D69" s="581"/>
      <c r="E69" s="581"/>
      <c r="F69" s="581"/>
      <c r="G69" s="581"/>
      <c r="H69" s="581"/>
      <c r="I69" s="581"/>
      <c r="J69" s="581"/>
      <c r="K69" s="581"/>
      <c r="L69" s="581"/>
      <c r="M69" s="582"/>
    </row>
    <row r="70" spans="1:13" s="574" customFormat="1" thickBot="1">
      <c r="A70" s="764" t="s">
        <v>2236</v>
      </c>
      <c r="B70" s="765"/>
      <c r="C70" s="765"/>
      <c r="D70" s="765"/>
      <c r="E70" s="765"/>
      <c r="F70" s="765"/>
      <c r="G70" s="765"/>
      <c r="H70" s="765"/>
      <c r="I70" s="765"/>
      <c r="J70" s="765"/>
      <c r="K70" s="765"/>
      <c r="L70" s="766"/>
      <c r="M70" s="579">
        <f>ROUND(M60+M68,0)</f>
        <v>0</v>
      </c>
    </row>
    <row r="71" spans="1:13">
      <c r="A71" s="524"/>
      <c r="B71" s="525"/>
      <c r="C71" s="525"/>
      <c r="D71" s="525"/>
      <c r="E71" s="525"/>
      <c r="F71" s="525"/>
      <c r="G71" s="525"/>
      <c r="H71" s="525"/>
      <c r="I71" s="525"/>
      <c r="J71" s="525"/>
      <c r="K71" s="525"/>
      <c r="L71" s="525"/>
      <c r="M71" s="526"/>
    </row>
    <row r="72" spans="1:13">
      <c r="A72" s="555"/>
      <c r="B72" s="490"/>
      <c r="C72" s="490"/>
      <c r="D72" s="490"/>
      <c r="E72" s="490"/>
      <c r="F72" s="490"/>
      <c r="G72" s="490"/>
      <c r="H72" s="490"/>
      <c r="I72" s="490"/>
      <c r="J72" s="490"/>
      <c r="K72" s="490"/>
      <c r="L72" s="490"/>
      <c r="M72" s="532"/>
    </row>
    <row r="73" spans="1:13">
      <c r="A73" s="555"/>
      <c r="B73" s="490"/>
      <c r="C73" s="490"/>
      <c r="D73" s="490"/>
      <c r="E73" s="490"/>
      <c r="F73" s="490"/>
      <c r="G73" s="490"/>
      <c r="H73" s="490"/>
      <c r="I73" s="490"/>
      <c r="J73" s="490"/>
      <c r="K73" s="490"/>
      <c r="L73" s="490"/>
      <c r="M73" s="532"/>
    </row>
    <row r="74" spans="1:13">
      <c r="A74" s="555"/>
      <c r="B74" s="490"/>
      <c r="C74" s="490"/>
      <c r="D74" s="490"/>
      <c r="E74" s="490"/>
      <c r="F74" s="490"/>
      <c r="G74" s="490"/>
      <c r="H74" s="490"/>
      <c r="I74" s="490"/>
      <c r="J74" s="490"/>
      <c r="K74" s="490"/>
      <c r="L74" s="490"/>
      <c r="M74" s="532"/>
    </row>
    <row r="75" spans="1:13" s="574" customFormat="1" ht="12">
      <c r="A75" s="620"/>
      <c r="B75" s="621"/>
      <c r="C75" s="621"/>
      <c r="D75" s="622" t="s">
        <v>976</v>
      </c>
      <c r="E75" s="622"/>
      <c r="F75" s="622"/>
      <c r="G75" s="622"/>
      <c r="H75" s="622"/>
      <c r="I75" s="622"/>
      <c r="J75" s="621"/>
      <c r="K75" s="621"/>
      <c r="L75" s="621"/>
      <c r="M75" s="623"/>
    </row>
    <row r="76" spans="1:13" s="574" customFormat="1" ht="12">
      <c r="A76" s="620"/>
      <c r="B76" s="621"/>
      <c r="C76" s="621"/>
      <c r="D76" s="621" t="s">
        <v>977</v>
      </c>
      <c r="E76" s="621"/>
      <c r="F76" s="621"/>
      <c r="G76" s="621"/>
      <c r="H76" s="621"/>
      <c r="I76" s="621"/>
      <c r="J76" s="621"/>
      <c r="K76" s="621"/>
      <c r="L76" s="621"/>
      <c r="M76" s="623"/>
    </row>
    <row r="77" spans="1:13">
      <c r="A77" s="555"/>
      <c r="B77" s="490"/>
      <c r="C77" s="490"/>
      <c r="D77" s="490" t="s">
        <v>978</v>
      </c>
      <c r="E77" s="490"/>
      <c r="F77" s="490"/>
      <c r="G77" s="490"/>
      <c r="H77" s="490"/>
      <c r="I77" s="490"/>
      <c r="J77" s="490"/>
      <c r="K77" s="490"/>
      <c r="L77" s="490"/>
      <c r="M77" s="532"/>
    </row>
    <row r="78" spans="1:13">
      <c r="A78" s="555"/>
      <c r="B78" s="490"/>
      <c r="C78" s="490"/>
      <c r="D78" s="490" t="s">
        <v>979</v>
      </c>
      <c r="E78" s="490"/>
      <c r="F78" s="490"/>
      <c r="G78" s="490"/>
      <c r="H78" s="490"/>
      <c r="I78" s="490"/>
      <c r="J78" s="490"/>
      <c r="K78" s="490"/>
      <c r="L78" s="490"/>
      <c r="M78" s="532"/>
    </row>
    <row r="79" spans="1:13" ht="13.5" thickBot="1">
      <c r="A79" s="555"/>
      <c r="B79" s="490"/>
      <c r="C79" s="490"/>
      <c r="D79" s="490"/>
      <c r="E79" s="490" t="s">
        <v>980</v>
      </c>
      <c r="F79" s="490"/>
      <c r="G79" s="490"/>
      <c r="H79" s="490"/>
      <c r="I79" s="490"/>
      <c r="J79" s="490"/>
      <c r="K79" s="490"/>
      <c r="L79" s="490"/>
      <c r="M79" s="532"/>
    </row>
    <row r="80" spans="1:13">
      <c r="A80" s="624" t="s">
        <v>2216</v>
      </c>
      <c r="B80" s="625"/>
      <c r="C80" s="625"/>
      <c r="D80" s="625"/>
      <c r="E80" s="625"/>
      <c r="F80" s="625"/>
      <c r="G80" s="625"/>
      <c r="H80" s="625"/>
      <c r="I80" s="625"/>
      <c r="J80" s="625"/>
      <c r="K80" s="625"/>
      <c r="L80" s="625"/>
      <c r="M80" s="626"/>
    </row>
    <row r="81" spans="1:13">
      <c r="A81" s="627"/>
      <c r="B81" s="628"/>
      <c r="C81" s="628"/>
      <c r="D81" s="628"/>
      <c r="E81" s="628"/>
      <c r="F81" s="628"/>
      <c r="G81" s="628"/>
      <c r="H81" s="628"/>
      <c r="I81" s="628"/>
      <c r="J81" s="628"/>
      <c r="K81" s="628"/>
      <c r="L81" s="628"/>
      <c r="M81" s="629"/>
    </row>
    <row r="82" spans="1:13">
      <c r="A82" s="627"/>
      <c r="B82" s="628"/>
      <c r="C82" s="628"/>
      <c r="D82" s="628"/>
      <c r="E82" s="628"/>
      <c r="F82" s="628"/>
      <c r="G82" s="628"/>
      <c r="H82" s="628"/>
      <c r="I82" s="628"/>
      <c r="J82" s="628"/>
      <c r="K82" s="628"/>
      <c r="L82" s="628"/>
      <c r="M82" s="629"/>
    </row>
    <row r="83" spans="1:13">
      <c r="A83" s="627"/>
      <c r="B83" s="628"/>
      <c r="C83" s="628"/>
      <c r="D83" s="628"/>
      <c r="E83" s="628"/>
      <c r="F83" s="628"/>
      <c r="G83" s="628"/>
      <c r="H83" s="628"/>
      <c r="I83" s="628"/>
      <c r="J83" s="628"/>
      <c r="K83" s="628"/>
      <c r="L83" s="628"/>
      <c r="M83" s="629"/>
    </row>
    <row r="84" spans="1:13" ht="13.5" thickBot="1">
      <c r="A84" s="630"/>
      <c r="B84" s="631"/>
      <c r="C84" s="631"/>
      <c r="D84" s="631"/>
      <c r="E84" s="631"/>
      <c r="F84" s="631"/>
      <c r="G84" s="631"/>
      <c r="H84" s="631"/>
      <c r="I84" s="631"/>
      <c r="J84" s="631"/>
      <c r="K84" s="631"/>
      <c r="L84" s="631"/>
      <c r="M84" s="632"/>
    </row>
    <row r="85" spans="1:13">
      <c r="A85" s="633"/>
      <c r="B85" s="634"/>
      <c r="C85" s="634"/>
      <c r="D85" s="634"/>
      <c r="E85" s="634"/>
      <c r="F85" s="634"/>
      <c r="G85" s="634"/>
      <c r="H85" s="634"/>
      <c r="I85" s="634"/>
      <c r="J85" s="634"/>
      <c r="K85" s="634"/>
      <c r="L85" s="634"/>
      <c r="M85" s="635"/>
    </row>
    <row r="86" spans="1:13">
      <c r="A86" s="514" t="s">
        <v>2217</v>
      </c>
      <c r="B86" s="516"/>
      <c r="C86" s="516"/>
      <c r="D86" s="516"/>
      <c r="E86" s="516"/>
      <c r="F86" s="516"/>
      <c r="G86" s="516"/>
      <c r="H86" s="516"/>
      <c r="I86" s="516"/>
      <c r="J86" s="516"/>
      <c r="K86" s="516"/>
      <c r="L86" s="516"/>
      <c r="M86" s="520"/>
    </row>
    <row r="87" spans="1:13" ht="17.25" customHeight="1">
      <c r="A87" s="782" t="s">
        <v>2218</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2219</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36"/>
      <c r="B91" s="637"/>
      <c r="C91" s="637"/>
      <c r="D91" s="637"/>
      <c r="E91" s="637"/>
      <c r="F91" s="637"/>
      <c r="G91" s="637"/>
      <c r="H91" s="637"/>
      <c r="I91" s="637"/>
      <c r="J91" s="637"/>
      <c r="K91" s="637"/>
      <c r="L91" s="637"/>
      <c r="M91" s="638"/>
    </row>
    <row r="92" spans="1:13">
      <c r="A92" s="636"/>
      <c r="B92" s="637"/>
      <c r="C92" s="637"/>
      <c r="D92" s="637"/>
      <c r="E92" s="637"/>
      <c r="F92" s="637"/>
      <c r="G92" s="637"/>
      <c r="H92" s="637"/>
      <c r="I92" s="637"/>
      <c r="J92" s="637"/>
      <c r="K92" s="637"/>
      <c r="L92" s="637"/>
      <c r="M92" s="638"/>
    </row>
    <row r="93" spans="1:13">
      <c r="A93" s="636"/>
      <c r="B93" s="637"/>
      <c r="C93" s="637"/>
      <c r="D93" s="637"/>
      <c r="E93" s="637"/>
      <c r="F93" s="637"/>
      <c r="G93" s="637"/>
      <c r="H93" s="637"/>
      <c r="I93" s="637"/>
      <c r="J93" s="637"/>
      <c r="K93" s="637"/>
      <c r="L93" s="637"/>
      <c r="M93" s="638"/>
    </row>
    <row r="94" spans="1:13">
      <c r="A94" s="514"/>
      <c r="B94" s="516"/>
      <c r="C94" s="516"/>
      <c r="D94" s="516"/>
      <c r="E94" s="516"/>
      <c r="F94" s="516"/>
      <c r="G94" s="516"/>
      <c r="H94" s="516"/>
      <c r="I94" s="516"/>
      <c r="J94" s="516"/>
      <c r="K94" s="516"/>
      <c r="L94" s="516"/>
      <c r="M94" s="520"/>
    </row>
    <row r="95" spans="1:13" s="574" customFormat="1" ht="12">
      <c r="A95" s="620"/>
      <c r="B95" s="621"/>
      <c r="C95" s="621"/>
      <c r="D95" s="621" t="s">
        <v>976</v>
      </c>
      <c r="E95" s="622"/>
      <c r="F95" s="621"/>
      <c r="G95" s="621"/>
      <c r="H95" s="621"/>
      <c r="I95" s="621"/>
      <c r="J95" s="621"/>
      <c r="K95" s="621"/>
      <c r="L95" s="621"/>
      <c r="M95" s="623"/>
    </row>
    <row r="96" spans="1:13" s="574" customFormat="1" ht="12">
      <c r="A96" s="620"/>
      <c r="B96" s="621"/>
      <c r="C96" s="621"/>
      <c r="D96" s="639" t="s">
        <v>977</v>
      </c>
      <c r="E96" s="621"/>
      <c r="F96" s="621"/>
      <c r="G96" s="639"/>
      <c r="H96" s="639"/>
      <c r="I96" s="639"/>
      <c r="J96" s="621"/>
      <c r="K96" s="621"/>
      <c r="L96" s="621"/>
      <c r="M96" s="623"/>
    </row>
    <row r="97" spans="1:13">
      <c r="A97" s="555"/>
      <c r="B97" s="490"/>
      <c r="C97" s="490"/>
      <c r="D97" s="640" t="s">
        <v>981</v>
      </c>
      <c r="E97" s="490"/>
      <c r="F97" s="490"/>
      <c r="G97" s="640"/>
      <c r="H97" s="640"/>
      <c r="I97" s="640"/>
      <c r="J97" s="490"/>
      <c r="K97" s="490"/>
      <c r="L97" s="490"/>
      <c r="M97" s="532"/>
    </row>
    <row r="98" spans="1:13">
      <c r="A98" s="641"/>
      <c r="B98" s="516"/>
      <c r="C98" s="516"/>
      <c r="D98" s="490" t="s">
        <v>979</v>
      </c>
      <c r="E98" s="490"/>
      <c r="F98" s="490"/>
      <c r="G98" s="490"/>
      <c r="H98" s="490"/>
      <c r="I98" s="490"/>
      <c r="J98" s="516"/>
      <c r="K98" s="516"/>
      <c r="L98" s="516"/>
      <c r="M98" s="520"/>
    </row>
    <row r="99" spans="1:13" ht="13.5" customHeight="1">
      <c r="A99" s="641"/>
      <c r="B99" s="516"/>
      <c r="C99" s="516"/>
      <c r="D99" s="516"/>
      <c r="E99" s="490"/>
      <c r="F99" s="490"/>
      <c r="G99" s="490"/>
      <c r="H99" s="490"/>
      <c r="I99" s="490"/>
      <c r="J99" s="516"/>
      <c r="K99" s="516"/>
      <c r="L99" s="516"/>
      <c r="M99" s="520"/>
    </row>
    <row r="100" spans="1:13">
      <c r="A100" s="642" t="s">
        <v>2220</v>
      </c>
      <c r="B100" s="643"/>
      <c r="C100" s="643"/>
      <c r="D100" s="490"/>
      <c r="E100" s="490"/>
      <c r="F100" s="490"/>
      <c r="G100" s="490"/>
      <c r="H100" s="490"/>
      <c r="I100" s="788"/>
      <c r="J100" s="788"/>
      <c r="K100" s="788"/>
      <c r="L100" s="788"/>
      <c r="M100" s="789"/>
    </row>
    <row r="101" spans="1:13" ht="13.5" thickBot="1">
      <c r="A101" s="644" t="s">
        <v>2221</v>
      </c>
      <c r="B101" s="645"/>
      <c r="C101" s="645"/>
      <c r="D101" s="646"/>
      <c r="E101" s="646"/>
      <c r="F101" s="646"/>
      <c r="G101" s="646"/>
      <c r="H101" s="646"/>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7.2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5.25">
      <c r="B10" s="810" t="s">
        <v>2205</v>
      </c>
      <c r="C10" s="811"/>
      <c r="D10" s="811"/>
      <c r="E10" s="811"/>
      <c r="F10" s="359" t="s">
        <v>2206</v>
      </c>
      <c r="G10" s="79"/>
      <c r="H10" s="360"/>
      <c r="I10" s="812" t="s">
        <v>2207</v>
      </c>
      <c r="J10" s="812"/>
      <c r="K10" s="361"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1"/>
      <c r="E12" s="371"/>
      <c r="F12" s="371"/>
      <c r="G12" s="371"/>
      <c r="H12" s="370"/>
      <c r="I12" s="371"/>
      <c r="J12" s="370"/>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27"/>
      <c r="E25" s="327"/>
      <c r="F25" s="813" t="s">
        <v>2222</v>
      </c>
      <c r="G25" s="814"/>
      <c r="H25" s="814"/>
      <c r="I25" s="327" t="s">
        <v>2203</v>
      </c>
      <c r="J25" s="327" t="s">
        <v>2204</v>
      </c>
      <c r="K25" s="265"/>
      <c r="L25" s="327"/>
      <c r="M25" s="327"/>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176" t="s">
        <v>983</v>
      </c>
      <c r="C31" s="81" t="s">
        <v>1220</v>
      </c>
      <c r="D31" s="82"/>
      <c r="E31" s="82"/>
      <c r="F31" s="82"/>
      <c r="G31" s="82"/>
      <c r="H31" s="82"/>
      <c r="I31" s="82"/>
      <c r="J31" s="83"/>
      <c r="K31" s="309"/>
      <c r="L31" s="307" t="s">
        <v>984</v>
      </c>
      <c r="M31" s="204"/>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VLOOKUP(A36,EQUIPOS!A6:D161,4,FALSE)</f>
        <v>159493.52590192482</v>
      </c>
      <c r="L36" s="271"/>
      <c r="M36" s="272">
        <v>0.15</v>
      </c>
      <c r="N36" s="273">
        <f>K36/M36</f>
        <v>1063290.1726794988</v>
      </c>
    </row>
    <row r="37" spans="1:14">
      <c r="A37" t="s">
        <v>150</v>
      </c>
      <c r="B37" s="869" t="str">
        <f>VLOOKUP(A37,EQUIPOS!A7:D154,3,FALSE)</f>
        <v>Cargador : Potencia en el volante 125 hp, Clasificación de RPM del motor 2300.</v>
      </c>
      <c r="C37" s="870"/>
      <c r="D37" s="870"/>
      <c r="E37" s="870"/>
      <c r="F37" s="870"/>
      <c r="G37" s="870"/>
      <c r="H37" s="871"/>
      <c r="I37" s="268"/>
      <c r="J37" s="269"/>
      <c r="K37" s="270">
        <f>VLOOKUP(A37,EQUIPOS!A7:D162,4,FALSE)</f>
        <v>92721.236084160453</v>
      </c>
      <c r="L37" s="271"/>
      <c r="M37" s="272">
        <v>0.15</v>
      </c>
      <c r="N37" s="273">
        <f>K37/M37</f>
        <v>618141.57389440306</v>
      </c>
    </row>
    <row r="38" spans="1:14">
      <c r="A38" t="s">
        <v>273</v>
      </c>
      <c r="B38" s="869" t="str">
        <f>VLOOKUP(A38,EQUIPOS!A8:D154,3,FALSE)</f>
        <v>Motosierra, 93.6 cm3 - 7.1 HP, 45-90 cm - 7.9 kg</v>
      </c>
      <c r="C38" s="870"/>
      <c r="D38" s="870"/>
      <c r="E38" s="870"/>
      <c r="F38" s="870"/>
      <c r="G38" s="870"/>
      <c r="H38" s="871"/>
      <c r="I38" s="268"/>
      <c r="J38" s="269"/>
      <c r="K38" s="270">
        <f>VLOOKUP(A38,EQUIPOS!A8:D163,4,FALSE)</f>
        <v>5235.7561854007336</v>
      </c>
      <c r="L38" s="271"/>
      <c r="M38" s="272">
        <v>0.15</v>
      </c>
      <c r="N38" s="274">
        <f>K38/M38</f>
        <v>34905.041236004894</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9021.8333333333339</v>
      </c>
    </row>
    <row r="43" spans="1:14" ht="15.75" thickBot="1">
      <c r="B43" s="820" t="s">
        <v>953</v>
      </c>
      <c r="C43" s="821"/>
      <c r="D43" s="821"/>
      <c r="E43" s="821"/>
      <c r="F43" s="821"/>
      <c r="G43" s="821"/>
      <c r="H43" s="821"/>
      <c r="I43" s="821"/>
      <c r="J43" s="821"/>
      <c r="K43" s="821"/>
      <c r="L43" s="821"/>
      <c r="M43" s="822"/>
      <c r="N43" s="99">
        <f>SUM(N36:N42)</f>
        <v>1725358.6211432398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3" t="s">
        <v>957</v>
      </c>
      <c r="C58" s="884"/>
      <c r="D58" s="884"/>
      <c r="E58" s="884"/>
      <c r="F58" s="884"/>
      <c r="G58" s="885"/>
      <c r="H58" s="73" t="s">
        <v>945</v>
      </c>
      <c r="I58" s="74" t="s">
        <v>958</v>
      </c>
      <c r="J58" s="75" t="s">
        <v>959</v>
      </c>
      <c r="K58" s="73" t="s">
        <v>960</v>
      </c>
      <c r="L58" s="906" t="s">
        <v>961</v>
      </c>
      <c r="M58" s="885"/>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35</v>
      </c>
      <c r="J59" s="287">
        <v>1</v>
      </c>
      <c r="K59" s="280">
        <f>I59*J59</f>
        <v>35</v>
      </c>
      <c r="L59" s="907">
        <v>983.54</v>
      </c>
      <c r="M59" s="908"/>
      <c r="N59" s="288">
        <f>K59*L59</f>
        <v>34423.9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48"/>
      <c r="J64" s="48"/>
      <c r="K64" s="48"/>
      <c r="L64" s="898"/>
      <c r="M64" s="899"/>
      <c r="N64" s="297"/>
    </row>
    <row r="65" spans="1:15" ht="15.75" thickBot="1">
      <c r="B65" s="909" t="s">
        <v>953</v>
      </c>
      <c r="C65" s="863"/>
      <c r="D65" s="863"/>
      <c r="E65" s="863"/>
      <c r="F65" s="863"/>
      <c r="G65" s="863"/>
      <c r="H65" s="863"/>
      <c r="I65" s="863"/>
      <c r="J65" s="863"/>
      <c r="K65" s="863"/>
      <c r="L65" s="863"/>
      <c r="M65" s="864"/>
      <c r="N65" s="302">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297">
        <f>K70/M70</f>
        <v>180436.66666666669</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48"/>
      <c r="J75" s="48"/>
      <c r="K75" s="48"/>
      <c r="L75" s="898"/>
      <c r="M75" s="899"/>
      <c r="N75" s="297"/>
    </row>
    <row r="76" spans="1:15" ht="15.75" thickBot="1">
      <c r="B76" s="820" t="s">
        <v>953</v>
      </c>
      <c r="C76" s="821"/>
      <c r="D76" s="821"/>
      <c r="E76" s="821"/>
      <c r="F76" s="821"/>
      <c r="G76" s="821"/>
      <c r="H76" s="821"/>
      <c r="I76" s="863"/>
      <c r="J76" s="863"/>
      <c r="K76" s="863"/>
      <c r="L76" s="863"/>
      <c r="M76" s="864"/>
      <c r="N76" s="302">
        <f>N70+N71+N72+N73+N74</f>
        <v>180436.66666666669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1940219.1878099064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388043.83756198129</v>
      </c>
      <c r="M83" s="856"/>
      <c r="N83" s="51"/>
    </row>
    <row r="84" spans="1:14">
      <c r="B84" s="89" t="s">
        <v>973</v>
      </c>
      <c r="C84" s="90"/>
      <c r="D84" s="90"/>
      <c r="E84" s="90"/>
      <c r="F84" s="90"/>
      <c r="G84" s="90"/>
      <c r="H84" s="90"/>
      <c r="I84" s="87"/>
      <c r="J84" s="88"/>
      <c r="K84" s="305">
        <v>0.05</v>
      </c>
      <c r="L84" s="855">
        <f>N78*K84</f>
        <v>97010.959390495322</v>
      </c>
      <c r="M84" s="856"/>
      <c r="N84" s="51"/>
    </row>
    <row r="85" spans="1:14" ht="15.75" thickBot="1">
      <c r="B85" s="91" t="s">
        <v>974</v>
      </c>
      <c r="C85" s="92"/>
      <c r="D85" s="92"/>
      <c r="E85" s="92"/>
      <c r="F85" s="92"/>
      <c r="G85" s="92"/>
      <c r="H85" s="92"/>
      <c r="I85" s="93"/>
      <c r="J85" s="94"/>
      <c r="K85" s="306">
        <v>0.05</v>
      </c>
      <c r="L85" s="857">
        <f>N78*K85</f>
        <v>97010.959390495322</v>
      </c>
      <c r="M85" s="858"/>
      <c r="N85" s="51"/>
    </row>
    <row r="86" spans="1:14" ht="15.75" thickBot="1">
      <c r="B86" s="820" t="s">
        <v>953</v>
      </c>
      <c r="C86" s="821"/>
      <c r="D86" s="821"/>
      <c r="E86" s="821"/>
      <c r="F86" s="821"/>
      <c r="G86" s="821"/>
      <c r="H86" s="821"/>
      <c r="I86" s="821"/>
      <c r="J86" s="821"/>
      <c r="K86" s="821"/>
      <c r="L86" s="821"/>
      <c r="M86" s="822"/>
      <c r="N86" s="52">
        <f>L83+L84+L85</f>
        <v>582065.75634297193</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189">
        <f>N78+N86</f>
        <v>2522284.9441528786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0" t="s">
        <v>2205</v>
      </c>
      <c r="C10" s="811"/>
      <c r="D10" s="811"/>
      <c r="E10" s="811"/>
      <c r="F10" s="392" t="s">
        <v>2206</v>
      </c>
      <c r="G10" s="79"/>
      <c r="H10" s="360"/>
      <c r="I10" s="812" t="s">
        <v>2207</v>
      </c>
      <c r="J10" s="812"/>
      <c r="K10" s="393"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985</v>
      </c>
      <c r="C31" s="81" t="s">
        <v>1169</v>
      </c>
      <c r="D31" s="82"/>
      <c r="E31" s="82"/>
      <c r="F31" s="82"/>
      <c r="G31" s="82"/>
      <c r="H31" s="82"/>
      <c r="I31" s="82"/>
      <c r="J31" s="83"/>
      <c r="K31" s="309"/>
      <c r="L31" s="307" t="s">
        <v>984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249</v>
      </c>
      <c r="B36" s="869" t="str">
        <f>VLOOKUP(A36,EQUIPOS!A6:D154,3,FALSE)</f>
        <v>Guadañadora, Cilindraje 41.5 cm3, Longitud del mango 1450 mm, Peso 7.4 kg</v>
      </c>
      <c r="C36" s="870"/>
      <c r="D36" s="870"/>
      <c r="E36" s="870"/>
      <c r="F36" s="870"/>
      <c r="G36" s="870"/>
      <c r="H36" s="871"/>
      <c r="I36" s="268"/>
      <c r="J36" s="269"/>
      <c r="K36" s="270">
        <f>VLOOKUP(A36,EQUIPOS!A6:D161,4,FALSE)</f>
        <v>3806.6967982079959</v>
      </c>
      <c r="L36" s="271"/>
      <c r="M36" s="272">
        <v>0.36</v>
      </c>
      <c r="N36" s="273">
        <f>K36/M36</f>
        <v>10574.157772799988</v>
      </c>
    </row>
    <row r="37" spans="1:14">
      <c r="A37" t="s">
        <v>273</v>
      </c>
      <c r="B37" s="869" t="str">
        <f>VLOOKUP(A37,EQUIPOS!A7:D154,3,FALSE)</f>
        <v>Motosierra, 93.6 cm3 - 7.1 HP, 45-90 cm - 7.9 kg</v>
      </c>
      <c r="C37" s="870"/>
      <c r="D37" s="870"/>
      <c r="E37" s="870"/>
      <c r="F37" s="870"/>
      <c r="G37" s="870"/>
      <c r="H37" s="871"/>
      <c r="I37" s="268"/>
      <c r="J37" s="269"/>
      <c r="K37" s="270">
        <f>VLOOKUP(A37,EQUIPOS!A7:D162,4,FALSE)</f>
        <v>5235.7561854007336</v>
      </c>
      <c r="L37" s="271"/>
      <c r="M37" s="272">
        <v>0.10299999999999999</v>
      </c>
      <c r="N37" s="273">
        <f>K37/M37</f>
        <v>50832.584324278971</v>
      </c>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1879.5486111111113</v>
      </c>
    </row>
    <row r="43" spans="1:14" ht="15.75" thickBot="1">
      <c r="B43" s="820" t="s">
        <v>953</v>
      </c>
      <c r="C43" s="821"/>
      <c r="D43" s="821"/>
      <c r="E43" s="821"/>
      <c r="F43" s="821"/>
      <c r="G43" s="821"/>
      <c r="H43" s="821"/>
      <c r="I43" s="821"/>
      <c r="J43" s="821"/>
      <c r="K43" s="821"/>
      <c r="L43" s="821"/>
      <c r="M43" s="822"/>
      <c r="N43" s="99">
        <f>SUM(N36:N42)</f>
        <v>63286.29070819007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50</v>
      </c>
      <c r="J59" s="287">
        <v>1</v>
      </c>
      <c r="K59" s="280">
        <f>I59*J59</f>
        <v>50</v>
      </c>
      <c r="L59" s="907">
        <f>'900.2'!N78</f>
        <v>1006.903624392139</v>
      </c>
      <c r="M59" s="908"/>
      <c r="N59" s="288">
        <f>K59*L59</f>
        <v>50345.181219606951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50345.181219606951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2.88</v>
      </c>
      <c r="N70" s="297">
        <f>K70/M70</f>
        <v>37590.972222222226</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37590.972222222226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151222.44415001923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30244.488830003847</v>
      </c>
      <c r="M83" s="856"/>
      <c r="N83" s="51"/>
    </row>
    <row r="84" spans="1:14">
      <c r="B84" s="89" t="s">
        <v>973</v>
      </c>
      <c r="C84" s="90"/>
      <c r="D84" s="90"/>
      <c r="E84" s="90"/>
      <c r="F84" s="90"/>
      <c r="G84" s="90"/>
      <c r="H84" s="90"/>
      <c r="I84" s="87"/>
      <c r="J84" s="88"/>
      <c r="K84" s="305">
        <v>0.05</v>
      </c>
      <c r="L84" s="855">
        <f>N78*K84</f>
        <v>7561.1222075009618</v>
      </c>
      <c r="M84" s="856"/>
      <c r="N84" s="51"/>
    </row>
    <row r="85" spans="1:14" ht="15.75" thickBot="1">
      <c r="B85" s="91" t="s">
        <v>974</v>
      </c>
      <c r="C85" s="92"/>
      <c r="D85" s="92"/>
      <c r="E85" s="92"/>
      <c r="F85" s="92"/>
      <c r="G85" s="92"/>
      <c r="H85" s="92"/>
      <c r="I85" s="93"/>
      <c r="J85" s="94"/>
      <c r="K85" s="306">
        <v>0.05</v>
      </c>
      <c r="L85" s="857">
        <f>N78*K85</f>
        <v>7561.1222075009618</v>
      </c>
      <c r="M85" s="858"/>
      <c r="N85" s="51"/>
    </row>
    <row r="86" spans="1:14" ht="15.75" thickBot="1">
      <c r="B86" s="820" t="s">
        <v>953</v>
      </c>
      <c r="C86" s="821"/>
      <c r="D86" s="821"/>
      <c r="E86" s="821"/>
      <c r="F86" s="821"/>
      <c r="G86" s="821"/>
      <c r="H86" s="821"/>
      <c r="I86" s="821"/>
      <c r="J86" s="821"/>
      <c r="K86" s="821"/>
      <c r="L86" s="821"/>
      <c r="M86" s="822"/>
      <c r="N86" s="52">
        <f>L83+L84+L85</f>
        <v>45366.733245005773</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189">
        <f>N78+N86</f>
        <v>196589.17739502501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9.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986</v>
      </c>
      <c r="C31" s="81" t="s">
        <v>1170</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92721.236084160453</v>
      </c>
      <c r="L36" s="271"/>
      <c r="M36" s="272">
        <v>2.375</v>
      </c>
      <c r="N36" s="273">
        <f>K36/M36</f>
        <v>39040.520456488615</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2.375</v>
      </c>
      <c r="N37" s="273">
        <f>K37/M37</f>
        <v>37083.070576664613</v>
      </c>
    </row>
    <row r="38" spans="1:14">
      <c r="A38" t="s">
        <v>195</v>
      </c>
      <c r="B38" s="869" t="str">
        <f>VLOOKUP(A38,EQUIPOS!A7:D154,3,FALSE)</f>
        <v xml:space="preserve">Equipo de oxicorte, Capacidad de corte: hasta 6´´ (152mm) </v>
      </c>
      <c r="C38" s="870"/>
      <c r="D38" s="870"/>
      <c r="E38" s="870"/>
      <c r="F38" s="870"/>
      <c r="G38" s="870"/>
      <c r="H38" s="871"/>
      <c r="I38" s="268"/>
      <c r="J38" s="269"/>
      <c r="K38" s="270">
        <f>VLOOKUP(A38,EQUIPOS!A7:D162,4,FALSE)</f>
        <v>10992.643855918006</v>
      </c>
      <c r="L38" s="271"/>
      <c r="M38" s="272">
        <v>2.375</v>
      </c>
      <c r="N38" s="274">
        <f>K38/M38</f>
        <v>4628.4816235444232</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1416.2065453389896</v>
      </c>
    </row>
    <row r="43" spans="1:14" ht="15.75" thickBot="1">
      <c r="B43" s="820" t="s">
        <v>953</v>
      </c>
      <c r="C43" s="821"/>
      <c r="D43" s="821"/>
      <c r="E43" s="821"/>
      <c r="F43" s="821"/>
      <c r="G43" s="821"/>
      <c r="H43" s="821"/>
      <c r="I43" s="821"/>
      <c r="J43" s="821"/>
      <c r="K43" s="821"/>
      <c r="L43" s="821"/>
      <c r="M43" s="822"/>
      <c r="N43" s="99">
        <f>SUM(N36:N42)</f>
        <v>82168.279202036647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1006.903624392139</v>
      </c>
      <c r="M59" s="908"/>
      <c r="N59" s="288">
        <f>K59*L59</f>
        <v>1006.903624392139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1006.903624392139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OBRA'!A8:D68,3,FALSE)</f>
        <v>Oficial</v>
      </c>
      <c r="C71" s="47"/>
      <c r="D71" s="47"/>
      <c r="E71" s="47"/>
      <c r="F71" s="47"/>
      <c r="G71" s="47"/>
      <c r="H71" s="47"/>
      <c r="I71" s="293">
        <f>K71/J71*100</f>
        <v>57668.23979157189</v>
      </c>
      <c r="J71" s="294">
        <v>185</v>
      </c>
      <c r="K71" s="299">
        <f>VLOOKUP(A71,'MANO DE OBRA'!A8:D99,4,FALSE)</f>
        <v>106686.24361440798</v>
      </c>
      <c r="L71" s="50"/>
      <c r="M71" s="296">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182">
        <f>N43+N54+N65+N76</f>
        <v>97337.248279818683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19467.449655963737</v>
      </c>
      <c r="M83" s="856"/>
      <c r="N83" s="51"/>
    </row>
    <row r="84" spans="1:14">
      <c r="B84" s="89" t="s">
        <v>973</v>
      </c>
      <c r="C84" s="90"/>
      <c r="D84" s="90"/>
      <c r="E84" s="90"/>
      <c r="F84" s="90"/>
      <c r="G84" s="90"/>
      <c r="H84" s="90"/>
      <c r="I84" s="87"/>
      <c r="J84" s="88"/>
      <c r="K84" s="305">
        <v>0.05</v>
      </c>
      <c r="L84" s="855">
        <f>N78*K84</f>
        <v>4866.8624139909343</v>
      </c>
      <c r="M84" s="856"/>
      <c r="N84" s="51"/>
    </row>
    <row r="85" spans="1:14" ht="15.75" thickBot="1">
      <c r="B85" s="91" t="s">
        <v>974</v>
      </c>
      <c r="C85" s="92"/>
      <c r="D85" s="92"/>
      <c r="E85" s="92"/>
      <c r="F85" s="92"/>
      <c r="G85" s="92"/>
      <c r="H85" s="92"/>
      <c r="I85" s="93"/>
      <c r="J85" s="94"/>
      <c r="K85" s="306">
        <v>0.05</v>
      </c>
      <c r="L85" s="857">
        <f>N78*K85</f>
        <v>4866.8624139909343</v>
      </c>
      <c r="M85" s="858"/>
      <c r="N85" s="51"/>
    </row>
    <row r="86" spans="1:14" ht="15.75" thickBot="1">
      <c r="B86" s="820" t="s">
        <v>953</v>
      </c>
      <c r="C86" s="821"/>
      <c r="D86" s="821"/>
      <c r="E86" s="821"/>
      <c r="F86" s="821"/>
      <c r="G86" s="821"/>
      <c r="H86" s="821"/>
      <c r="I86" s="821"/>
      <c r="J86" s="821"/>
      <c r="K86" s="821"/>
      <c r="L86" s="821"/>
      <c r="M86" s="822"/>
      <c r="N86" s="52">
        <f>L83+L84+L85</f>
        <v>29201.174483945604</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52">
        <f>N78+N86</f>
        <v>126538.42276376429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9.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0" t="s">
        <v>2205</v>
      </c>
      <c r="C10" s="811"/>
      <c r="D10" s="811"/>
      <c r="E10" s="811"/>
      <c r="F10" s="392" t="s">
        <v>2206</v>
      </c>
      <c r="G10" s="79"/>
      <c r="H10" s="360"/>
      <c r="I10" s="812" t="s">
        <v>2207</v>
      </c>
      <c r="J10" s="812"/>
      <c r="K10" s="393"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988</v>
      </c>
      <c r="C31" s="81" t="s">
        <v>1171</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8"/>
      <c r="J36" s="269"/>
      <c r="K36" s="270">
        <f>VLOOKUP(A36,EQUIPOS!A6:D161,4,FALSE)</f>
        <v>160344.15404853059</v>
      </c>
      <c r="L36" s="271"/>
      <c r="M36" s="272">
        <v>2.5</v>
      </c>
      <c r="N36" s="273">
        <f>K36/M36</f>
        <v>64137.661619412233</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2.5</v>
      </c>
      <c r="N37" s="273">
        <f>K37/M37</f>
        <v>35228.917047831383</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10992.643855918006</v>
      </c>
      <c r="L38" s="271"/>
      <c r="M38" s="272">
        <v>2.5</v>
      </c>
      <c r="N38" s="273">
        <f>K38/M38</f>
        <v>4397.0575423672026</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269.07924361440797</v>
      </c>
    </row>
    <row r="43" spans="1:14" ht="15.75" thickBot="1">
      <c r="B43" s="820" t="s">
        <v>953</v>
      </c>
      <c r="C43" s="821"/>
      <c r="D43" s="821"/>
      <c r="E43" s="821"/>
      <c r="F43" s="821"/>
      <c r="G43" s="821"/>
      <c r="H43" s="821"/>
      <c r="I43" s="821"/>
      <c r="J43" s="821"/>
      <c r="K43" s="821"/>
      <c r="L43" s="821"/>
      <c r="M43" s="822"/>
      <c r="N43" s="99">
        <f>SUM(N36:N42)</f>
        <v>104032.71545322523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1006.903624392139</v>
      </c>
      <c r="M59" s="908"/>
      <c r="N59" s="288">
        <f>K59*L59</f>
        <v>1006.903624392139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1006.903624392139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13453.962180720398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118493.58125833777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23698.716251667556</v>
      </c>
      <c r="M83" s="856"/>
      <c r="N83" s="51"/>
    </row>
    <row r="84" spans="1:14">
      <c r="B84" s="89" t="s">
        <v>973</v>
      </c>
      <c r="C84" s="90"/>
      <c r="D84" s="90"/>
      <c r="E84" s="90"/>
      <c r="F84" s="90"/>
      <c r="G84" s="90"/>
      <c r="H84" s="90"/>
      <c r="I84" s="87"/>
      <c r="J84" s="88"/>
      <c r="K84" s="305">
        <v>0.05</v>
      </c>
      <c r="L84" s="855">
        <f>N78*K84</f>
        <v>5924.6790629168891</v>
      </c>
      <c r="M84" s="856"/>
      <c r="N84" s="51"/>
    </row>
    <row r="85" spans="1:14" ht="15.75" thickBot="1">
      <c r="B85" s="91" t="s">
        <v>974</v>
      </c>
      <c r="C85" s="92"/>
      <c r="D85" s="92"/>
      <c r="E85" s="92"/>
      <c r="F85" s="92"/>
      <c r="G85" s="92"/>
      <c r="H85" s="92"/>
      <c r="I85" s="93"/>
      <c r="J85" s="94"/>
      <c r="K85" s="306">
        <v>0.05</v>
      </c>
      <c r="L85" s="857">
        <f>N78*K85</f>
        <v>5924.6790629168891</v>
      </c>
      <c r="M85" s="858"/>
      <c r="N85" s="51"/>
    </row>
    <row r="86" spans="1:14" ht="15.75" thickBot="1">
      <c r="B86" s="820" t="s">
        <v>953</v>
      </c>
      <c r="C86" s="821"/>
      <c r="D86" s="821"/>
      <c r="E86" s="821"/>
      <c r="F86" s="821"/>
      <c r="G86" s="821"/>
      <c r="H86" s="821"/>
      <c r="I86" s="821"/>
      <c r="J86" s="821"/>
      <c r="K86" s="821"/>
      <c r="L86" s="821"/>
      <c r="M86" s="822"/>
      <c r="N86" s="52">
        <f>L83+L84+L85</f>
        <v>35548.074377501332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154041.6556358391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0" t="s">
        <v>2205</v>
      </c>
      <c r="C10" s="811"/>
      <c r="D10" s="811"/>
      <c r="E10" s="811"/>
      <c r="F10" s="392" t="s">
        <v>2206</v>
      </c>
      <c r="G10" s="79"/>
      <c r="H10" s="360"/>
      <c r="I10" s="812" t="s">
        <v>2207</v>
      </c>
      <c r="J10" s="812"/>
      <c r="K10" s="393"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989</v>
      </c>
      <c r="C31" s="81" t="s">
        <v>1172</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92721.236084160453</v>
      </c>
      <c r="L36" s="271"/>
      <c r="M36" s="272">
        <v>9.25</v>
      </c>
      <c r="N36" s="273">
        <f>K36/M36</f>
        <v>10023.917414503832</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9.25</v>
      </c>
      <c r="N37" s="273">
        <f>K37/M37</f>
        <v>9521.3289318463194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58.094119895785944</v>
      </c>
    </row>
    <row r="43" spans="1:14" ht="15.75" thickBot="1">
      <c r="B43" s="820" t="s">
        <v>953</v>
      </c>
      <c r="C43" s="821"/>
      <c r="D43" s="821"/>
      <c r="E43" s="821"/>
      <c r="F43" s="821"/>
      <c r="G43" s="821"/>
      <c r="H43" s="821"/>
      <c r="I43" s="821"/>
      <c r="J43" s="821"/>
      <c r="K43" s="821"/>
      <c r="L43" s="821"/>
      <c r="M43" s="822"/>
      <c r="N43" s="99">
        <f>SUM(N36:N42)</f>
        <v>19603.340466245936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1006.903624392139</v>
      </c>
      <c r="M59" s="908"/>
      <c r="N59" s="288">
        <f>K59*L59</f>
        <v>1006.903624392139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1006.903624392139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74</v>
      </c>
      <c r="N70" s="297">
        <f>K70/M70</f>
        <v>1463</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74</v>
      </c>
      <c r="N71" s="297">
        <f>K71/M71</f>
        <v>1441.7059947892972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2904.7059947892972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23514.950085427372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4702.9900170854744</v>
      </c>
      <c r="M83" s="856"/>
      <c r="N83" s="51"/>
    </row>
    <row r="84" spans="1:14">
      <c r="B84" s="89" t="s">
        <v>973</v>
      </c>
      <c r="C84" s="90"/>
      <c r="D84" s="90"/>
      <c r="E84" s="90"/>
      <c r="F84" s="90"/>
      <c r="G84" s="90"/>
      <c r="H84" s="90"/>
      <c r="I84" s="87"/>
      <c r="J84" s="88"/>
      <c r="K84" s="305">
        <v>0.05</v>
      </c>
      <c r="L84" s="855">
        <f>N78*K84</f>
        <v>1175.7475042713686</v>
      </c>
      <c r="M84" s="856"/>
      <c r="N84" s="51"/>
    </row>
    <row r="85" spans="1:14" ht="15.75" thickBot="1">
      <c r="B85" s="91" t="s">
        <v>974</v>
      </c>
      <c r="C85" s="92"/>
      <c r="D85" s="92"/>
      <c r="E85" s="92"/>
      <c r="F85" s="92"/>
      <c r="G85" s="92"/>
      <c r="H85" s="92"/>
      <c r="I85" s="93"/>
      <c r="J85" s="94"/>
      <c r="K85" s="306">
        <v>0.05</v>
      </c>
      <c r="L85" s="857">
        <f>N78*K85</f>
        <v>1175.7475042713686</v>
      </c>
      <c r="M85" s="858"/>
      <c r="N85" s="51"/>
    </row>
    <row r="86" spans="1:14" ht="15.75" thickBot="1">
      <c r="B86" s="820" t="s">
        <v>953</v>
      </c>
      <c r="C86" s="821"/>
      <c r="D86" s="821"/>
      <c r="E86" s="821"/>
      <c r="F86" s="821"/>
      <c r="G86" s="821"/>
      <c r="H86" s="821"/>
      <c r="I86" s="821"/>
      <c r="J86" s="821"/>
      <c r="K86" s="821"/>
      <c r="L86" s="821"/>
      <c r="M86" s="822"/>
      <c r="N86" s="52">
        <f>L83+L84+L85</f>
        <v>7054.4850256282116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30569.435111055584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990</v>
      </c>
      <c r="C31" s="81" t="s">
        <v>1173</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180</v>
      </c>
      <c r="B36" s="869" t="str">
        <f>VLOOKUP(A36,EQUIPOS!A6:D154,3,FALSE)</f>
        <v>Compresor 120 HP, con martillo.</v>
      </c>
      <c r="C36" s="870"/>
      <c r="D36" s="870"/>
      <c r="E36" s="870"/>
      <c r="F36" s="870"/>
      <c r="G36" s="870"/>
      <c r="H36" s="871"/>
      <c r="I36" s="268"/>
      <c r="J36" s="269"/>
      <c r="K36" s="270">
        <f>VLOOKUP(A36,EQUIPOS!A6:D161,4,FALSE)</f>
        <v>88072.292619578453</v>
      </c>
      <c r="L36" s="271"/>
      <c r="M36" s="272">
        <v>2.5</v>
      </c>
      <c r="N36" s="273">
        <f>K36/M36</f>
        <v>35228.917047831383</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1082.6200000000001</v>
      </c>
    </row>
    <row r="43" spans="1:14" ht="15.75" thickBot="1">
      <c r="B43" s="820" t="s">
        <v>953</v>
      </c>
      <c r="C43" s="821"/>
      <c r="D43" s="821"/>
      <c r="E43" s="821"/>
      <c r="F43" s="821"/>
      <c r="G43" s="821"/>
      <c r="H43" s="821"/>
      <c r="I43" s="821"/>
      <c r="J43" s="821"/>
      <c r="K43" s="821"/>
      <c r="L43" s="821"/>
      <c r="M43" s="822"/>
      <c r="N43" s="99">
        <f>SUM(N36:N42)</f>
        <v>36311.537047831385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1006.903624392139</v>
      </c>
      <c r="M59" s="908"/>
      <c r="N59" s="288">
        <f>K59*L59</f>
        <v>1006.903624392139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1006.903624392139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20</v>
      </c>
      <c r="N70" s="297">
        <f>K70/M70</f>
        <v>10826.2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10826.2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48144.640672223526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9628.9281344447063</v>
      </c>
      <c r="M83" s="856"/>
      <c r="N83" s="51"/>
    </row>
    <row r="84" spans="1:14">
      <c r="B84" s="89" t="s">
        <v>973</v>
      </c>
      <c r="C84" s="90"/>
      <c r="D84" s="90"/>
      <c r="E84" s="90"/>
      <c r="F84" s="90"/>
      <c r="G84" s="90"/>
      <c r="H84" s="90"/>
      <c r="I84" s="87"/>
      <c r="J84" s="88"/>
      <c r="K84" s="305">
        <v>0.05</v>
      </c>
      <c r="L84" s="855">
        <f>N78*K84</f>
        <v>2407.2320336111766</v>
      </c>
      <c r="M84" s="856"/>
      <c r="N84" s="51"/>
    </row>
    <row r="85" spans="1:14" ht="15.75" thickBot="1">
      <c r="B85" s="91" t="s">
        <v>974</v>
      </c>
      <c r="C85" s="92"/>
      <c r="D85" s="92"/>
      <c r="E85" s="92"/>
      <c r="F85" s="92"/>
      <c r="G85" s="92"/>
      <c r="H85" s="92"/>
      <c r="I85" s="93"/>
      <c r="J85" s="94"/>
      <c r="K85" s="306">
        <v>0.05</v>
      </c>
      <c r="L85" s="857">
        <f>N78*K85</f>
        <v>2407.2320336111766</v>
      </c>
      <c r="M85" s="858"/>
      <c r="N85" s="51"/>
    </row>
    <row r="86" spans="1:14" ht="15.75" thickBot="1">
      <c r="B86" s="820" t="s">
        <v>953</v>
      </c>
      <c r="C86" s="821"/>
      <c r="D86" s="821"/>
      <c r="E86" s="821"/>
      <c r="F86" s="821"/>
      <c r="G86" s="821"/>
      <c r="H86" s="821"/>
      <c r="I86" s="821"/>
      <c r="J86" s="821"/>
      <c r="K86" s="821"/>
      <c r="L86" s="821"/>
      <c r="M86" s="822"/>
      <c r="N86" s="52">
        <f>L83+L84+L85</f>
        <v>14443.39220166706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62588.032873890588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991</v>
      </c>
      <c r="C31" s="81" t="s">
        <v>1170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92721.236084160453</v>
      </c>
      <c r="L36" s="271"/>
      <c r="M36" s="272">
        <v>2.375</v>
      </c>
      <c r="N36" s="273">
        <f>K36/M36</f>
        <v>39040.520456488615</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2.375</v>
      </c>
      <c r="N37" s="273">
        <f>K37/M37</f>
        <v>37083.070576664613</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10992.643855918006</v>
      </c>
      <c r="L38" s="271"/>
      <c r="M38" s="272">
        <v>2.375</v>
      </c>
      <c r="N38" s="273">
        <f>K38/M38</f>
        <v>4628.4816235444232</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1416.2065453389896</v>
      </c>
    </row>
    <row r="43" spans="1:14" ht="15.75" thickBot="1">
      <c r="B43" s="820" t="s">
        <v>953</v>
      </c>
      <c r="C43" s="821"/>
      <c r="D43" s="821"/>
      <c r="E43" s="821"/>
      <c r="F43" s="821"/>
      <c r="G43" s="821"/>
      <c r="H43" s="821"/>
      <c r="I43" s="821"/>
      <c r="J43" s="821"/>
      <c r="K43" s="821"/>
      <c r="L43" s="821"/>
      <c r="M43" s="822"/>
      <c r="N43" s="99">
        <f>SUM(N36:N42)</f>
        <v>82168.279202036647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1006.903624392139</v>
      </c>
      <c r="M59" s="908"/>
      <c r="N59" s="288">
        <f>K59*L59</f>
        <v>1006.903624392139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1006.903624392139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97337.248279818683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19467.449655963737</v>
      </c>
      <c r="M83" s="856"/>
      <c r="N83" s="51"/>
    </row>
    <row r="84" spans="1:14">
      <c r="B84" s="89" t="s">
        <v>973</v>
      </c>
      <c r="C84" s="90"/>
      <c r="D84" s="90"/>
      <c r="E84" s="90"/>
      <c r="F84" s="90"/>
      <c r="G84" s="90"/>
      <c r="H84" s="90"/>
      <c r="I84" s="87"/>
      <c r="J84" s="88"/>
      <c r="K84" s="305">
        <v>0.05</v>
      </c>
      <c r="L84" s="855">
        <f>N78*K84</f>
        <v>4866.8624139909343</v>
      </c>
      <c r="M84" s="856"/>
      <c r="N84" s="51"/>
    </row>
    <row r="85" spans="1:14" ht="15.75" thickBot="1">
      <c r="B85" s="91" t="s">
        <v>974</v>
      </c>
      <c r="C85" s="92"/>
      <c r="D85" s="92"/>
      <c r="E85" s="92"/>
      <c r="F85" s="92"/>
      <c r="G85" s="92"/>
      <c r="H85" s="92"/>
      <c r="I85" s="93"/>
      <c r="J85" s="94"/>
      <c r="K85" s="306">
        <v>0.05</v>
      </c>
      <c r="L85" s="857">
        <f>N78*K85</f>
        <v>4866.8624139909343</v>
      </c>
      <c r="M85" s="858"/>
      <c r="N85" s="51"/>
    </row>
    <row r="86" spans="1:14" ht="15.75" thickBot="1">
      <c r="B86" s="820" t="s">
        <v>953</v>
      </c>
      <c r="C86" s="821"/>
      <c r="D86" s="821"/>
      <c r="E86" s="821"/>
      <c r="F86" s="821"/>
      <c r="G86" s="821"/>
      <c r="H86" s="821"/>
      <c r="I86" s="821"/>
      <c r="J86" s="821"/>
      <c r="K86" s="821"/>
      <c r="L86" s="821"/>
      <c r="M86" s="822"/>
      <c r="N86" s="52">
        <f>L83+L84+L85</f>
        <v>29201.174483945604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126538.42276376429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992</v>
      </c>
      <c r="C31" s="81" t="s">
        <v>1171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8"/>
      <c r="J36" s="269"/>
      <c r="K36" s="270">
        <f>VLOOKUP(A36,EQUIPOS!A6:D161,4,FALSE)</f>
        <v>160344.15404853059</v>
      </c>
      <c r="L36" s="271"/>
      <c r="M36" s="272">
        <v>2.5</v>
      </c>
      <c r="N36" s="273">
        <f>K36/M36</f>
        <v>64137.661619412233</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2.5</v>
      </c>
      <c r="N37" s="273">
        <f>K37/M37</f>
        <v>35228.917047831383</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10992.643855918006</v>
      </c>
      <c r="L38" s="271"/>
      <c r="M38" s="272">
        <v>2.5</v>
      </c>
      <c r="N38" s="273">
        <f>K38/M38</f>
        <v>4397.0575423672026</v>
      </c>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269.07924361440797</v>
      </c>
    </row>
    <row r="43" spans="1:14" ht="15.75" thickBot="1">
      <c r="B43" s="820" t="s">
        <v>953</v>
      </c>
      <c r="C43" s="821"/>
      <c r="D43" s="821"/>
      <c r="E43" s="821"/>
      <c r="F43" s="821"/>
      <c r="G43" s="821"/>
      <c r="H43" s="821"/>
      <c r="I43" s="821"/>
      <c r="J43" s="821"/>
      <c r="K43" s="821"/>
      <c r="L43" s="821"/>
      <c r="M43" s="822"/>
      <c r="N43" s="99">
        <f>SUM(N36:N42)</f>
        <v>104032.71545322523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1006.903624392139</v>
      </c>
      <c r="M59" s="908"/>
      <c r="N59" s="288">
        <f>K59*L59</f>
        <v>1006.903624392139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1006.903624392139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13453.962180720398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118493.58125833777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23698.716251667556</v>
      </c>
      <c r="M83" s="856"/>
      <c r="N83" s="51"/>
    </row>
    <row r="84" spans="1:14">
      <c r="B84" s="89" t="s">
        <v>973</v>
      </c>
      <c r="C84" s="90"/>
      <c r="D84" s="90"/>
      <c r="E84" s="90"/>
      <c r="F84" s="90"/>
      <c r="G84" s="90"/>
      <c r="H84" s="90"/>
      <c r="I84" s="87"/>
      <c r="J84" s="88"/>
      <c r="K84" s="305">
        <v>0.05</v>
      </c>
      <c r="L84" s="855">
        <f>N78*K84</f>
        <v>5924.6790629168891</v>
      </c>
      <c r="M84" s="856"/>
      <c r="N84" s="51"/>
    </row>
    <row r="85" spans="1:14" ht="15.75" thickBot="1">
      <c r="B85" s="91" t="s">
        <v>974</v>
      </c>
      <c r="C85" s="92"/>
      <c r="D85" s="92"/>
      <c r="E85" s="92"/>
      <c r="F85" s="92"/>
      <c r="G85" s="92"/>
      <c r="H85" s="92"/>
      <c r="I85" s="93"/>
      <c r="J85" s="94"/>
      <c r="K85" s="306">
        <v>0.05</v>
      </c>
      <c r="L85" s="857">
        <f>N78*K85</f>
        <v>5924.6790629168891</v>
      </c>
      <c r="M85" s="858"/>
      <c r="N85" s="51"/>
    </row>
    <row r="86" spans="1:14" ht="15.75" thickBot="1">
      <c r="B86" s="820" t="s">
        <v>953</v>
      </c>
      <c r="C86" s="821"/>
      <c r="D86" s="821"/>
      <c r="E86" s="821"/>
      <c r="F86" s="821"/>
      <c r="G86" s="821"/>
      <c r="H86" s="821"/>
      <c r="I86" s="821"/>
      <c r="J86" s="821"/>
      <c r="K86" s="821"/>
      <c r="L86" s="821"/>
      <c r="M86" s="822"/>
      <c r="N86" s="52">
        <f>L83+L84+L85</f>
        <v>35548.074377501332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154041.6556358391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993</v>
      </c>
      <c r="C31" s="81" t="s">
        <v>1171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8"/>
      <c r="J36" s="269"/>
      <c r="K36" s="270">
        <f>VLOOKUP(A36,EQUIPOS!A6:D161,4,FALSE)</f>
        <v>160344.15404853059</v>
      </c>
      <c r="L36" s="271"/>
      <c r="M36" s="272">
        <v>2.5</v>
      </c>
      <c r="N36" s="273">
        <f>K36/M36</f>
        <v>64137.661619412233</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2.5</v>
      </c>
      <c r="N37" s="273">
        <f>K37/M37</f>
        <v>35228.917047831383</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10992.643855918006</v>
      </c>
      <c r="L38" s="271"/>
      <c r="M38" s="272">
        <v>2.5</v>
      </c>
      <c r="N38" s="273">
        <f>K38/M38</f>
        <v>4397.0575423672026</v>
      </c>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214.948243614408</v>
      </c>
    </row>
    <row r="43" spans="1:14" ht="15.75" thickBot="1">
      <c r="B43" s="820" t="s">
        <v>953</v>
      </c>
      <c r="C43" s="821"/>
      <c r="D43" s="821"/>
      <c r="E43" s="821"/>
      <c r="F43" s="821"/>
      <c r="G43" s="821"/>
      <c r="H43" s="821"/>
      <c r="I43" s="821"/>
      <c r="J43" s="821"/>
      <c r="K43" s="821"/>
      <c r="L43" s="821"/>
      <c r="M43" s="822"/>
      <c r="N43" s="99">
        <f>SUM(N36:N42)</f>
        <v>103978.58445322522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1.4</v>
      </c>
      <c r="J59" s="287">
        <v>1</v>
      </c>
      <c r="K59" s="280">
        <f>I59*J59</f>
        <v>1.4</v>
      </c>
      <c r="L59" s="907">
        <f>'900.2'!N78</f>
        <v>1006.903624392139</v>
      </c>
      <c r="M59" s="908"/>
      <c r="N59" s="288">
        <f>K59*L59</f>
        <v>1409.6650741489946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1409.6650741489946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20</v>
      </c>
      <c r="N70" s="297">
        <f>K70/M70</f>
        <v>5413.1</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10747.412180720399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116135.66170809462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23227.132341618926</v>
      </c>
      <c r="M83" s="856"/>
      <c r="N83" s="51"/>
    </row>
    <row r="84" spans="1:14">
      <c r="B84" s="89" t="s">
        <v>973</v>
      </c>
      <c r="C84" s="90"/>
      <c r="D84" s="90"/>
      <c r="E84" s="90"/>
      <c r="F84" s="90"/>
      <c r="G84" s="90"/>
      <c r="H84" s="90"/>
      <c r="I84" s="87"/>
      <c r="J84" s="88"/>
      <c r="K84" s="305">
        <v>0.05</v>
      </c>
      <c r="L84" s="855">
        <f>N78*K84</f>
        <v>5806.7830854047315</v>
      </c>
      <c r="M84" s="856"/>
      <c r="N84" s="51"/>
    </row>
    <row r="85" spans="1:14" ht="15.75" thickBot="1">
      <c r="B85" s="91" t="s">
        <v>974</v>
      </c>
      <c r="C85" s="92"/>
      <c r="D85" s="92"/>
      <c r="E85" s="92"/>
      <c r="F85" s="92"/>
      <c r="G85" s="92"/>
      <c r="H85" s="92"/>
      <c r="I85" s="93"/>
      <c r="J85" s="94"/>
      <c r="K85" s="306">
        <v>0.05</v>
      </c>
      <c r="L85" s="857">
        <f>N78*K85</f>
        <v>5806.7830854047315</v>
      </c>
      <c r="M85" s="858"/>
      <c r="N85" s="51"/>
    </row>
    <row r="86" spans="1:14" ht="15.75" thickBot="1">
      <c r="B86" s="820" t="s">
        <v>953</v>
      </c>
      <c r="C86" s="821"/>
      <c r="D86" s="821"/>
      <c r="E86" s="821"/>
      <c r="F86" s="821"/>
      <c r="G86" s="821"/>
      <c r="H86" s="821"/>
      <c r="I86" s="821"/>
      <c r="J86" s="821"/>
      <c r="K86" s="821"/>
      <c r="L86" s="821"/>
      <c r="M86" s="822"/>
      <c r="N86" s="52">
        <f>L83+L84+L85</f>
        <v>34840.698512428389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150976.360220523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994</v>
      </c>
      <c r="C31" s="81" t="s">
        <v>1174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92721.236084160453</v>
      </c>
      <c r="L36" s="271"/>
      <c r="M36" s="272">
        <v>22</v>
      </c>
      <c r="N36" s="273">
        <f>K36/M36</f>
        <v>4214.6016401891111</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22</v>
      </c>
      <c r="N37" s="273">
        <f>K37/M37</f>
        <v>4003.2860281626567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24.425936774364544</v>
      </c>
    </row>
    <row r="43" spans="1:14" ht="15.75" thickBot="1">
      <c r="B43" s="820" t="s">
        <v>953</v>
      </c>
      <c r="C43" s="821"/>
      <c r="D43" s="821"/>
      <c r="E43" s="821"/>
      <c r="F43" s="821"/>
      <c r="G43" s="821"/>
      <c r="H43" s="821"/>
      <c r="I43" s="821"/>
      <c r="J43" s="821"/>
      <c r="K43" s="821"/>
      <c r="L43" s="821"/>
      <c r="M43" s="822"/>
      <c r="N43" s="99">
        <f>SUM(N36:N42)</f>
        <v>8242.3136051261336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0.42</v>
      </c>
      <c r="J59" s="287">
        <v>1</v>
      </c>
      <c r="K59" s="280">
        <f>I59*J59</f>
        <v>0.42</v>
      </c>
      <c r="L59" s="907">
        <f>'900.2'!N78</f>
        <v>1006.903624392139</v>
      </c>
      <c r="M59" s="908"/>
      <c r="N59" s="288">
        <f>K59*L59</f>
        <v>422.89952224469835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422.89952224469835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1221.2968387182273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9886.5099660890592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1977.301993217812</v>
      </c>
      <c r="M83" s="856"/>
      <c r="N83" s="51"/>
    </row>
    <row r="84" spans="1:14">
      <c r="B84" s="89" t="s">
        <v>973</v>
      </c>
      <c r="C84" s="90"/>
      <c r="D84" s="90"/>
      <c r="E84" s="90"/>
      <c r="F84" s="90"/>
      <c r="G84" s="90"/>
      <c r="H84" s="90"/>
      <c r="I84" s="87"/>
      <c r="J84" s="88"/>
      <c r="K84" s="305">
        <v>0.05</v>
      </c>
      <c r="L84" s="855">
        <f>N78*K84</f>
        <v>494.32549830445299</v>
      </c>
      <c r="M84" s="856"/>
      <c r="N84" s="51"/>
    </row>
    <row r="85" spans="1:14" ht="15.75" thickBot="1">
      <c r="B85" s="91" t="s">
        <v>974</v>
      </c>
      <c r="C85" s="92"/>
      <c r="D85" s="92"/>
      <c r="E85" s="92"/>
      <c r="F85" s="92"/>
      <c r="G85" s="92"/>
      <c r="H85" s="92"/>
      <c r="I85" s="93"/>
      <c r="J85" s="94"/>
      <c r="K85" s="306">
        <v>0.05</v>
      </c>
      <c r="L85" s="857">
        <f>N78*K85</f>
        <v>494.32549830445299</v>
      </c>
      <c r="M85" s="858"/>
      <c r="N85" s="51"/>
    </row>
    <row r="86" spans="1:14" ht="15.75" thickBot="1">
      <c r="B86" s="820" t="s">
        <v>953</v>
      </c>
      <c r="C86" s="821"/>
      <c r="D86" s="821"/>
      <c r="E86" s="821"/>
      <c r="F86" s="821"/>
      <c r="G86" s="821"/>
      <c r="H86" s="821"/>
      <c r="I86" s="821"/>
      <c r="J86" s="821"/>
      <c r="K86" s="821"/>
      <c r="L86" s="821"/>
      <c r="M86" s="822"/>
      <c r="N86" s="52">
        <f>L83+L84+L85</f>
        <v>2965.9529898267178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12852.462955915777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995</v>
      </c>
      <c r="C31" s="81" t="s">
        <v>1175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92721.236084160453</v>
      </c>
      <c r="L36" s="271"/>
      <c r="M36" s="272">
        <v>22</v>
      </c>
      <c r="N36" s="273">
        <f>K36/M36</f>
        <v>4214.6016401891111</v>
      </c>
    </row>
    <row r="37" spans="1:14">
      <c r="A37" t="s">
        <v>180</v>
      </c>
      <c r="B37" s="869" t="str">
        <f>VLOOKUP(A37,EQUIPOS!A7:D154,3,FALSE)</f>
        <v>Compresor 120 HP, con martillo.</v>
      </c>
      <c r="C37" s="870"/>
      <c r="D37" s="870"/>
      <c r="E37" s="870"/>
      <c r="F37" s="870"/>
      <c r="G37" s="870"/>
      <c r="H37" s="871"/>
      <c r="I37" s="268"/>
      <c r="J37" s="269"/>
      <c r="K37" s="270">
        <f>VLOOKUP(A37,EQUIPOS!A7:D162,4,FALSE)</f>
        <v>88072.292619578453</v>
      </c>
      <c r="L37" s="271"/>
      <c r="M37" s="272">
        <v>22</v>
      </c>
      <c r="N37" s="273">
        <f>K37/M37</f>
        <v>4003.2860281626567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24.425936774364544</v>
      </c>
    </row>
    <row r="43" spans="1:14" ht="15.75" thickBot="1">
      <c r="B43" s="820" t="s">
        <v>953</v>
      </c>
      <c r="C43" s="821"/>
      <c r="D43" s="821"/>
      <c r="E43" s="821"/>
      <c r="F43" s="821"/>
      <c r="G43" s="821"/>
      <c r="H43" s="821"/>
      <c r="I43" s="821"/>
      <c r="J43" s="821"/>
      <c r="K43" s="821"/>
      <c r="L43" s="821"/>
      <c r="M43" s="822"/>
      <c r="N43" s="99">
        <f>SUM(N36:N42)</f>
        <v>8242.3136051261336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0.21</v>
      </c>
      <c r="J59" s="287">
        <v>1</v>
      </c>
      <c r="K59" s="280">
        <f>I59*J59</f>
        <v>0.21</v>
      </c>
      <c r="L59" s="907">
        <f>'900.2'!N78</f>
        <v>1006.903624392139</v>
      </c>
      <c r="M59" s="908"/>
      <c r="N59" s="288">
        <f>K59*L59</f>
        <v>211.44976112234917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211.44976112234917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1221.2968387182273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9675.0602049667104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1935.0120409933422</v>
      </c>
      <c r="M83" s="856"/>
      <c r="N83" s="51"/>
    </row>
    <row r="84" spans="1:14">
      <c r="B84" s="89" t="s">
        <v>973</v>
      </c>
      <c r="C84" s="90"/>
      <c r="D84" s="90"/>
      <c r="E84" s="90"/>
      <c r="F84" s="90"/>
      <c r="G84" s="90"/>
      <c r="H84" s="90"/>
      <c r="I84" s="87"/>
      <c r="J84" s="88"/>
      <c r="K84" s="305">
        <v>0.05</v>
      </c>
      <c r="L84" s="855">
        <f>N78*K84</f>
        <v>483.75301024833556</v>
      </c>
      <c r="M84" s="856"/>
      <c r="N84" s="51"/>
    </row>
    <row r="85" spans="1:14" ht="15.75" thickBot="1">
      <c r="B85" s="91" t="s">
        <v>974</v>
      </c>
      <c r="C85" s="92"/>
      <c r="D85" s="92"/>
      <c r="E85" s="92"/>
      <c r="F85" s="92"/>
      <c r="G85" s="92"/>
      <c r="H85" s="92"/>
      <c r="I85" s="93"/>
      <c r="J85" s="94"/>
      <c r="K85" s="306">
        <v>0.05</v>
      </c>
      <c r="L85" s="857">
        <f>N78*K85</f>
        <v>483.75301024833556</v>
      </c>
      <c r="M85" s="858"/>
      <c r="N85" s="51"/>
    </row>
    <row r="86" spans="1:14" ht="15.75" thickBot="1">
      <c r="B86" s="820" t="s">
        <v>953</v>
      </c>
      <c r="C86" s="821"/>
      <c r="D86" s="821"/>
      <c r="E86" s="821"/>
      <c r="F86" s="821"/>
      <c r="G86" s="821"/>
      <c r="H86" s="821"/>
      <c r="I86" s="821"/>
      <c r="J86" s="821"/>
      <c r="K86" s="821"/>
      <c r="L86" s="821"/>
      <c r="M86" s="822"/>
      <c r="N86" s="52">
        <f>L83+L84+L85</f>
        <v>2902.5180614900132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12577.578266456723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996</v>
      </c>
      <c r="C31" s="81" t="s">
        <v>1176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180</v>
      </c>
      <c r="B36" s="869" t="str">
        <f>VLOOKUP(A36,EQUIPOS!A6:D154,3,FALSE)</f>
        <v>Compresor 120 HP, con martillo.</v>
      </c>
      <c r="C36" s="870"/>
      <c r="D36" s="870"/>
      <c r="E36" s="870"/>
      <c r="F36" s="870"/>
      <c r="G36" s="870"/>
      <c r="H36" s="871"/>
      <c r="I36" s="268"/>
      <c r="J36" s="269"/>
      <c r="K36" s="270">
        <f>VLOOKUP(A36,EQUIPOS!A6:D161,4,FALSE)</f>
        <v>88072.292619578453</v>
      </c>
      <c r="L36" s="271"/>
      <c r="M36" s="272">
        <v>20</v>
      </c>
      <c r="N36" s="273">
        <f>K36/M36</f>
        <v>4403.6146309789228</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67.663750000000007</v>
      </c>
    </row>
    <row r="43" spans="1:14" ht="15.75" thickBot="1">
      <c r="B43" s="820" t="s">
        <v>953</v>
      </c>
      <c r="C43" s="821"/>
      <c r="D43" s="821"/>
      <c r="E43" s="821"/>
      <c r="F43" s="821"/>
      <c r="G43" s="821"/>
      <c r="H43" s="821"/>
      <c r="I43" s="821"/>
      <c r="J43" s="821"/>
      <c r="K43" s="821"/>
      <c r="L43" s="821"/>
      <c r="M43" s="822"/>
      <c r="N43" s="99">
        <f>SUM(N36:N42)</f>
        <v>4471.2783809789225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0.08</v>
      </c>
      <c r="J59" s="287">
        <v>1</v>
      </c>
      <c r="K59" s="280">
        <f>I59*J59</f>
        <v>0.08</v>
      </c>
      <c r="L59" s="907">
        <f>'900.2'!N78</f>
        <v>1006.903624392139</v>
      </c>
      <c r="M59" s="908"/>
      <c r="N59" s="288">
        <f>K59*L59</f>
        <v>80.552289951371122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80.552289951371122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160</v>
      </c>
      <c r="N70" s="297">
        <f>K70/M70</f>
        <v>676.63750000000005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676.63750000000005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5228.4681709302931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1045.6936341860587</v>
      </c>
      <c r="M83" s="856"/>
      <c r="N83" s="51"/>
    </row>
    <row r="84" spans="1:14">
      <c r="B84" s="89" t="s">
        <v>973</v>
      </c>
      <c r="C84" s="90"/>
      <c r="D84" s="90"/>
      <c r="E84" s="90"/>
      <c r="F84" s="90"/>
      <c r="G84" s="90"/>
      <c r="H84" s="90"/>
      <c r="I84" s="87"/>
      <c r="J84" s="88"/>
      <c r="K84" s="305">
        <v>0.05</v>
      </c>
      <c r="L84" s="855">
        <f>N78*K84</f>
        <v>261.42340854651468</v>
      </c>
      <c r="M84" s="856"/>
      <c r="N84" s="51"/>
    </row>
    <row r="85" spans="1:14" ht="15.75" thickBot="1">
      <c r="B85" s="91" t="s">
        <v>974</v>
      </c>
      <c r="C85" s="92"/>
      <c r="D85" s="92"/>
      <c r="E85" s="92"/>
      <c r="F85" s="92"/>
      <c r="G85" s="92"/>
      <c r="H85" s="92"/>
      <c r="I85" s="93"/>
      <c r="J85" s="94"/>
      <c r="K85" s="306">
        <v>0.05</v>
      </c>
      <c r="L85" s="857">
        <f>N78*K85</f>
        <v>261.42340854651468</v>
      </c>
      <c r="M85" s="858"/>
      <c r="N85" s="51"/>
    </row>
    <row r="86" spans="1:14" ht="15.75" thickBot="1">
      <c r="B86" s="820" t="s">
        <v>953</v>
      </c>
      <c r="C86" s="821"/>
      <c r="D86" s="821"/>
      <c r="E86" s="821"/>
      <c r="F86" s="821"/>
      <c r="G86" s="821"/>
      <c r="H86" s="821"/>
      <c r="I86" s="821"/>
      <c r="J86" s="821"/>
      <c r="K86" s="821"/>
      <c r="L86" s="821"/>
      <c r="M86" s="822"/>
      <c r="N86" s="52">
        <f>L83+L84+L85</f>
        <v>1568.5404512790878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6797.0086222093814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997</v>
      </c>
      <c r="C31" s="81" t="s">
        <v>1177</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195</v>
      </c>
      <c r="B36" s="869" t="str">
        <f>VLOOKUP(A36,EQUIPOS!A6:D154,3,FALSE)</f>
        <v xml:space="preserve">Equipo de oxicorte, Capacidad de corte: hasta 6´´ (152mm) </v>
      </c>
      <c r="C36" s="870"/>
      <c r="D36" s="870"/>
      <c r="E36" s="870"/>
      <c r="F36" s="870"/>
      <c r="G36" s="870"/>
      <c r="H36" s="871"/>
      <c r="I36" s="268"/>
      <c r="J36" s="269"/>
      <c r="K36" s="270">
        <f>VLOOKUP(A36,EQUIPOS!A6:D161,4,FALSE)</f>
        <v>10992.643855918006</v>
      </c>
      <c r="L36" s="271"/>
      <c r="M36" s="272">
        <v>321</v>
      </c>
      <c r="N36" s="273">
        <f>K36/M36</f>
        <v>34.244996435881639</v>
      </c>
    </row>
    <row r="37" spans="1:14">
      <c r="A37" t="s">
        <v>248</v>
      </c>
      <c r="B37" s="869" t="str">
        <f>VLOOKUP(A37,EQUIPOS!A7:D154,3,FALSE)</f>
        <v>Grúa telescópica de 50 Ton.</v>
      </c>
      <c r="C37" s="870"/>
      <c r="D37" s="870"/>
      <c r="E37" s="870"/>
      <c r="F37" s="870"/>
      <c r="G37" s="870"/>
      <c r="H37" s="871"/>
      <c r="I37" s="268"/>
      <c r="J37" s="269"/>
      <c r="K37" s="270">
        <f>VLOOKUP(A37,EQUIPOS!A7:D162,4,FALSE)</f>
        <v>340252.847739132</v>
      </c>
      <c r="L37" s="271"/>
      <c r="M37" s="272">
        <v>321</v>
      </c>
      <c r="N37" s="273">
        <f>K37/M37</f>
        <v>1059.9777188134954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16.863239875389407</v>
      </c>
    </row>
    <row r="43" spans="1:14" ht="15.75" thickBot="1">
      <c r="B43" s="820" t="s">
        <v>953</v>
      </c>
      <c r="C43" s="821"/>
      <c r="D43" s="821"/>
      <c r="E43" s="821"/>
      <c r="F43" s="821"/>
      <c r="G43" s="821"/>
      <c r="H43" s="821"/>
      <c r="I43" s="821"/>
      <c r="J43" s="821"/>
      <c r="K43" s="821"/>
      <c r="L43" s="821"/>
      <c r="M43" s="822"/>
      <c r="N43" s="99">
        <f>SUM(N36:N42)</f>
        <v>1111.0859551247663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1222</v>
      </c>
      <c r="B59" s="46" t="str">
        <f>VLOOKUP(A59,TRANSPORTE!A5:D117,3,FALSE)</f>
        <v>Transporte de acero</v>
      </c>
      <c r="C59" s="318"/>
      <c r="D59" s="318"/>
      <c r="E59" s="318"/>
      <c r="F59" s="318"/>
      <c r="G59" s="318"/>
      <c r="H59" s="312" t="str">
        <f>VLOOKUP(A59,TRANSPORTE!A6:D120,2,FALSE)</f>
        <v>tkm</v>
      </c>
      <c r="I59" s="280">
        <v>1</v>
      </c>
      <c r="J59" s="287">
        <v>1</v>
      </c>
      <c r="K59" s="280">
        <f>I59*J59</f>
        <v>1</v>
      </c>
      <c r="L59" s="907">
        <f>VLOOKUP(A59,TRANSPORTE!A5:D120,4,FALSE)</f>
        <v>0.31607169880923475</v>
      </c>
      <c r="M59" s="908"/>
      <c r="N59" s="288">
        <f>K59*L59</f>
        <v>0.31607169880923475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0.31607169880923475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19</v>
      </c>
      <c r="B70" s="49" t="str">
        <f>VLOOKUP(A70,'MANO DE OBRA'!A8:D68,3,FALSE)</f>
        <v>Obrero (8)</v>
      </c>
      <c r="C70" s="47"/>
      <c r="D70" s="47"/>
      <c r="E70" s="47"/>
      <c r="F70" s="47"/>
      <c r="G70" s="47"/>
      <c r="H70" s="47"/>
      <c r="I70" s="293">
        <f>K70/J70*100</f>
        <v>234080.00000000003</v>
      </c>
      <c r="J70" s="294">
        <v>185</v>
      </c>
      <c r="K70" s="295">
        <f>VLOOKUP(A70,'MANO DE OBRA'!A8:D99,4,FALSE)</f>
        <v>433048</v>
      </c>
      <c r="L70" s="50"/>
      <c r="M70" s="296">
        <v>2568</v>
      </c>
      <c r="N70" s="297">
        <f>K70/M70</f>
        <v>168.63239875389408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168.63239875389408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1280.0344255774696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256.00688511549396</v>
      </c>
      <c r="M83" s="856"/>
      <c r="N83" s="51"/>
    </row>
    <row r="84" spans="1:14">
      <c r="B84" s="89" t="s">
        <v>973</v>
      </c>
      <c r="C84" s="90"/>
      <c r="D84" s="90"/>
      <c r="E84" s="90"/>
      <c r="F84" s="90"/>
      <c r="G84" s="90"/>
      <c r="H84" s="90"/>
      <c r="I84" s="87"/>
      <c r="J84" s="88"/>
      <c r="K84" s="305">
        <v>0.05</v>
      </c>
      <c r="L84" s="855">
        <f>N78*K84</f>
        <v>64.001721278873489</v>
      </c>
      <c r="M84" s="856"/>
      <c r="N84" s="51"/>
    </row>
    <row r="85" spans="1:14" ht="15.75" thickBot="1">
      <c r="B85" s="91" t="s">
        <v>974</v>
      </c>
      <c r="C85" s="92"/>
      <c r="D85" s="92"/>
      <c r="E85" s="92"/>
      <c r="F85" s="92"/>
      <c r="G85" s="92"/>
      <c r="H85" s="92"/>
      <c r="I85" s="93"/>
      <c r="J85" s="94"/>
      <c r="K85" s="306">
        <v>0.05</v>
      </c>
      <c r="L85" s="857">
        <f>N78*K85</f>
        <v>64.001721278873489</v>
      </c>
      <c r="M85" s="858"/>
      <c r="N85" s="51"/>
    </row>
    <row r="86" spans="1:14" ht="15.75" thickBot="1">
      <c r="B86" s="820" t="s">
        <v>953</v>
      </c>
      <c r="C86" s="821"/>
      <c r="D86" s="821"/>
      <c r="E86" s="821"/>
      <c r="F86" s="821"/>
      <c r="G86" s="821"/>
      <c r="H86" s="821"/>
      <c r="I86" s="821"/>
      <c r="J86" s="821"/>
      <c r="K86" s="821"/>
      <c r="L86" s="821"/>
      <c r="M86" s="822"/>
      <c r="N86" s="52">
        <f>L83+L84+L85</f>
        <v>384.01032767324097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1664.0447532507105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999</v>
      </c>
      <c r="C31" s="81" t="s">
        <v>1178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273</v>
      </c>
      <c r="B36" s="869" t="str">
        <f>VLOOKUP(A36,EQUIPOS!A6:D154,3,FALSE)</f>
        <v>Motosierra, 93.6 cm3 - 7.1 HP, 45-90 cm - 7.9 kg</v>
      </c>
      <c r="C36" s="870"/>
      <c r="D36" s="870"/>
      <c r="E36" s="870"/>
      <c r="F36" s="870"/>
      <c r="G36" s="870"/>
      <c r="H36" s="871"/>
      <c r="I36" s="268"/>
      <c r="J36" s="269"/>
      <c r="K36" s="270">
        <f>VLOOKUP(A36,EQUIPOS!A6:D161,4,FALSE)</f>
        <v>5235.7561854007336</v>
      </c>
      <c r="L36" s="271"/>
      <c r="M36" s="272">
        <v>3</v>
      </c>
      <c r="N36" s="273">
        <f>K36/M36</f>
        <v>1745.2520618002445</v>
      </c>
    </row>
    <row r="37" spans="1:14">
      <c r="A37" s="206" t="s">
        <v>312</v>
      </c>
      <c r="B37" s="869" t="str">
        <f>VLOOKUP(A37,EQUIPOS!A7:D154,3,FALSE)</f>
        <v>Retroexcavadora sobre oruga, potencia 138 HP, balde de 1,5 m3.</v>
      </c>
      <c r="C37" s="870"/>
      <c r="D37" s="870"/>
      <c r="E37" s="870"/>
      <c r="F37" s="870"/>
      <c r="G37" s="870"/>
      <c r="H37" s="871"/>
      <c r="I37" s="268"/>
      <c r="J37" s="269"/>
      <c r="K37" s="270">
        <f>VLOOKUP(A37,EQUIPOS!A7:D162,4,FALSE)</f>
        <v>160344.15404853059</v>
      </c>
      <c r="L37" s="271"/>
      <c r="M37" s="272">
        <v>3</v>
      </c>
      <c r="N37" s="273">
        <f>K37/M37</f>
        <v>53448.051349510199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673.35467419668339</v>
      </c>
    </row>
    <row r="43" spans="1:14" ht="15.75" thickBot="1">
      <c r="B43" s="820" t="s">
        <v>953</v>
      </c>
      <c r="C43" s="821"/>
      <c r="D43" s="821"/>
      <c r="E43" s="821"/>
      <c r="F43" s="821"/>
      <c r="G43" s="821"/>
      <c r="H43" s="821"/>
      <c r="I43" s="821"/>
      <c r="J43" s="821"/>
      <c r="K43" s="821"/>
      <c r="L43" s="821"/>
      <c r="M43" s="822"/>
      <c r="N43" s="99">
        <f>SUM(N36:N42)</f>
        <v>55866.65808550713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6</v>
      </c>
      <c r="J59" s="287">
        <v>1</v>
      </c>
      <c r="K59" s="280">
        <f>I59*J59</f>
        <v>6</v>
      </c>
      <c r="L59" s="907">
        <f>VLOOKUP(A59,TRANSPORTE!A5:D94,4,FALSE)</f>
        <v>1002.8940697217156</v>
      </c>
      <c r="M59" s="908"/>
      <c r="N59" s="288">
        <f>K59*L59</f>
        <v>6017.3644183302931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6017.3644183302931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v>
      </c>
      <c r="N70" s="297">
        <f>K70/M70</f>
        <v>4445.260150600333</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24</v>
      </c>
      <c r="N71" s="297">
        <f>K71/M71</f>
        <v>9021.8333333333339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13467.093483933666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75351.115987771089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15070.223197554218</v>
      </c>
      <c r="M83" s="856"/>
      <c r="N83" s="51"/>
    </row>
    <row r="84" spans="1:14">
      <c r="B84" s="89" t="s">
        <v>973</v>
      </c>
      <c r="C84" s="90"/>
      <c r="D84" s="90"/>
      <c r="E84" s="90"/>
      <c r="F84" s="90"/>
      <c r="G84" s="90"/>
      <c r="H84" s="90"/>
      <c r="I84" s="87"/>
      <c r="J84" s="88"/>
      <c r="K84" s="305">
        <v>0.05</v>
      </c>
      <c r="L84" s="855">
        <f>N78*K84</f>
        <v>3767.5557993885545</v>
      </c>
      <c r="M84" s="856"/>
      <c r="N84" s="51"/>
    </row>
    <row r="85" spans="1:14" ht="15.75" thickBot="1">
      <c r="B85" s="91" t="s">
        <v>974</v>
      </c>
      <c r="C85" s="92"/>
      <c r="D85" s="92"/>
      <c r="E85" s="92"/>
      <c r="F85" s="92"/>
      <c r="G85" s="92"/>
      <c r="H85" s="92"/>
      <c r="I85" s="93"/>
      <c r="J85" s="94"/>
      <c r="K85" s="306">
        <v>0.05</v>
      </c>
      <c r="L85" s="857">
        <f>N78*K85</f>
        <v>3767.5557993885545</v>
      </c>
      <c r="M85" s="858"/>
      <c r="N85" s="51"/>
    </row>
    <row r="86" spans="1:14" ht="15.75" thickBot="1">
      <c r="B86" s="820" t="s">
        <v>953</v>
      </c>
      <c r="C86" s="821"/>
      <c r="D86" s="821"/>
      <c r="E86" s="821"/>
      <c r="F86" s="821"/>
      <c r="G86" s="821"/>
      <c r="H86" s="821"/>
      <c r="I86" s="821"/>
      <c r="J86" s="821"/>
      <c r="K86" s="821"/>
      <c r="L86" s="821"/>
      <c r="M86" s="822"/>
      <c r="N86" s="52">
        <f>L83+L84+L85</f>
        <v>22605.334796331328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97956.450784102417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1000</v>
      </c>
      <c r="C31" s="81" t="s">
        <v>2229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195</v>
      </c>
      <c r="B36" s="869" t="str">
        <f>VLOOKUP(A36,EQUIPOS!A6:D154,3,FALSE)</f>
        <v xml:space="preserve">Equipo de oxicorte, Capacidad de corte: hasta 6´´ (152mm) </v>
      </c>
      <c r="C36" s="870"/>
      <c r="D36" s="870"/>
      <c r="E36" s="870"/>
      <c r="F36" s="870"/>
      <c r="G36" s="870"/>
      <c r="H36" s="871"/>
      <c r="I36" s="268"/>
      <c r="J36" s="269"/>
      <c r="K36" s="270">
        <f>VLOOKUP(A36,EQUIPOS!A6:D161,4,FALSE)</f>
        <v>10992.643855918006</v>
      </c>
      <c r="L36" s="271"/>
      <c r="M36" s="272">
        <v>4</v>
      </c>
      <c r="N36" s="273">
        <f>K36/M36</f>
        <v>2748.1609639795015</v>
      </c>
    </row>
    <row r="37" spans="1:14">
      <c r="A37" s="108" t="s">
        <v>248</v>
      </c>
      <c r="B37" s="869" t="str">
        <f>VLOOKUP(A37,EQUIPOS!A7:D154,3,FALSE)</f>
        <v>Grúa telescópica de 50 Ton.</v>
      </c>
      <c r="C37" s="870"/>
      <c r="D37" s="870"/>
      <c r="E37" s="870"/>
      <c r="F37" s="870"/>
      <c r="G37" s="870"/>
      <c r="H37" s="871"/>
      <c r="I37" s="268"/>
      <c r="J37" s="269"/>
      <c r="K37" s="270">
        <f>VLOOKUP(A37,EQUIPOS!A7:D162,4,FALSE)</f>
        <v>340252.847739132</v>
      </c>
      <c r="L37" s="271"/>
      <c r="M37" s="272">
        <v>4</v>
      </c>
      <c r="N37" s="273">
        <f>K37/M37</f>
        <v>85063.211934783001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1010.0320112950249</v>
      </c>
    </row>
    <row r="43" spans="1:14" ht="15.75" thickBot="1">
      <c r="B43" s="820" t="s">
        <v>953</v>
      </c>
      <c r="C43" s="821"/>
      <c r="D43" s="821"/>
      <c r="E43" s="821"/>
      <c r="F43" s="821"/>
      <c r="G43" s="821"/>
      <c r="H43" s="821"/>
      <c r="I43" s="821"/>
      <c r="J43" s="821"/>
      <c r="K43" s="821"/>
      <c r="L43" s="821"/>
      <c r="M43" s="822"/>
      <c r="N43" s="99">
        <f>SUM(N36:N42)</f>
        <v>88821.404910057536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s="206" t="s">
        <v>1325</v>
      </c>
      <c r="B59" s="46" t="str">
        <f>VLOOKUP(A59,TRANSPORTE!A5:D117,3,FALSE)</f>
        <v xml:space="preserve">Transporte de estructuras metálicas </v>
      </c>
      <c r="C59" s="318"/>
      <c r="D59" s="318"/>
      <c r="E59" s="318"/>
      <c r="F59" s="318"/>
      <c r="G59" s="318"/>
      <c r="H59" s="312" t="str">
        <f>VLOOKUP(A59,TRANSPORTE!A6:D120,2,FALSE)</f>
        <v>kgk</v>
      </c>
      <c r="I59" s="280">
        <v>1</v>
      </c>
      <c r="J59" s="287">
        <v>1</v>
      </c>
      <c r="K59" s="280">
        <f>I59*J59</f>
        <v>1</v>
      </c>
      <c r="L59" s="907">
        <f>VLOOKUP(A59,TRANSPORTE!A5:D117,4,FALSE)</f>
        <v>0.44885003926478911</v>
      </c>
      <c r="M59" s="908"/>
      <c r="N59" s="288">
        <f>K59*L59</f>
        <v>0.44885003926478911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0.44885003926478911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v>
      </c>
      <c r="N70" s="297">
        <f>K70/M70</f>
        <v>3333.9451129502495</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32</v>
      </c>
      <c r="N71" s="297">
        <f>K71/M71</f>
        <v>6766.375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98922.173873047053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19784.434774609414</v>
      </c>
      <c r="M83" s="856"/>
      <c r="N83" s="51"/>
    </row>
    <row r="84" spans="1:14">
      <c r="B84" s="89" t="s">
        <v>973</v>
      </c>
      <c r="C84" s="90"/>
      <c r="D84" s="90"/>
      <c r="E84" s="90"/>
      <c r="F84" s="90"/>
      <c r="G84" s="90"/>
      <c r="H84" s="90"/>
      <c r="I84" s="87"/>
      <c r="J84" s="88"/>
      <c r="K84" s="305">
        <v>0.05</v>
      </c>
      <c r="L84" s="855">
        <f>N78*K84</f>
        <v>4946.1086936523534</v>
      </c>
      <c r="M84" s="856"/>
      <c r="N84" s="51"/>
    </row>
    <row r="85" spans="1:14" ht="15.75" thickBot="1">
      <c r="B85" s="91" t="s">
        <v>974</v>
      </c>
      <c r="C85" s="92"/>
      <c r="D85" s="92"/>
      <c r="E85" s="92"/>
      <c r="F85" s="92"/>
      <c r="G85" s="92"/>
      <c r="H85" s="92"/>
      <c r="I85" s="93"/>
      <c r="J85" s="94"/>
      <c r="K85" s="306">
        <v>0.05</v>
      </c>
      <c r="L85" s="857">
        <f>N78*K85</f>
        <v>4946.1086936523534</v>
      </c>
      <c r="M85" s="858"/>
      <c r="N85" s="51"/>
    </row>
    <row r="86" spans="1:14" ht="15.75" thickBot="1">
      <c r="B86" s="820" t="s">
        <v>953</v>
      </c>
      <c r="C86" s="821"/>
      <c r="D86" s="821"/>
      <c r="E86" s="821"/>
      <c r="F86" s="821"/>
      <c r="G86" s="821"/>
      <c r="H86" s="821"/>
      <c r="I86" s="821"/>
      <c r="J86" s="821"/>
      <c r="K86" s="821"/>
      <c r="L86" s="821"/>
      <c r="M86" s="822"/>
      <c r="N86" s="52">
        <f>L83+L84+L85</f>
        <v>29676.65216191412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128598.82603496118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1001</v>
      </c>
      <c r="C31" s="81" t="s">
        <v>1180</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307</v>
      </c>
      <c r="B36" s="869" t="str">
        <f>VLOOKUP(A36,EQUIPOS!A6:D154,3,FALSE)</f>
        <v>Retroexcavadora, Potencia en el Volante 78 HP 2200 RPM</v>
      </c>
      <c r="C36" s="870"/>
      <c r="D36" s="870"/>
      <c r="E36" s="870"/>
      <c r="F36" s="870"/>
      <c r="G36" s="870"/>
      <c r="H36" s="871"/>
      <c r="I36" s="268"/>
      <c r="J36" s="269"/>
      <c r="K36" s="270">
        <f>VLOOKUP(A36,EQUIPOS!A6:D161,4,FALSE)</f>
        <v>121959.99208997918</v>
      </c>
      <c r="L36" s="271"/>
      <c r="M36" s="272">
        <v>5</v>
      </c>
      <c r="N36" s="273">
        <f>K36/M36</f>
        <v>24391.998417995834</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107.474121807204</v>
      </c>
    </row>
    <row r="43" spans="1:14" ht="15.75" thickBot="1">
      <c r="B43" s="820" t="s">
        <v>953</v>
      </c>
      <c r="C43" s="821"/>
      <c r="D43" s="821"/>
      <c r="E43" s="821"/>
      <c r="F43" s="821"/>
      <c r="G43" s="821"/>
      <c r="H43" s="821"/>
      <c r="I43" s="821"/>
      <c r="J43" s="821"/>
      <c r="K43" s="821"/>
      <c r="L43" s="821"/>
      <c r="M43" s="822"/>
      <c r="N43" s="99">
        <f>SUM(N36:N42)</f>
        <v>24499.472539803039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0.70199999999999996</v>
      </c>
      <c r="J59" s="287">
        <v>1</v>
      </c>
      <c r="K59" s="280">
        <f>I59*J59</f>
        <v>0.70199999999999996</v>
      </c>
      <c r="L59" s="907">
        <f>VLOOKUP(A59,TRANSPORTE!A5:D94,4,FALSE)</f>
        <v>1002.8940697217156</v>
      </c>
      <c r="M59" s="908"/>
      <c r="N59" s="288">
        <f>K59*L59</f>
        <v>704.03163694464433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704.03163694464433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v>
      </c>
      <c r="N70" s="297">
        <f>K70/M70</f>
        <v>2667.1560903601994</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40</v>
      </c>
      <c r="N71" s="297">
        <f>K71/M71</f>
        <v>2706.55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5373.7060903601996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30577.210267107883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6115.4420534215769</v>
      </c>
      <c r="M83" s="856"/>
      <c r="N83" s="51"/>
    </row>
    <row r="84" spans="1:14">
      <c r="B84" s="89" t="s">
        <v>973</v>
      </c>
      <c r="C84" s="90"/>
      <c r="D84" s="90"/>
      <c r="E84" s="90"/>
      <c r="F84" s="90"/>
      <c r="G84" s="90"/>
      <c r="H84" s="90"/>
      <c r="I84" s="87"/>
      <c r="J84" s="88"/>
      <c r="K84" s="305">
        <v>0.05</v>
      </c>
      <c r="L84" s="855">
        <f>N78*K84</f>
        <v>1528.8605133553942</v>
      </c>
      <c r="M84" s="856"/>
      <c r="N84" s="51"/>
    </row>
    <row r="85" spans="1:14" ht="15.75" thickBot="1">
      <c r="B85" s="91" t="s">
        <v>974</v>
      </c>
      <c r="C85" s="92"/>
      <c r="D85" s="92"/>
      <c r="E85" s="92"/>
      <c r="F85" s="92"/>
      <c r="G85" s="92"/>
      <c r="H85" s="92"/>
      <c r="I85" s="93"/>
      <c r="J85" s="94"/>
      <c r="K85" s="306">
        <v>0.05</v>
      </c>
      <c r="L85" s="857">
        <f>N78*K85</f>
        <v>1528.8605133553942</v>
      </c>
      <c r="M85" s="858"/>
      <c r="N85" s="51"/>
    </row>
    <row r="86" spans="1:14" ht="15.75" thickBot="1">
      <c r="B86" s="820" t="s">
        <v>953</v>
      </c>
      <c r="C86" s="821"/>
      <c r="D86" s="821"/>
      <c r="E86" s="821"/>
      <c r="F86" s="821"/>
      <c r="G86" s="821"/>
      <c r="H86" s="821"/>
      <c r="I86" s="821"/>
      <c r="J86" s="821"/>
      <c r="K86" s="821"/>
      <c r="L86" s="821"/>
      <c r="M86" s="822"/>
      <c r="N86" s="52">
        <f>L83+L84+L85</f>
        <v>9173.1630801323645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39750.373347240245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1002</v>
      </c>
      <c r="C31" s="81" t="s">
        <v>1181</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307</v>
      </c>
      <c r="B36" s="869" t="str">
        <f>VLOOKUP(A36,EQUIPOS!A6:D154,3,FALSE)</f>
        <v>Retroexcavadora, Potencia en el Volante 78 HP 2200 RPM</v>
      </c>
      <c r="C36" s="870"/>
      <c r="D36" s="870"/>
      <c r="E36" s="870"/>
      <c r="F36" s="870"/>
      <c r="G36" s="870"/>
      <c r="H36" s="871"/>
      <c r="I36" s="268"/>
      <c r="J36" s="269"/>
      <c r="K36" s="270">
        <f>VLOOKUP(A36,EQUIPOS!A6:D161,4,FALSE)</f>
        <v>121959.99208997918</v>
      </c>
      <c r="L36" s="271"/>
      <c r="M36" s="272">
        <v>4</v>
      </c>
      <c r="N36" s="273">
        <f>K36/M36</f>
        <v>30489.998022494794</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67.663750000000007</v>
      </c>
    </row>
    <row r="43" spans="1:14" ht="15.75" thickBot="1">
      <c r="B43" s="820" t="s">
        <v>953</v>
      </c>
      <c r="C43" s="821"/>
      <c r="D43" s="821"/>
      <c r="E43" s="821"/>
      <c r="F43" s="821"/>
      <c r="G43" s="821"/>
      <c r="H43" s="821"/>
      <c r="I43" s="821"/>
      <c r="J43" s="821"/>
      <c r="K43" s="821"/>
      <c r="L43" s="821"/>
      <c r="M43" s="822"/>
      <c r="N43" s="99">
        <f>SUM(N36:N42)</f>
        <v>30557.661772494794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3.03</v>
      </c>
      <c r="J59" s="287">
        <v>1</v>
      </c>
      <c r="K59" s="280">
        <f>I59*J59</f>
        <v>3.03</v>
      </c>
      <c r="L59" s="907">
        <f>VLOOKUP(A59,TRANSPORTE!A5:D94,4,FALSE)</f>
        <v>1002.8940697217156</v>
      </c>
      <c r="M59" s="908"/>
      <c r="N59" s="288">
        <f>K59*L59</f>
        <v>3038.7690312567979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3038.7690312567979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32</v>
      </c>
      <c r="N70" s="297">
        <f>K70/M70</f>
        <v>3383.1875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3383.1875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36979.618303751595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7395.923660750319</v>
      </c>
      <c r="M83" s="856"/>
      <c r="N83" s="51"/>
    </row>
    <row r="84" spans="1:14">
      <c r="B84" s="89" t="s">
        <v>973</v>
      </c>
      <c r="C84" s="90"/>
      <c r="D84" s="90"/>
      <c r="E84" s="90"/>
      <c r="F84" s="90"/>
      <c r="G84" s="90"/>
      <c r="H84" s="90"/>
      <c r="I84" s="87"/>
      <c r="J84" s="88"/>
      <c r="K84" s="305">
        <v>0.05</v>
      </c>
      <c r="L84" s="855">
        <f>N78*K84</f>
        <v>1848.9809151875797</v>
      </c>
      <c r="M84" s="856"/>
      <c r="N84" s="51"/>
    </row>
    <row r="85" spans="1:14" ht="15.75" thickBot="1">
      <c r="B85" s="91" t="s">
        <v>974</v>
      </c>
      <c r="C85" s="92"/>
      <c r="D85" s="92"/>
      <c r="E85" s="92"/>
      <c r="F85" s="92"/>
      <c r="G85" s="92"/>
      <c r="H85" s="92"/>
      <c r="I85" s="93"/>
      <c r="J85" s="94"/>
      <c r="K85" s="306">
        <v>0.05</v>
      </c>
      <c r="L85" s="857">
        <f>N78*K85</f>
        <v>1848.9809151875797</v>
      </c>
      <c r="M85" s="858"/>
      <c r="N85" s="51"/>
    </row>
    <row r="86" spans="1:14" ht="15.75" thickBot="1">
      <c r="B86" s="820" t="s">
        <v>953</v>
      </c>
      <c r="C86" s="821"/>
      <c r="D86" s="821"/>
      <c r="E86" s="821"/>
      <c r="F86" s="821"/>
      <c r="G86" s="821"/>
      <c r="H86" s="821"/>
      <c r="I86" s="821"/>
      <c r="J86" s="821"/>
      <c r="K86" s="821"/>
      <c r="L86" s="821"/>
      <c r="M86" s="822"/>
      <c r="N86" s="52">
        <f>L83+L84+L85</f>
        <v>11093.885491125478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48073.503794877077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1003</v>
      </c>
      <c r="C31" s="81" t="s">
        <v>1182</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c r="B36" s="869"/>
      <c r="C36" s="870"/>
      <c r="D36" s="870"/>
      <c r="E36" s="870"/>
      <c r="F36" s="870"/>
      <c r="G36" s="870"/>
      <c r="H36" s="871"/>
      <c r="I36" s="268"/>
      <c r="J36" s="269"/>
      <c r="K36" s="270"/>
      <c r="L36" s="271"/>
      <c r="M36" s="272"/>
      <c r="N36" s="273"/>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144.34933333333333</v>
      </c>
    </row>
    <row r="43" spans="1:14" ht="15.75" thickBot="1">
      <c r="B43" s="820" t="s">
        <v>953</v>
      </c>
      <c r="C43" s="821"/>
      <c r="D43" s="821"/>
      <c r="E43" s="821"/>
      <c r="F43" s="821"/>
      <c r="G43" s="821"/>
      <c r="H43" s="821"/>
      <c r="I43" s="821"/>
      <c r="J43" s="821"/>
      <c r="K43" s="821"/>
      <c r="L43" s="821"/>
      <c r="M43" s="822"/>
      <c r="N43" s="99">
        <f>SUM(N36:N42)</f>
        <v>144.34933333333333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150</v>
      </c>
      <c r="N70" s="297">
        <f>K70/M70</f>
        <v>1443.4933333333333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1443.4933333333333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317.56853333333333</v>
      </c>
      <c r="M83" s="856"/>
      <c r="N83" s="51"/>
    </row>
    <row r="84" spans="1:14">
      <c r="B84" s="89" t="s">
        <v>973</v>
      </c>
      <c r="C84" s="90"/>
      <c r="D84" s="90"/>
      <c r="E84" s="90"/>
      <c r="F84" s="90"/>
      <c r="G84" s="90"/>
      <c r="H84" s="90"/>
      <c r="I84" s="87"/>
      <c r="J84" s="88"/>
      <c r="K84" s="305">
        <v>0.05</v>
      </c>
      <c r="L84" s="855">
        <f>N78*K84</f>
        <v>79.392133333333334</v>
      </c>
      <c r="M84" s="856"/>
      <c r="N84" s="51"/>
    </row>
    <row r="85" spans="1:14" ht="15.75" thickBot="1">
      <c r="B85" s="91" t="s">
        <v>974</v>
      </c>
      <c r="C85" s="92"/>
      <c r="D85" s="92"/>
      <c r="E85" s="92"/>
      <c r="F85" s="92"/>
      <c r="G85" s="92"/>
      <c r="H85" s="92"/>
      <c r="I85" s="93"/>
      <c r="J85" s="94"/>
      <c r="K85" s="306">
        <v>0.05</v>
      </c>
      <c r="L85" s="857">
        <f>N78*K85</f>
        <v>79.392133333333334</v>
      </c>
      <c r="M85" s="858"/>
      <c r="N85" s="51"/>
    </row>
    <row r="86" spans="1:14" ht="15.75" thickBot="1">
      <c r="B86" s="820" t="s">
        <v>953</v>
      </c>
      <c r="C86" s="821"/>
      <c r="D86" s="821"/>
      <c r="E86" s="821"/>
      <c r="F86" s="821"/>
      <c r="G86" s="821"/>
      <c r="H86" s="821"/>
      <c r="I86" s="821"/>
      <c r="J86" s="821"/>
      <c r="K86" s="821"/>
      <c r="L86" s="821"/>
      <c r="M86" s="822"/>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1004</v>
      </c>
      <c r="C31" s="81" t="s">
        <v>2019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310</v>
      </c>
      <c r="B36" s="869" t="str">
        <f>VLOOKUP(A36,EQUIPOS!A6:D154,3,FALSE)</f>
        <v>Retroexcavadora A25C</v>
      </c>
      <c r="C36" s="870"/>
      <c r="D36" s="870"/>
      <c r="E36" s="870"/>
      <c r="F36" s="870"/>
      <c r="G36" s="870"/>
      <c r="H36" s="871"/>
      <c r="I36" s="268"/>
      <c r="J36" s="269"/>
      <c r="K36" s="270">
        <f>VLOOKUP(A36,EQUIPOS!A6:D163,4,FALSE)</f>
        <v>121494.72504708097</v>
      </c>
      <c r="L36" s="271"/>
      <c r="M36" s="272">
        <v>3</v>
      </c>
      <c r="N36" s="273">
        <f>K36/M36</f>
        <v>40498.24168236032</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90.218333333333348</v>
      </c>
    </row>
    <row r="43" spans="1:14" ht="15.75" thickBot="1">
      <c r="B43" s="820" t="s">
        <v>953</v>
      </c>
      <c r="C43" s="821"/>
      <c r="D43" s="821"/>
      <c r="E43" s="821"/>
      <c r="F43" s="821"/>
      <c r="G43" s="821"/>
      <c r="H43" s="821"/>
      <c r="I43" s="821"/>
      <c r="J43" s="821"/>
      <c r="K43" s="821"/>
      <c r="L43" s="821"/>
      <c r="M43" s="822"/>
      <c r="N43" s="99">
        <f>SUM(N36:N42)</f>
        <v>40588.46001569365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07">
        <f>VLOOKUP(A59,TRANSPORTE!A6:D117,4,FALSE)</f>
        <v>1002.8940697217156</v>
      </c>
      <c r="M59" s="908"/>
      <c r="N59" s="288">
        <f>K59*L59</f>
        <v>1704.9199185269165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1704.9199185269165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9021.8333333333339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51315.213267553903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10263.042653510782</v>
      </c>
      <c r="M83" s="856"/>
      <c r="N83" s="51"/>
    </row>
    <row r="84" spans="1:14">
      <c r="B84" s="89" t="s">
        <v>973</v>
      </c>
      <c r="C84" s="90"/>
      <c r="D84" s="90"/>
      <c r="E84" s="90"/>
      <c r="F84" s="90"/>
      <c r="G84" s="90"/>
      <c r="H84" s="90"/>
      <c r="I84" s="87"/>
      <c r="J84" s="88"/>
      <c r="K84" s="305">
        <v>0.05</v>
      </c>
      <c r="L84" s="855">
        <f>N78*K84</f>
        <v>2565.7606633776954</v>
      </c>
      <c r="M84" s="856"/>
      <c r="N84" s="51"/>
    </row>
    <row r="85" spans="1:14" ht="15.75" thickBot="1">
      <c r="B85" s="91" t="s">
        <v>974</v>
      </c>
      <c r="C85" s="92"/>
      <c r="D85" s="92"/>
      <c r="E85" s="92"/>
      <c r="F85" s="92"/>
      <c r="G85" s="92"/>
      <c r="H85" s="92"/>
      <c r="I85" s="93"/>
      <c r="J85" s="94"/>
      <c r="K85" s="306">
        <v>0.05</v>
      </c>
      <c r="L85" s="857">
        <f>N78*K85</f>
        <v>2565.7606633776954</v>
      </c>
      <c r="M85" s="858"/>
      <c r="N85" s="51"/>
    </row>
    <row r="86" spans="1:14" ht="15.75" thickBot="1">
      <c r="B86" s="820" t="s">
        <v>953</v>
      </c>
      <c r="C86" s="821"/>
      <c r="D86" s="821"/>
      <c r="E86" s="821"/>
      <c r="F86" s="821"/>
      <c r="G86" s="821"/>
      <c r="H86" s="821"/>
      <c r="I86" s="821"/>
      <c r="J86" s="821"/>
      <c r="K86" s="821"/>
      <c r="L86" s="821"/>
      <c r="M86" s="822"/>
      <c r="N86" s="52">
        <f>L83+L84+L85</f>
        <v>15394.563980266174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66709.777247820079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1005</v>
      </c>
      <c r="C31" s="81" t="s">
        <v>1184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310</v>
      </c>
      <c r="B36" s="869" t="str">
        <f>VLOOKUP(A36,EQUIPOS!A6:D154,3,FALSE)</f>
        <v>Retroexcavadora A25C</v>
      </c>
      <c r="C36" s="870"/>
      <c r="D36" s="870"/>
      <c r="E36" s="870"/>
      <c r="F36" s="870"/>
      <c r="G36" s="870"/>
      <c r="H36" s="871"/>
      <c r="I36" s="268"/>
      <c r="J36" s="269"/>
      <c r="K36" s="270">
        <f>VLOOKUP(A36,EQUIPOS!A6:D163,4,FALSE)</f>
        <v>121494.72504708097</v>
      </c>
      <c r="L36" s="271"/>
      <c r="M36" s="272">
        <v>3</v>
      </c>
      <c r="N36" s="273">
        <f>K36/M36</f>
        <v>40498.24168236032</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90.218333333333348</v>
      </c>
    </row>
    <row r="43" spans="1:14" ht="15.75" thickBot="1">
      <c r="B43" s="820" t="s">
        <v>953</v>
      </c>
      <c r="C43" s="821"/>
      <c r="D43" s="821"/>
      <c r="E43" s="821"/>
      <c r="F43" s="821"/>
      <c r="G43" s="821"/>
      <c r="H43" s="821"/>
      <c r="I43" s="821"/>
      <c r="J43" s="821"/>
      <c r="K43" s="821"/>
      <c r="L43" s="821"/>
      <c r="M43" s="822"/>
      <c r="N43" s="99">
        <f>SUM(N36:N42)</f>
        <v>40588.46001569365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07">
        <f>VLOOKUP(A59,TRANSPORTE!A6:D117,4,FALSE)</f>
        <v>1002.8940697217156</v>
      </c>
      <c r="M59" s="908"/>
      <c r="N59" s="288">
        <f>K59*L59</f>
        <v>1704.9199185269165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1704.9199185269165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9021.8333333333339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51315.213267553903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10263.042653510782</v>
      </c>
      <c r="M83" s="856"/>
      <c r="N83" s="51"/>
    </row>
    <row r="84" spans="1:14">
      <c r="B84" s="89" t="s">
        <v>973</v>
      </c>
      <c r="C84" s="90"/>
      <c r="D84" s="90"/>
      <c r="E84" s="90"/>
      <c r="F84" s="90"/>
      <c r="G84" s="90"/>
      <c r="H84" s="90"/>
      <c r="I84" s="87"/>
      <c r="J84" s="88"/>
      <c r="K84" s="305">
        <v>0.05</v>
      </c>
      <c r="L84" s="855">
        <f>N78*K84</f>
        <v>2565.7606633776954</v>
      </c>
      <c r="M84" s="856"/>
      <c r="N84" s="51"/>
    </row>
    <row r="85" spans="1:14" ht="15.75" thickBot="1">
      <c r="B85" s="91" t="s">
        <v>974</v>
      </c>
      <c r="C85" s="92"/>
      <c r="D85" s="92"/>
      <c r="E85" s="92"/>
      <c r="F85" s="92"/>
      <c r="G85" s="92"/>
      <c r="H85" s="92"/>
      <c r="I85" s="93"/>
      <c r="J85" s="94"/>
      <c r="K85" s="306">
        <v>0.05</v>
      </c>
      <c r="L85" s="857">
        <f>N78*K85</f>
        <v>2565.7606633776954</v>
      </c>
      <c r="M85" s="858"/>
      <c r="N85" s="51"/>
    </row>
    <row r="86" spans="1:14" ht="15.75" thickBot="1">
      <c r="B86" s="820" t="s">
        <v>953</v>
      </c>
      <c r="C86" s="821"/>
      <c r="D86" s="821"/>
      <c r="E86" s="821"/>
      <c r="F86" s="821"/>
      <c r="G86" s="821"/>
      <c r="H86" s="821"/>
      <c r="I86" s="821"/>
      <c r="J86" s="821"/>
      <c r="K86" s="821"/>
      <c r="L86" s="821"/>
      <c r="M86" s="822"/>
      <c r="N86" s="52">
        <f>L83+L84+L85</f>
        <v>15394.563980266174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66709.777247820079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1006</v>
      </c>
      <c r="C31" s="81" t="s">
        <v>1185</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45</v>
      </c>
      <c r="N36" s="273">
        <f>K36/M36</f>
        <v>3563.2034233006798</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1.5036388888888887</v>
      </c>
    </row>
    <row r="43" spans="1:14" ht="15.75" thickBot="1">
      <c r="B43" s="820" t="s">
        <v>953</v>
      </c>
      <c r="C43" s="821"/>
      <c r="D43" s="821"/>
      <c r="E43" s="821"/>
      <c r="F43" s="821"/>
      <c r="G43" s="821"/>
      <c r="H43" s="821"/>
      <c r="I43" s="821"/>
      <c r="J43" s="821"/>
      <c r="K43" s="821"/>
      <c r="L43" s="821"/>
      <c r="M43" s="822"/>
      <c r="N43" s="99">
        <f>SUM(N36:N42)</f>
        <v>3564.7070621895687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1325</v>
      </c>
      <c r="B59" s="46" t="str">
        <f>VLOOKUP(A59,TRANSPORTE!A6:D117,3,FALSE)</f>
        <v xml:space="preserve">Transporte de estructuras metálicas </v>
      </c>
      <c r="C59" s="318"/>
      <c r="D59" s="318"/>
      <c r="E59" s="318"/>
      <c r="F59" s="318"/>
      <c r="G59" s="318"/>
      <c r="H59" s="312" t="s">
        <v>339</v>
      </c>
      <c r="I59" s="280">
        <v>35.700000000000003</v>
      </c>
      <c r="J59" s="287">
        <v>1</v>
      </c>
      <c r="K59" s="280">
        <f>I59*J59</f>
        <v>35.700000000000003</v>
      </c>
      <c r="L59" s="907">
        <f>VLOOKUP(A59,TRANSPORTE!A6:D117,4,FALSE)</f>
        <v>0.44885003926478911</v>
      </c>
      <c r="M59" s="908"/>
      <c r="N59" s="288">
        <f>K59*L59</f>
        <v>16.023946401752973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16.023946401752973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150.36388888888888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3731.0948974802109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746.21897949604227</v>
      </c>
      <c r="M83" s="856"/>
      <c r="N83" s="51"/>
    </row>
    <row r="84" spans="1:14">
      <c r="B84" s="89" t="s">
        <v>973</v>
      </c>
      <c r="C84" s="90"/>
      <c r="D84" s="90"/>
      <c r="E84" s="90"/>
      <c r="F84" s="90"/>
      <c r="G84" s="90"/>
      <c r="H84" s="90"/>
      <c r="I84" s="87"/>
      <c r="J84" s="88"/>
      <c r="K84" s="305">
        <v>0.05</v>
      </c>
      <c r="L84" s="855">
        <f>N78*K84</f>
        <v>186.55474487401057</v>
      </c>
      <c r="M84" s="856"/>
      <c r="N84" s="51"/>
    </row>
    <row r="85" spans="1:14" ht="15.75" thickBot="1">
      <c r="B85" s="91" t="s">
        <v>974</v>
      </c>
      <c r="C85" s="92"/>
      <c r="D85" s="92"/>
      <c r="E85" s="92"/>
      <c r="F85" s="92"/>
      <c r="G85" s="92"/>
      <c r="H85" s="92"/>
      <c r="I85" s="93"/>
      <c r="J85" s="94"/>
      <c r="K85" s="306">
        <v>0.05</v>
      </c>
      <c r="L85" s="857">
        <f>N78*K85</f>
        <v>186.55474487401057</v>
      </c>
      <c r="M85" s="858"/>
      <c r="N85" s="51"/>
    </row>
    <row r="86" spans="1:14" ht="15.75" thickBot="1">
      <c r="B86" s="820" t="s">
        <v>953</v>
      </c>
      <c r="C86" s="821"/>
      <c r="D86" s="821"/>
      <c r="E86" s="821"/>
      <c r="F86" s="821"/>
      <c r="G86" s="821"/>
      <c r="H86" s="821"/>
      <c r="I86" s="821"/>
      <c r="J86" s="821"/>
      <c r="K86" s="821"/>
      <c r="L86" s="821"/>
      <c r="M86" s="822"/>
      <c r="N86" s="52">
        <f>L83+L84+L85</f>
        <v>1119.3284692440634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4850.4233667242743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1007</v>
      </c>
      <c r="C31" s="81" t="s">
        <v>1186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c r="B36" s="869"/>
      <c r="C36" s="870"/>
      <c r="D36" s="870"/>
      <c r="E36" s="870"/>
      <c r="F36" s="870"/>
      <c r="G36" s="870"/>
      <c r="H36" s="871"/>
      <c r="I36" s="268"/>
      <c r="J36" s="269"/>
      <c r="K36" s="270"/>
      <c r="L36" s="271"/>
      <c r="M36" s="272"/>
      <c r="N36" s="273"/>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60.145555555555553</v>
      </c>
    </row>
    <row r="43" spans="1:14" ht="15.75" thickBot="1">
      <c r="B43" s="820" t="s">
        <v>953</v>
      </c>
      <c r="C43" s="821"/>
      <c r="D43" s="821"/>
      <c r="E43" s="821"/>
      <c r="F43" s="821"/>
      <c r="G43" s="821"/>
      <c r="H43" s="821"/>
      <c r="I43" s="821"/>
      <c r="J43" s="821"/>
      <c r="K43" s="821"/>
      <c r="L43" s="821"/>
      <c r="M43" s="822"/>
      <c r="N43" s="99">
        <f>SUM(N36:N42)</f>
        <v>60.145555555555553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1325</v>
      </c>
      <c r="B59" s="46" t="str">
        <f>VLOOKUP(A59,TRANSPORTE!A6:D117,3,FALSE)</f>
        <v xml:space="preserve">Transporte de estructuras metálicas </v>
      </c>
      <c r="C59" s="318"/>
      <c r="D59" s="318"/>
      <c r="E59" s="318"/>
      <c r="F59" s="318"/>
      <c r="G59" s="318"/>
      <c r="H59" s="312" t="s">
        <v>339</v>
      </c>
      <c r="I59" s="280">
        <v>10.25</v>
      </c>
      <c r="J59" s="287">
        <v>1</v>
      </c>
      <c r="K59" s="280">
        <f>I59*J59</f>
        <v>10.25</v>
      </c>
      <c r="L59" s="907">
        <f>VLOOKUP(A59,TRANSPORTE!A6:D117,4,FALSE)</f>
        <v>0.44885003926478911</v>
      </c>
      <c r="M59" s="908"/>
      <c r="N59" s="288">
        <f>K59*L59</f>
        <v>4.600712902464088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4.600712902464088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360</v>
      </c>
      <c r="N70" s="297">
        <f>K70/M70</f>
        <v>601.45555555555552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601.45555555555552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666.20182401357511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133.24036480271502</v>
      </c>
      <c r="M83" s="856"/>
      <c r="N83" s="51"/>
    </row>
    <row r="84" spans="1:14">
      <c r="B84" s="89" t="s">
        <v>973</v>
      </c>
      <c r="C84" s="90"/>
      <c r="D84" s="90"/>
      <c r="E84" s="90"/>
      <c r="F84" s="90"/>
      <c r="G84" s="90"/>
      <c r="H84" s="90"/>
      <c r="I84" s="87"/>
      <c r="J84" s="88"/>
      <c r="K84" s="305">
        <v>0.05</v>
      </c>
      <c r="L84" s="855">
        <f>N78*K84</f>
        <v>33.310091200678755</v>
      </c>
      <c r="M84" s="856"/>
      <c r="N84" s="51"/>
    </row>
    <row r="85" spans="1:14" ht="15.75" thickBot="1">
      <c r="B85" s="91" t="s">
        <v>974</v>
      </c>
      <c r="C85" s="92"/>
      <c r="D85" s="92"/>
      <c r="E85" s="92"/>
      <c r="F85" s="92"/>
      <c r="G85" s="92"/>
      <c r="H85" s="92"/>
      <c r="I85" s="93"/>
      <c r="J85" s="94"/>
      <c r="K85" s="306">
        <v>0.05</v>
      </c>
      <c r="L85" s="857">
        <f>N78*K85</f>
        <v>33.310091200678755</v>
      </c>
      <c r="M85" s="858"/>
      <c r="N85" s="51"/>
    </row>
    <row r="86" spans="1:14" ht="15.75" thickBot="1">
      <c r="B86" s="820" t="s">
        <v>953</v>
      </c>
      <c r="C86" s="821"/>
      <c r="D86" s="821"/>
      <c r="E86" s="821"/>
      <c r="F86" s="821"/>
      <c r="G86" s="821"/>
      <c r="H86" s="821"/>
      <c r="I86" s="821"/>
      <c r="J86" s="821"/>
      <c r="K86" s="821"/>
      <c r="L86" s="821"/>
      <c r="M86" s="822"/>
      <c r="N86" s="52">
        <f>L83+L84+L85</f>
        <v>199.86054720407253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866.06237121764764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1008</v>
      </c>
      <c r="C31" s="81" t="s">
        <v>1187</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45</v>
      </c>
      <c r="N36" s="273">
        <f>K36/M36</f>
        <v>3563.2034233006798</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1.5036388888888887</v>
      </c>
    </row>
    <row r="43" spans="1:14" ht="15.75" thickBot="1">
      <c r="B43" s="820" t="s">
        <v>953</v>
      </c>
      <c r="C43" s="821"/>
      <c r="D43" s="821"/>
      <c r="E43" s="821"/>
      <c r="F43" s="821"/>
      <c r="G43" s="821"/>
      <c r="H43" s="821"/>
      <c r="I43" s="821"/>
      <c r="J43" s="821"/>
      <c r="K43" s="821"/>
      <c r="L43" s="821"/>
      <c r="M43" s="822"/>
      <c r="N43" s="99">
        <f>SUM(N36:N42)</f>
        <v>3564.7070621895687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1412</v>
      </c>
      <c r="B59" s="46" t="str">
        <f>VLOOKUP(A59,TRANSPORTE!A6:D117,3,FALSE)</f>
        <v>Transporte de barrera de seguridad</v>
      </c>
      <c r="C59" s="318"/>
      <c r="D59" s="318"/>
      <c r="E59" s="318"/>
      <c r="F59" s="318"/>
      <c r="G59" s="318"/>
      <c r="H59" s="312" t="s">
        <v>339</v>
      </c>
      <c r="I59" s="280">
        <v>0.81049499999999997</v>
      </c>
      <c r="J59" s="287">
        <v>1</v>
      </c>
      <c r="K59" s="280">
        <f>I59*J59</f>
        <v>0.81049499999999997</v>
      </c>
      <c r="L59" s="907">
        <f>VLOOKUP(A59,TRANSPORTE!A6:D117,4,FALSE)</f>
        <v>1283.4799629738213</v>
      </c>
      <c r="M59" s="908"/>
      <c r="N59" s="288">
        <f>K59*L59</f>
        <v>1040.2540925904673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1040.2540925904673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150.36388888888888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4755.325043668925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951.06500873378502</v>
      </c>
      <c r="M83" s="856"/>
      <c r="N83" s="51"/>
    </row>
    <row r="84" spans="1:14">
      <c r="B84" s="89" t="s">
        <v>973</v>
      </c>
      <c r="C84" s="90"/>
      <c r="D84" s="90"/>
      <c r="E84" s="90"/>
      <c r="F84" s="90"/>
      <c r="G84" s="90"/>
      <c r="H84" s="90"/>
      <c r="I84" s="87"/>
      <c r="J84" s="88"/>
      <c r="K84" s="305">
        <v>0.05</v>
      </c>
      <c r="L84" s="855">
        <f>N78*K84</f>
        <v>237.76625218344626</v>
      </c>
      <c r="M84" s="856"/>
      <c r="N84" s="51"/>
    </row>
    <row r="85" spans="1:14" ht="15.75" thickBot="1">
      <c r="B85" s="91" t="s">
        <v>974</v>
      </c>
      <c r="C85" s="92"/>
      <c r="D85" s="92"/>
      <c r="E85" s="92"/>
      <c r="F85" s="92"/>
      <c r="G85" s="92"/>
      <c r="H85" s="92"/>
      <c r="I85" s="93"/>
      <c r="J85" s="94"/>
      <c r="K85" s="306">
        <v>0.05</v>
      </c>
      <c r="L85" s="857">
        <f>N78*K85</f>
        <v>237.76625218344626</v>
      </c>
      <c r="M85" s="858"/>
      <c r="N85" s="51"/>
    </row>
    <row r="86" spans="1:14" ht="15.75" thickBot="1">
      <c r="B86" s="820" t="s">
        <v>953</v>
      </c>
      <c r="C86" s="821"/>
      <c r="D86" s="821"/>
      <c r="E86" s="821"/>
      <c r="F86" s="821"/>
      <c r="G86" s="821"/>
      <c r="H86" s="821"/>
      <c r="I86" s="821"/>
      <c r="J86" s="821"/>
      <c r="K86" s="821"/>
      <c r="L86" s="821"/>
      <c r="M86" s="822"/>
      <c r="N86" s="52">
        <f>L83+L84+L85</f>
        <v>1426.5975131006776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6181.922556769603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1425</v>
      </c>
      <c r="C31" s="81" t="s">
        <v>1413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VLOOKUP(A36,EQUIPOS!A5:D154,4,FALSE)</f>
        <v>127594.81662064484</v>
      </c>
      <c r="L36" s="271"/>
      <c r="M36" s="272">
        <v>0.625</v>
      </c>
      <c r="N36" s="273">
        <f>K36/M36</f>
        <v>204151.70659303173</v>
      </c>
    </row>
    <row r="37" spans="1:14">
      <c r="A37" s="108" t="s">
        <v>241</v>
      </c>
      <c r="B37" s="869" t="str">
        <f>VLOOKUP(A37,EQUIPOS!A7:D154,3,FALSE)</f>
        <v>Grúa (capacidad 15 ton)</v>
      </c>
      <c r="C37" s="870"/>
      <c r="D37" s="870"/>
      <c r="E37" s="870"/>
      <c r="F37" s="870"/>
      <c r="G37" s="870"/>
      <c r="H37" s="871"/>
      <c r="I37" s="268"/>
      <c r="J37" s="269"/>
      <c r="K37" s="270">
        <f>VLOOKUP(A37,EQUIPOS!A6:D154,4,FALSE)</f>
        <v>133271.23447890815</v>
      </c>
      <c r="L37" s="271"/>
      <c r="M37" s="272">
        <v>0.625</v>
      </c>
      <c r="N37" s="273">
        <f>K37/M37</f>
        <v>213233.97516625305</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2706.55</v>
      </c>
    </row>
    <row r="43" spans="1:14" ht="15.75" thickBot="1">
      <c r="B43" s="820" t="s">
        <v>953</v>
      </c>
      <c r="C43" s="821"/>
      <c r="D43" s="821"/>
      <c r="E43" s="821"/>
      <c r="F43" s="821"/>
      <c r="G43" s="821"/>
      <c r="H43" s="821"/>
      <c r="I43" s="821"/>
      <c r="J43" s="821"/>
      <c r="K43" s="821"/>
      <c r="L43" s="821"/>
      <c r="M43" s="822"/>
      <c r="N43" s="395">
        <f>SUM(N36:N42)</f>
        <v>420092.2317592848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45610.546652714889</v>
      </c>
      <c r="N51" s="273">
        <f>K51*M51</f>
        <v>91221.093305429778</v>
      </c>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114079.34550581663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5</v>
      </c>
      <c r="N70" s="396">
        <f>K70/M70</f>
        <v>54131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588302.57726510148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117660.5154530203</v>
      </c>
      <c r="M83" s="856"/>
      <c r="N83" s="51"/>
    </row>
    <row r="84" spans="1:14">
      <c r="B84" s="89" t="s">
        <v>973</v>
      </c>
      <c r="C84" s="90"/>
      <c r="D84" s="90"/>
      <c r="E84" s="90"/>
      <c r="F84" s="90"/>
      <c r="G84" s="90"/>
      <c r="H84" s="90"/>
      <c r="I84" s="87"/>
      <c r="J84" s="88"/>
      <c r="K84" s="305">
        <v>0.05</v>
      </c>
      <c r="L84" s="855">
        <f>N78*K84</f>
        <v>29415.128863255075</v>
      </c>
      <c r="M84" s="856"/>
      <c r="N84" s="51"/>
    </row>
    <row r="85" spans="1:14" ht="15.75" thickBot="1">
      <c r="B85" s="91" t="s">
        <v>974</v>
      </c>
      <c r="C85" s="92"/>
      <c r="D85" s="92"/>
      <c r="E85" s="92"/>
      <c r="F85" s="92"/>
      <c r="G85" s="92"/>
      <c r="H85" s="92"/>
      <c r="I85" s="93"/>
      <c r="J85" s="94"/>
      <c r="K85" s="306">
        <v>0.05</v>
      </c>
      <c r="L85" s="857">
        <f>N78*K85</f>
        <v>29415.128863255075</v>
      </c>
      <c r="M85" s="858"/>
      <c r="N85" s="51"/>
    </row>
    <row r="86" spans="1:14" ht="15.75" thickBot="1">
      <c r="B86" s="820" t="s">
        <v>953</v>
      </c>
      <c r="C86" s="821"/>
      <c r="D86" s="821"/>
      <c r="E86" s="821"/>
      <c r="F86" s="821"/>
      <c r="G86" s="821"/>
      <c r="H86" s="821"/>
      <c r="I86" s="821"/>
      <c r="J86" s="821"/>
      <c r="K86" s="821"/>
      <c r="L86" s="821"/>
      <c r="M86" s="822"/>
      <c r="N86" s="52">
        <f>L83+L84+L85</f>
        <v>176490.77317953046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764793.35044463188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1426</v>
      </c>
      <c r="C31" s="81" t="s">
        <v>1417</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127594.81662064484</v>
      </c>
      <c r="L36" s="271"/>
      <c r="M36" s="272">
        <v>0.5</v>
      </c>
      <c r="N36" s="273">
        <f>K36/M36</f>
        <v>255189.63324128967</v>
      </c>
    </row>
    <row r="37" spans="1:14">
      <c r="A37" s="108" t="s">
        <v>241</v>
      </c>
      <c r="B37" s="869" t="str">
        <f>VLOOKUP(A37,EQUIPOS!A7:D154,3,FALSE)</f>
        <v>Grúa (capacidad 15 ton)</v>
      </c>
      <c r="C37" s="870"/>
      <c r="D37" s="870"/>
      <c r="E37" s="870"/>
      <c r="F37" s="870"/>
      <c r="G37" s="870"/>
      <c r="H37" s="871"/>
      <c r="I37" s="268"/>
      <c r="J37" s="269"/>
      <c r="K37" s="270">
        <f>VLOOKUP(A37,EQUIPOS!A7:D164,4,FALSE)</f>
        <v>133271.23447890815</v>
      </c>
      <c r="L37" s="271"/>
      <c r="M37" s="272">
        <v>0.5</v>
      </c>
      <c r="N37" s="273">
        <f>K37/M37</f>
        <v>266542.46895781631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3383.1875</v>
      </c>
    </row>
    <row r="43" spans="1:14" ht="15.75" thickBot="1">
      <c r="B43" s="820" t="s">
        <v>953</v>
      </c>
      <c r="C43" s="821"/>
      <c r="D43" s="821"/>
      <c r="E43" s="821"/>
      <c r="F43" s="821"/>
      <c r="G43" s="821"/>
      <c r="H43" s="821"/>
      <c r="I43" s="821"/>
      <c r="J43" s="821"/>
      <c r="K43" s="821"/>
      <c r="L43" s="821"/>
      <c r="M43" s="822"/>
      <c r="N43" s="395">
        <f>SUM(N36:N42)</f>
        <v>525115.28969910601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45610.546652714889</v>
      </c>
      <c r="N51" s="273">
        <f>K51*M51</f>
        <v>91221.093305429778</v>
      </c>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114079.34550581663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4</v>
      </c>
      <c r="N70" s="396">
        <f>K70/M70</f>
        <v>67663.75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67663.75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706858.38520492264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141371.67704098453</v>
      </c>
      <c r="M83" s="856"/>
      <c r="N83" s="51"/>
    </row>
    <row r="84" spans="1:14">
      <c r="B84" s="89" t="s">
        <v>973</v>
      </c>
      <c r="C84" s="90"/>
      <c r="D84" s="90"/>
      <c r="E84" s="90"/>
      <c r="F84" s="90"/>
      <c r="G84" s="90"/>
      <c r="H84" s="90"/>
      <c r="I84" s="87"/>
      <c r="J84" s="88"/>
      <c r="K84" s="305">
        <v>0.05</v>
      </c>
      <c r="L84" s="855">
        <f>N78*K84</f>
        <v>35342.919260246133</v>
      </c>
      <c r="M84" s="856"/>
      <c r="N84" s="51"/>
    </row>
    <row r="85" spans="1:14" ht="15.75" thickBot="1">
      <c r="B85" s="91" t="s">
        <v>974</v>
      </c>
      <c r="C85" s="92"/>
      <c r="D85" s="92"/>
      <c r="E85" s="92"/>
      <c r="F85" s="92"/>
      <c r="G85" s="92"/>
      <c r="H85" s="92"/>
      <c r="I85" s="93"/>
      <c r="J85" s="94"/>
      <c r="K85" s="306">
        <v>0.05</v>
      </c>
      <c r="L85" s="857">
        <f>N78*K85</f>
        <v>35342.919260246133</v>
      </c>
      <c r="M85" s="858"/>
      <c r="N85" s="51"/>
    </row>
    <row r="86" spans="1:14" ht="15.75" thickBot="1">
      <c r="B86" s="820" t="s">
        <v>953</v>
      </c>
      <c r="C86" s="821"/>
      <c r="D86" s="821"/>
      <c r="E86" s="821"/>
      <c r="F86" s="821"/>
      <c r="G86" s="821"/>
      <c r="H86" s="821"/>
      <c r="I86" s="821"/>
      <c r="J86" s="821"/>
      <c r="K86" s="821"/>
      <c r="L86" s="821"/>
      <c r="M86" s="822"/>
      <c r="N86" s="52">
        <f>L83+L84+L85</f>
        <v>212057.51556147679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918915.90076639946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1427</v>
      </c>
      <c r="C31" s="81" t="s">
        <v>1418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127594.81662064484</v>
      </c>
      <c r="L36" s="271"/>
      <c r="M36" s="272">
        <v>0.4375</v>
      </c>
      <c r="N36" s="273">
        <f>K36/M36</f>
        <v>291645.29513290251</v>
      </c>
    </row>
    <row r="37" spans="1:14">
      <c r="A37" s="108" t="s">
        <v>241</v>
      </c>
      <c r="B37" s="869" t="str">
        <f>VLOOKUP(A37,EQUIPOS!A7:D154,3,FALSE)</f>
        <v>Grúa (capacidad 15 ton)</v>
      </c>
      <c r="C37" s="870"/>
      <c r="D37" s="870"/>
      <c r="E37" s="870"/>
      <c r="F37" s="870"/>
      <c r="G37" s="870"/>
      <c r="H37" s="871"/>
      <c r="I37" s="268"/>
      <c r="J37" s="269"/>
      <c r="K37" s="270">
        <f>VLOOKUP(A37,EQUIPOS!A7:D164,4,FALSE)</f>
        <v>133271.23447890815</v>
      </c>
      <c r="L37" s="271"/>
      <c r="M37" s="272">
        <v>0.4375</v>
      </c>
      <c r="N37" s="273">
        <f>K37/M37</f>
        <v>304619.96452321863</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3866.5</v>
      </c>
    </row>
    <row r="43" spans="1:14" ht="15.75" thickBot="1">
      <c r="B43" s="820" t="s">
        <v>953</v>
      </c>
      <c r="C43" s="821"/>
      <c r="D43" s="821"/>
      <c r="E43" s="821"/>
      <c r="F43" s="821"/>
      <c r="G43" s="821"/>
      <c r="H43" s="821"/>
      <c r="I43" s="821"/>
      <c r="J43" s="821"/>
      <c r="K43" s="821"/>
      <c r="L43" s="821"/>
      <c r="M43" s="822"/>
      <c r="N43" s="395">
        <f>SUM(N36:N42)</f>
        <v>600131.75965612114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45610.546652714889</v>
      </c>
      <c r="N51" s="273">
        <f>K51*M51</f>
        <v>91221.093305429778</v>
      </c>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114079.34550581663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3.5</v>
      </c>
      <c r="N70" s="396">
        <f>K70/M70</f>
        <v>77330</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77330</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791541.10516193777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158308.22103238758</v>
      </c>
      <c r="M83" s="856"/>
      <c r="N83" s="51"/>
    </row>
    <row r="84" spans="1:14">
      <c r="B84" s="89" t="s">
        <v>973</v>
      </c>
      <c r="C84" s="90"/>
      <c r="D84" s="90"/>
      <c r="E84" s="90"/>
      <c r="F84" s="90"/>
      <c r="G84" s="90"/>
      <c r="H84" s="90"/>
      <c r="I84" s="87"/>
      <c r="J84" s="88"/>
      <c r="K84" s="305">
        <v>0.05</v>
      </c>
      <c r="L84" s="855">
        <f>N78*K84</f>
        <v>39577.055258096894</v>
      </c>
      <c r="M84" s="856"/>
      <c r="N84" s="51"/>
    </row>
    <row r="85" spans="1:14" ht="15.75" thickBot="1">
      <c r="B85" s="91" t="s">
        <v>974</v>
      </c>
      <c r="C85" s="92"/>
      <c r="D85" s="92"/>
      <c r="E85" s="92"/>
      <c r="F85" s="92"/>
      <c r="G85" s="92"/>
      <c r="H85" s="92"/>
      <c r="I85" s="93"/>
      <c r="J85" s="94"/>
      <c r="K85" s="306">
        <v>0.05</v>
      </c>
      <c r="L85" s="857">
        <f>N78*K85</f>
        <v>39577.055258096894</v>
      </c>
      <c r="M85" s="858"/>
      <c r="N85" s="51"/>
    </row>
    <row r="86" spans="1:14" ht="15.75" thickBot="1">
      <c r="B86" s="820" t="s">
        <v>953</v>
      </c>
      <c r="C86" s="821"/>
      <c r="D86" s="821"/>
      <c r="E86" s="821"/>
      <c r="F86" s="821"/>
      <c r="G86" s="821"/>
      <c r="H86" s="821"/>
      <c r="I86" s="821"/>
      <c r="J86" s="821"/>
      <c r="K86" s="821"/>
      <c r="L86" s="821"/>
      <c r="M86" s="822"/>
      <c r="N86" s="52">
        <f>L83+L84+L85</f>
        <v>237462.33154858137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1029003.4367105191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1428</v>
      </c>
      <c r="C31" s="81" t="s">
        <v>1419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127594.81662064484</v>
      </c>
      <c r="L36" s="271"/>
      <c r="M36" s="272">
        <v>0.875</v>
      </c>
      <c r="N36" s="273">
        <f>K36/M36</f>
        <v>145822.64756645125</v>
      </c>
    </row>
    <row r="37" spans="1:14">
      <c r="A37" s="108" t="s">
        <v>241</v>
      </c>
      <c r="B37" s="869" t="str">
        <f>VLOOKUP(A37,EQUIPOS!A7:D154,3,FALSE)</f>
        <v>Grúa (capacidad 15 ton)</v>
      </c>
      <c r="C37" s="870"/>
      <c r="D37" s="870"/>
      <c r="E37" s="870"/>
      <c r="F37" s="870"/>
      <c r="G37" s="870"/>
      <c r="H37" s="871"/>
      <c r="I37" s="268"/>
      <c r="J37" s="269"/>
      <c r="K37" s="270">
        <f>VLOOKUP(A37,EQUIPOS!A7:D164,4,FALSE)</f>
        <v>133271.23447890815</v>
      </c>
      <c r="L37" s="271"/>
      <c r="M37" s="272">
        <v>0.875</v>
      </c>
      <c r="N37" s="273">
        <f>K37/M37</f>
        <v>152309.98226160932</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1546.6000000000001</v>
      </c>
    </row>
    <row r="43" spans="1:14" ht="15.75" thickBot="1">
      <c r="B43" s="820" t="s">
        <v>953</v>
      </c>
      <c r="C43" s="821"/>
      <c r="D43" s="821"/>
      <c r="E43" s="821"/>
      <c r="F43" s="821"/>
      <c r="G43" s="821"/>
      <c r="H43" s="821"/>
      <c r="I43" s="821"/>
      <c r="J43" s="821"/>
      <c r="K43" s="821"/>
      <c r="L43" s="821"/>
      <c r="M43" s="822"/>
      <c r="N43" s="395">
        <f>SUM(N36:N42)</f>
        <v>299679.22982806055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7</v>
      </c>
      <c r="N70" s="396">
        <f>K70/M70</f>
        <v>30932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30932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353469.48202844738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70693.896405689477</v>
      </c>
      <c r="M83" s="856"/>
      <c r="N83" s="51"/>
    </row>
    <row r="84" spans="1:14">
      <c r="B84" s="89" t="s">
        <v>973</v>
      </c>
      <c r="C84" s="90"/>
      <c r="D84" s="90"/>
      <c r="E84" s="90"/>
      <c r="F84" s="90"/>
      <c r="G84" s="90"/>
      <c r="H84" s="90"/>
      <c r="I84" s="87"/>
      <c r="J84" s="88"/>
      <c r="K84" s="305">
        <v>0.05</v>
      </c>
      <c r="L84" s="855">
        <f>N78*K84</f>
        <v>17673.474101422369</v>
      </c>
      <c r="M84" s="856"/>
      <c r="N84" s="51"/>
    </row>
    <row r="85" spans="1:14" ht="15.75" thickBot="1">
      <c r="B85" s="91" t="s">
        <v>974</v>
      </c>
      <c r="C85" s="92"/>
      <c r="D85" s="92"/>
      <c r="E85" s="92"/>
      <c r="F85" s="92"/>
      <c r="G85" s="92"/>
      <c r="H85" s="92"/>
      <c r="I85" s="93"/>
      <c r="J85" s="94"/>
      <c r="K85" s="306">
        <v>0.05</v>
      </c>
      <c r="L85" s="857">
        <f>N78*K85</f>
        <v>17673.474101422369</v>
      </c>
      <c r="M85" s="858"/>
      <c r="N85" s="51"/>
    </row>
    <row r="86" spans="1:14" ht="15.75" thickBot="1">
      <c r="B86" s="820" t="s">
        <v>953</v>
      </c>
      <c r="C86" s="821"/>
      <c r="D86" s="821"/>
      <c r="E86" s="821"/>
      <c r="F86" s="821"/>
      <c r="G86" s="821"/>
      <c r="H86" s="821"/>
      <c r="I86" s="821"/>
      <c r="J86" s="821"/>
      <c r="K86" s="821"/>
      <c r="L86" s="821"/>
      <c r="M86" s="822"/>
      <c r="N86" s="52">
        <f>L83+L84+L85</f>
        <v>106040.84460853421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459510.32663698157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1429</v>
      </c>
      <c r="C31" s="81" t="s">
        <v>1420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127594.81662064484</v>
      </c>
      <c r="L36" s="271"/>
      <c r="M36" s="272">
        <v>0.75</v>
      </c>
      <c r="N36" s="273">
        <f>K36/M36</f>
        <v>170126.42216085977</v>
      </c>
    </row>
    <row r="37" spans="1:14">
      <c r="A37" s="108" t="s">
        <v>241</v>
      </c>
      <c r="B37" s="869" t="str">
        <f>VLOOKUP(A37,EQUIPOS!A7:D154,3,FALSE)</f>
        <v>Grúa (capacidad 15 ton)</v>
      </c>
      <c r="C37" s="870"/>
      <c r="D37" s="870"/>
      <c r="E37" s="870"/>
      <c r="F37" s="870"/>
      <c r="G37" s="870"/>
      <c r="H37" s="871"/>
      <c r="I37" s="268"/>
      <c r="J37" s="269"/>
      <c r="K37" s="270">
        <f>VLOOKUP(A37,EQUIPOS!A7:D164,4,FALSE)</f>
        <v>133271.23447890815</v>
      </c>
      <c r="L37" s="271"/>
      <c r="M37" s="272">
        <v>0.75</v>
      </c>
      <c r="N37" s="273">
        <f>K37/M37</f>
        <v>177694.97930521087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1804.3666666666668</v>
      </c>
    </row>
    <row r="43" spans="1:14" ht="15.75" thickBot="1">
      <c r="B43" s="820" t="s">
        <v>953</v>
      </c>
      <c r="C43" s="821"/>
      <c r="D43" s="821"/>
      <c r="E43" s="821"/>
      <c r="F43" s="821"/>
      <c r="G43" s="821"/>
      <c r="H43" s="821"/>
      <c r="I43" s="821"/>
      <c r="J43" s="821"/>
      <c r="K43" s="821"/>
      <c r="L43" s="821"/>
      <c r="M43" s="822"/>
      <c r="N43" s="395">
        <f>SUM(N36:N42)</f>
        <v>349625.76813273731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207"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6</v>
      </c>
      <c r="N70" s="396">
        <f>K70/M70</f>
        <v>36087.333333333336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36087.333333333336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408571.35366645746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81714.270733291502</v>
      </c>
      <c r="M83" s="856"/>
      <c r="N83" s="51"/>
    </row>
    <row r="84" spans="1:14">
      <c r="B84" s="89" t="s">
        <v>973</v>
      </c>
      <c r="C84" s="90"/>
      <c r="D84" s="90"/>
      <c r="E84" s="90"/>
      <c r="F84" s="90"/>
      <c r="G84" s="90"/>
      <c r="H84" s="90"/>
      <c r="I84" s="87"/>
      <c r="J84" s="88"/>
      <c r="K84" s="305">
        <v>0.05</v>
      </c>
      <c r="L84" s="855">
        <f>N78*K84</f>
        <v>20428.567683322875</v>
      </c>
      <c r="M84" s="856"/>
      <c r="N84" s="51"/>
    </row>
    <row r="85" spans="1:14" ht="15.75" thickBot="1">
      <c r="B85" s="91" t="s">
        <v>974</v>
      </c>
      <c r="C85" s="92"/>
      <c r="D85" s="92"/>
      <c r="E85" s="92"/>
      <c r="F85" s="92"/>
      <c r="G85" s="92"/>
      <c r="H85" s="92"/>
      <c r="I85" s="93"/>
      <c r="J85" s="94"/>
      <c r="K85" s="306">
        <v>0.05</v>
      </c>
      <c r="L85" s="857">
        <f>N78*K85</f>
        <v>20428.567683322875</v>
      </c>
      <c r="M85" s="858"/>
      <c r="N85" s="51"/>
    </row>
    <row r="86" spans="1:14" ht="15.75" thickBot="1">
      <c r="B86" s="820" t="s">
        <v>953</v>
      </c>
      <c r="C86" s="821"/>
      <c r="D86" s="821"/>
      <c r="E86" s="821"/>
      <c r="F86" s="821"/>
      <c r="G86" s="821"/>
      <c r="H86" s="821"/>
      <c r="I86" s="821"/>
      <c r="J86" s="821"/>
      <c r="K86" s="821"/>
      <c r="L86" s="821"/>
      <c r="M86" s="822"/>
      <c r="N86" s="52">
        <f>L83+L84+L85</f>
        <v>122571.40609993726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531142.75976639474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1430</v>
      </c>
      <c r="C31" s="81" t="s">
        <v>1421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127594.81662064484</v>
      </c>
      <c r="L36" s="271"/>
      <c r="M36" s="272">
        <v>0.6875</v>
      </c>
      <c r="N36" s="273">
        <f>K36/M36</f>
        <v>185592.46053911975</v>
      </c>
    </row>
    <row r="37" spans="1:14">
      <c r="A37" s="108" t="s">
        <v>241</v>
      </c>
      <c r="B37" s="869" t="str">
        <f>VLOOKUP(A37,EQUIPOS!A7:D154,3,FALSE)</f>
        <v>Grúa (capacidad 15 ton)</v>
      </c>
      <c r="C37" s="870"/>
      <c r="D37" s="870"/>
      <c r="E37" s="870"/>
      <c r="F37" s="870"/>
      <c r="G37" s="870"/>
      <c r="H37" s="871"/>
      <c r="I37" s="268"/>
      <c r="J37" s="269"/>
      <c r="K37" s="270">
        <f>VLOOKUP(A37,EQUIPOS!A7:D164,4,FALSE)</f>
        <v>133271.23447890815</v>
      </c>
      <c r="L37" s="271"/>
      <c r="M37" s="272">
        <v>0.6875</v>
      </c>
      <c r="N37" s="273">
        <f>K37/M37</f>
        <v>193849.06833295731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1968.4</v>
      </c>
    </row>
    <row r="43" spans="1:14" ht="15.75" thickBot="1">
      <c r="B43" s="820" t="s">
        <v>953</v>
      </c>
      <c r="C43" s="821"/>
      <c r="D43" s="821"/>
      <c r="E43" s="821"/>
      <c r="F43" s="821"/>
      <c r="G43" s="821"/>
      <c r="H43" s="821"/>
      <c r="I43" s="821"/>
      <c r="J43" s="821"/>
      <c r="K43" s="821"/>
      <c r="L43" s="821"/>
      <c r="M43" s="822"/>
      <c r="N43" s="395">
        <f>SUM(N36:N42)</f>
        <v>381409.92887207709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5.5</v>
      </c>
      <c r="N70" s="396">
        <f>K70/M70</f>
        <v>39368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39368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443636.18107246392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88727.23621449279</v>
      </c>
      <c r="M83" s="856"/>
      <c r="N83" s="51"/>
    </row>
    <row r="84" spans="1:14">
      <c r="B84" s="89" t="s">
        <v>973</v>
      </c>
      <c r="C84" s="90"/>
      <c r="D84" s="90"/>
      <c r="E84" s="90"/>
      <c r="F84" s="90"/>
      <c r="G84" s="90"/>
      <c r="H84" s="90"/>
      <c r="I84" s="87"/>
      <c r="J84" s="88"/>
      <c r="K84" s="305">
        <v>0.05</v>
      </c>
      <c r="L84" s="855">
        <f>N78*K84</f>
        <v>22181.809053623198</v>
      </c>
      <c r="M84" s="856"/>
      <c r="N84" s="51"/>
    </row>
    <row r="85" spans="1:14" ht="15.75" thickBot="1">
      <c r="B85" s="91" t="s">
        <v>974</v>
      </c>
      <c r="C85" s="92"/>
      <c r="D85" s="92"/>
      <c r="E85" s="92"/>
      <c r="F85" s="92"/>
      <c r="G85" s="92"/>
      <c r="H85" s="92"/>
      <c r="I85" s="93"/>
      <c r="J85" s="94"/>
      <c r="K85" s="306">
        <v>0.05</v>
      </c>
      <c r="L85" s="857">
        <f>N78*K85</f>
        <v>22181.809053623198</v>
      </c>
      <c r="M85" s="858"/>
      <c r="N85" s="51"/>
    </row>
    <row r="86" spans="1:14" ht="15.75" thickBot="1">
      <c r="B86" s="820" t="s">
        <v>953</v>
      </c>
      <c r="C86" s="821"/>
      <c r="D86" s="821"/>
      <c r="E86" s="821"/>
      <c r="F86" s="821"/>
      <c r="G86" s="821"/>
      <c r="H86" s="821"/>
      <c r="I86" s="821"/>
      <c r="J86" s="821"/>
      <c r="K86" s="821"/>
      <c r="L86" s="821"/>
      <c r="M86" s="822"/>
      <c r="N86" s="52">
        <f>L83+L84+L85</f>
        <v>133090.8543217392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576727.03539420315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1431</v>
      </c>
      <c r="C31" s="81" t="s">
        <v>1422</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52" t="s">
        <v>241</v>
      </c>
      <c r="B36" s="869" t="str">
        <f>VLOOKUP(A36,EQUIPOS!A6:D154,3,FALSE)</f>
        <v>Grúa (capacidad 15 ton)</v>
      </c>
      <c r="C36" s="870"/>
      <c r="D36" s="870"/>
      <c r="E36" s="870"/>
      <c r="F36" s="870"/>
      <c r="G36" s="870"/>
      <c r="H36" s="871"/>
      <c r="I36" s="268"/>
      <c r="J36" s="269"/>
      <c r="K36" s="270">
        <f>VLOOKUP(A36,EQUIPOS!A6:D163,4,FALSE)</f>
        <v>133271.23447890815</v>
      </c>
      <c r="L36" s="271"/>
      <c r="M36" s="397">
        <v>1.125</v>
      </c>
      <c r="N36" s="273">
        <f>K36/M36</f>
        <v>118463.31953680725</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1202.9111111111113</v>
      </c>
    </row>
    <row r="43" spans="1:14" ht="15.75" thickBot="1">
      <c r="B43" s="820" t="s">
        <v>953</v>
      </c>
      <c r="C43" s="821"/>
      <c r="D43" s="821"/>
      <c r="E43" s="821"/>
      <c r="F43" s="821"/>
      <c r="G43" s="821"/>
      <c r="H43" s="821"/>
      <c r="I43" s="821"/>
      <c r="J43" s="821"/>
      <c r="K43" s="821"/>
      <c r="L43" s="821"/>
      <c r="M43" s="822"/>
      <c r="N43" s="395">
        <f>SUM(N36:N42)</f>
        <v>119666.23064791836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49" t="s">
        <v>428</v>
      </c>
      <c r="B48" s="43" t="str">
        <f>VLOOKUP(A48,MATERIALES!A4:D373,3,FALSE)</f>
        <v>Costal de fibra o fique</v>
      </c>
      <c r="C48" s="282"/>
      <c r="D48" s="282"/>
      <c r="E48" s="282"/>
      <c r="F48" s="282"/>
      <c r="G48" s="282"/>
      <c r="H48" s="282"/>
      <c r="I48" s="269"/>
      <c r="J48" s="225" t="str">
        <f>VLOOKUP(A48,MATERIALES!A4:D373,2,FALSE)</f>
        <v>u</v>
      </c>
      <c r="K48" s="462">
        <v>10</v>
      </c>
      <c r="L48" s="268"/>
      <c r="M48" s="284">
        <f>VLOOKUP(A48,MATERIALES!A5:D373,4,FALSE)</f>
        <v>1041.2776271607042</v>
      </c>
      <c r="N48" s="273">
        <f>K48*M48</f>
        <v>10412.776271607043</v>
      </c>
    </row>
    <row r="49" spans="1:14">
      <c r="A49" s="149" t="s">
        <v>589</v>
      </c>
      <c r="B49" s="43" t="str">
        <f>VLOOKUP(A49,MATERIALES!A5:D373,3,FALSE)</f>
        <v>Nutrientes (para remoción de especies vegetales) (dap, triple 15 o similar) (ítem 201.9)</v>
      </c>
      <c r="C49" s="282"/>
      <c r="D49" s="282"/>
      <c r="E49" s="282"/>
      <c r="F49" s="282"/>
      <c r="G49" s="282"/>
      <c r="H49" s="282"/>
      <c r="I49" s="269"/>
      <c r="J49" s="225" t="str">
        <f>VLOOKUP(A49,MATERIALES!A5:D373,2,FALSE)</f>
        <v>kg</v>
      </c>
      <c r="K49" s="462">
        <v>1</v>
      </c>
      <c r="L49" s="268"/>
      <c r="M49" s="284">
        <f>VLOOKUP(A49,MATERIALES!A6:D373,4,FALSE)</f>
        <v>2384.053594832305</v>
      </c>
      <c r="N49" s="273">
        <f>K49*M49</f>
        <v>2384.053594832305</v>
      </c>
    </row>
    <row r="50" spans="1:14">
      <c r="A50" s="150" t="s">
        <v>412</v>
      </c>
      <c r="B50" s="43" t="str">
        <f>VLOOKUP(A50,MATERIALES!A6:D373,3,FALSE)</f>
        <v>Cicatrizante (para remoción de especies vegetales)</v>
      </c>
      <c r="C50" s="282"/>
      <c r="D50" s="282"/>
      <c r="E50" s="282"/>
      <c r="F50" s="282"/>
      <c r="G50" s="282"/>
      <c r="H50" s="282"/>
      <c r="I50" s="269"/>
      <c r="J50" s="225" t="str">
        <f>VLOOKUP(A50,MATERIALES!A6:D373,2,FALSE)</f>
        <v>kg</v>
      </c>
      <c r="K50" s="462">
        <v>1</v>
      </c>
      <c r="L50" s="268"/>
      <c r="M50" s="284">
        <f>VLOOKUP(A50,MATERIALES!A6:D373,4,FALSE)</f>
        <v>10061.422333947507</v>
      </c>
      <c r="N50" s="273">
        <f>K50*M50</f>
        <v>10061.422333947507</v>
      </c>
    </row>
    <row r="51" spans="1:14">
      <c r="B51" s="43"/>
      <c r="C51" s="282"/>
      <c r="D51" s="282"/>
      <c r="E51" s="282"/>
      <c r="F51" s="282"/>
      <c r="G51" s="282"/>
      <c r="H51" s="282"/>
      <c r="I51" s="269"/>
      <c r="J51" s="225"/>
      <c r="K51" s="398"/>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8"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7">
        <v>9</v>
      </c>
      <c r="N70" s="396">
        <f>K70/M70</f>
        <v>24058.222222222223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24058.222222222223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166582.70507052745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33316.541014105489</v>
      </c>
      <c r="M83" s="856"/>
      <c r="N83" s="51"/>
    </row>
    <row r="84" spans="1:14">
      <c r="B84" s="89" t="s">
        <v>973</v>
      </c>
      <c r="C84" s="90"/>
      <c r="D84" s="90"/>
      <c r="E84" s="90"/>
      <c r="F84" s="90"/>
      <c r="G84" s="90"/>
      <c r="H84" s="90"/>
      <c r="I84" s="87"/>
      <c r="J84" s="88"/>
      <c r="K84" s="305">
        <v>0.05</v>
      </c>
      <c r="L84" s="855">
        <f>N78*K84</f>
        <v>8329.1352535263723</v>
      </c>
      <c r="M84" s="856"/>
      <c r="N84" s="51"/>
    </row>
    <row r="85" spans="1:14" ht="15.75" thickBot="1">
      <c r="B85" s="91" t="s">
        <v>974</v>
      </c>
      <c r="C85" s="92"/>
      <c r="D85" s="92"/>
      <c r="E85" s="92"/>
      <c r="F85" s="92"/>
      <c r="G85" s="92"/>
      <c r="H85" s="92"/>
      <c r="I85" s="93"/>
      <c r="J85" s="94"/>
      <c r="K85" s="306">
        <v>0.05</v>
      </c>
      <c r="L85" s="857">
        <f>N78*K85</f>
        <v>8329.1352535263723</v>
      </c>
      <c r="M85" s="858"/>
      <c r="N85" s="51"/>
    </row>
    <row r="86" spans="1:14" ht="15.75" thickBot="1">
      <c r="B86" s="820" t="s">
        <v>953</v>
      </c>
      <c r="C86" s="821"/>
      <c r="D86" s="821"/>
      <c r="E86" s="821"/>
      <c r="F86" s="821"/>
      <c r="G86" s="821"/>
      <c r="H86" s="821"/>
      <c r="I86" s="821"/>
      <c r="J86" s="821"/>
      <c r="K86" s="821"/>
      <c r="L86" s="821"/>
      <c r="M86" s="822"/>
      <c r="N86" s="52">
        <f>L83+L84+L85</f>
        <v>49974.811521158234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216557.51659168568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1432</v>
      </c>
      <c r="C31" s="81" t="s">
        <v>1423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55" t="s">
        <v>241</v>
      </c>
      <c r="B36" s="869" t="str">
        <f>VLOOKUP(A36,EQUIPOS!A6:D154,3,FALSE)</f>
        <v>Grúa (capacidad 15 ton)</v>
      </c>
      <c r="C36" s="870"/>
      <c r="D36" s="870"/>
      <c r="E36" s="870"/>
      <c r="F36" s="870"/>
      <c r="G36" s="870"/>
      <c r="H36" s="871"/>
      <c r="I36" s="268"/>
      <c r="J36" s="269"/>
      <c r="K36" s="270">
        <f>VLOOKUP(A36,EQUIPOS!A6:D163,4,FALSE)</f>
        <v>133271.23447890815</v>
      </c>
      <c r="L36" s="271"/>
      <c r="M36" s="463">
        <v>1</v>
      </c>
      <c r="N36" s="273">
        <f>K36/M36</f>
        <v>133271.23447890815</v>
      </c>
    </row>
    <row r="37" spans="1:14">
      <c r="A37" s="155" t="s">
        <v>373</v>
      </c>
      <c r="B37" s="869" t="str">
        <f>VLOOKUP(A37,EQUIPOS!A7:D154,3,FALSE)</f>
        <v>Volqueta 6 m3</v>
      </c>
      <c r="C37" s="870"/>
      <c r="D37" s="870"/>
      <c r="E37" s="870"/>
      <c r="F37" s="870"/>
      <c r="G37" s="870"/>
      <c r="H37" s="871"/>
      <c r="I37" s="268"/>
      <c r="J37" s="269"/>
      <c r="K37" s="270">
        <f>VLOOKUP(A37,EQUIPOS!A7:D164,4,FALSE)</f>
        <v>66455.639209881178</v>
      </c>
      <c r="L37" s="271"/>
      <c r="M37" s="464">
        <v>1</v>
      </c>
      <c r="N37" s="273">
        <f>K37/M37</f>
        <v>66455.639209881178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1353.2750000000001</v>
      </c>
    </row>
    <row r="43" spans="1:14" ht="15.75" thickBot="1">
      <c r="B43" s="820" t="s">
        <v>953</v>
      </c>
      <c r="C43" s="821"/>
      <c r="D43" s="821"/>
      <c r="E43" s="821"/>
      <c r="F43" s="821"/>
      <c r="G43" s="821"/>
      <c r="H43" s="821"/>
      <c r="I43" s="821"/>
      <c r="J43" s="821"/>
      <c r="K43" s="821"/>
      <c r="L43" s="821"/>
      <c r="M43" s="822"/>
      <c r="N43" s="395">
        <f>SUM(N36:N42)</f>
        <v>201080.14868878931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4" t="s">
        <v>428</v>
      </c>
      <c r="B48" s="43" t="str">
        <f>VLOOKUP(A48,MATERIALES!A4:D373,3,FALSE)</f>
        <v>Costal de fibra o fique</v>
      </c>
      <c r="C48" s="282"/>
      <c r="D48" s="282"/>
      <c r="E48" s="282"/>
      <c r="F48" s="282"/>
      <c r="G48" s="282"/>
      <c r="H48" s="282"/>
      <c r="I48" s="269"/>
      <c r="J48" s="225" t="str">
        <f>VLOOKUP(A48,MATERIALES!A4:D385,2,FALSE)</f>
        <v>u</v>
      </c>
      <c r="K48" s="462">
        <v>10</v>
      </c>
      <c r="L48" s="268"/>
      <c r="M48" s="284">
        <f>VLOOKUP(A48,MATERIALES!A5:D373,4,FALSE)</f>
        <v>1041.2776271607042</v>
      </c>
      <c r="N48" s="273">
        <f>K48*M48</f>
        <v>10412.776271607043</v>
      </c>
    </row>
    <row r="49" spans="1:14">
      <c r="A49" s="151" t="s">
        <v>589</v>
      </c>
      <c r="B49" s="43" t="str">
        <f>VLOOKUP(A49,MATERIALES!A5:D373,3,FALSE)</f>
        <v>Nutrientes (para remoción de especies vegetales) (dap, triple 15 o similar) (ítem 201.9)</v>
      </c>
      <c r="C49" s="282"/>
      <c r="D49" s="282"/>
      <c r="E49" s="282"/>
      <c r="F49" s="282"/>
      <c r="G49" s="282"/>
      <c r="H49" s="282"/>
      <c r="I49" s="269"/>
      <c r="J49" s="225" t="str">
        <f>VLOOKUP(A49,MATERIALES!A5:D386,2,FALSE)</f>
        <v>kg</v>
      </c>
      <c r="K49" s="462">
        <v>1</v>
      </c>
      <c r="L49" s="268"/>
      <c r="M49" s="284">
        <f>VLOOKUP(A49,MATERIALES!A6:D373,4,FALSE)</f>
        <v>2384.053594832305</v>
      </c>
      <c r="N49" s="273">
        <f>K49*M49</f>
        <v>2384.053594832305</v>
      </c>
    </row>
    <row r="50" spans="1:14">
      <c r="A50" s="154" t="s">
        <v>412</v>
      </c>
      <c r="B50" s="43" t="str">
        <f>VLOOKUP(A50,MATERIALES!A6:D373,3,FALSE)</f>
        <v>Cicatrizante (para remoción de especies vegetales)</v>
      </c>
      <c r="C50" s="282"/>
      <c r="D50" s="282"/>
      <c r="E50" s="282"/>
      <c r="F50" s="282"/>
      <c r="G50" s="282"/>
      <c r="H50" s="282"/>
      <c r="I50" s="269"/>
      <c r="J50" s="225" t="str">
        <f>VLOOKUP(A50,MATERIALES!A6:D387,2,FALSE)</f>
        <v>kg</v>
      </c>
      <c r="K50" s="462">
        <v>1</v>
      </c>
      <c r="L50" s="268"/>
      <c r="M50" s="284">
        <f>VLOOKUP(A50,MATERIALES!A6:D373,4,FALSE)</f>
        <v>10061.422333947507</v>
      </c>
      <c r="N50" s="273">
        <f>K50*M50</f>
        <v>10061.422333947507</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8</v>
      </c>
      <c r="N70" s="396">
        <f>K70/M70</f>
        <v>27065.5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27065.5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251003.90088917618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50200.780177835237</v>
      </c>
      <c r="M83" s="856"/>
      <c r="N83" s="51"/>
    </row>
    <row r="84" spans="1:14">
      <c r="B84" s="89" t="s">
        <v>973</v>
      </c>
      <c r="C84" s="90"/>
      <c r="D84" s="90"/>
      <c r="E84" s="90"/>
      <c r="F84" s="90"/>
      <c r="G84" s="90"/>
      <c r="H84" s="90"/>
      <c r="I84" s="87"/>
      <c r="J84" s="88"/>
      <c r="K84" s="305">
        <v>0.05</v>
      </c>
      <c r="L84" s="855">
        <f>N78*K84</f>
        <v>12550.195044458809</v>
      </c>
      <c r="M84" s="856"/>
      <c r="N84" s="51"/>
    </row>
    <row r="85" spans="1:14" ht="15.75" thickBot="1">
      <c r="B85" s="91" t="s">
        <v>974</v>
      </c>
      <c r="C85" s="92"/>
      <c r="D85" s="92"/>
      <c r="E85" s="92"/>
      <c r="F85" s="92"/>
      <c r="G85" s="92"/>
      <c r="H85" s="92"/>
      <c r="I85" s="93"/>
      <c r="J85" s="94"/>
      <c r="K85" s="306">
        <v>0.05</v>
      </c>
      <c r="L85" s="857">
        <f>N78*K85</f>
        <v>12550.195044458809</v>
      </c>
      <c r="M85" s="858"/>
      <c r="N85" s="51"/>
    </row>
    <row r="86" spans="1:14" ht="15.75" thickBot="1">
      <c r="B86" s="820" t="s">
        <v>953</v>
      </c>
      <c r="C86" s="821"/>
      <c r="D86" s="821"/>
      <c r="E86" s="821"/>
      <c r="F86" s="821"/>
      <c r="G86" s="821"/>
      <c r="H86" s="821"/>
      <c r="I86" s="821"/>
      <c r="J86" s="821"/>
      <c r="K86" s="821"/>
      <c r="L86" s="821"/>
      <c r="M86" s="822"/>
      <c r="N86" s="52">
        <f>L83+L84+L85</f>
        <v>75301.170266752859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326305.07115592901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1433</v>
      </c>
      <c r="C31" s="81" t="s">
        <v>1424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133271.23447890815</v>
      </c>
      <c r="L36" s="271"/>
      <c r="M36" s="272">
        <v>0.9375</v>
      </c>
      <c r="N36" s="273">
        <f>K36/M36</f>
        <v>142155.9834441687</v>
      </c>
    </row>
    <row r="37" spans="1:14">
      <c r="A37" s="144" t="s">
        <v>373</v>
      </c>
      <c r="B37" s="869" t="str">
        <f>VLOOKUP(A37,EQUIPOS!A7:D154,3,FALSE)</f>
        <v>Volqueta 6 m3</v>
      </c>
      <c r="C37" s="870"/>
      <c r="D37" s="870"/>
      <c r="E37" s="870"/>
      <c r="F37" s="870"/>
      <c r="G37" s="870"/>
      <c r="H37" s="871"/>
      <c r="I37" s="268"/>
      <c r="J37" s="269"/>
      <c r="K37" s="270">
        <f>VLOOKUP(A37,EQUIPOS!A7:D164,4,FALSE)</f>
        <v>66455.639209881178</v>
      </c>
      <c r="L37" s="271"/>
      <c r="M37" s="272">
        <v>0.9375</v>
      </c>
      <c r="N37" s="273">
        <f>K37/M37</f>
        <v>70886.015157206595</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1443.4933333333333</v>
      </c>
    </row>
    <row r="43" spans="1:14" ht="15.75" thickBot="1">
      <c r="B43" s="820" t="s">
        <v>953</v>
      </c>
      <c r="C43" s="821"/>
      <c r="D43" s="821"/>
      <c r="E43" s="821"/>
      <c r="F43" s="821"/>
      <c r="G43" s="821"/>
      <c r="H43" s="821"/>
      <c r="I43" s="821"/>
      <c r="J43" s="821"/>
      <c r="K43" s="821"/>
      <c r="L43" s="821"/>
      <c r="M43" s="822"/>
      <c r="N43" s="395">
        <f>SUM(N36:N42)</f>
        <v>214485.49193470864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10061.422333947507</v>
      </c>
      <c r="N49" s="273">
        <f>K49*M49</f>
        <v>10061.422333947507</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6"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9">
        <v>7.5</v>
      </c>
      <c r="N70" s="396">
        <f>K70/M70</f>
        <v>28869.866666666665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28869.866666666665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266213.61080176214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53242.72216035243</v>
      </c>
      <c r="M83" s="856"/>
      <c r="N83" s="51"/>
    </row>
    <row r="84" spans="1:14">
      <c r="B84" s="89" t="s">
        <v>973</v>
      </c>
      <c r="C84" s="90"/>
      <c r="D84" s="90"/>
      <c r="E84" s="90"/>
      <c r="F84" s="90"/>
      <c r="G84" s="90"/>
      <c r="H84" s="90"/>
      <c r="I84" s="87"/>
      <c r="J84" s="88"/>
      <c r="K84" s="305">
        <v>0.05</v>
      </c>
      <c r="L84" s="855">
        <f>N78*K84</f>
        <v>13310.680540088108</v>
      </c>
      <c r="M84" s="856"/>
      <c r="N84" s="51"/>
    </row>
    <row r="85" spans="1:14" ht="15.75" thickBot="1">
      <c r="B85" s="91" t="s">
        <v>974</v>
      </c>
      <c r="C85" s="92"/>
      <c r="D85" s="92"/>
      <c r="E85" s="92"/>
      <c r="F85" s="92"/>
      <c r="G85" s="92"/>
      <c r="H85" s="92"/>
      <c r="I85" s="93"/>
      <c r="J85" s="94"/>
      <c r="K85" s="306">
        <v>0.05</v>
      </c>
      <c r="L85" s="857">
        <f>N78*K85</f>
        <v>13310.680540088108</v>
      </c>
      <c r="M85" s="858"/>
      <c r="N85" s="51"/>
    </row>
    <row r="86" spans="1:14" ht="15.75" thickBot="1">
      <c r="B86" s="820" t="s">
        <v>953</v>
      </c>
      <c r="C86" s="821"/>
      <c r="D86" s="821"/>
      <c r="E86" s="821"/>
      <c r="F86" s="821"/>
      <c r="G86" s="821"/>
      <c r="H86" s="821"/>
      <c r="I86" s="821"/>
      <c r="J86" s="821"/>
      <c r="K86" s="821"/>
      <c r="L86" s="821"/>
      <c r="M86" s="822"/>
      <c r="N86" s="52">
        <f>L83+L84+L85</f>
        <v>79864.083240528649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346077.69404229079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1434</v>
      </c>
      <c r="C31" s="81" t="s">
        <v>1414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133271.23447890815</v>
      </c>
      <c r="L36" s="271"/>
      <c r="M36" s="272">
        <v>1.5</v>
      </c>
      <c r="N36" s="273">
        <f>K36/M36</f>
        <v>88847.489652605436</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902.18333333333339</v>
      </c>
    </row>
    <row r="43" spans="1:14" ht="15.75" thickBot="1">
      <c r="B43" s="820" t="s">
        <v>953</v>
      </c>
      <c r="C43" s="821"/>
      <c r="D43" s="821"/>
      <c r="E43" s="821"/>
      <c r="F43" s="821"/>
      <c r="G43" s="821"/>
      <c r="H43" s="821"/>
      <c r="I43" s="821"/>
      <c r="J43" s="821"/>
      <c r="K43" s="821"/>
      <c r="L43" s="821"/>
      <c r="M43" s="822"/>
      <c r="N43" s="395">
        <f>SUM(N36:N42)</f>
        <v>89749.672985938771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10061.422333947507</v>
      </c>
      <c r="N49" s="273">
        <f>K49*M49</f>
        <v>10061.422333947507</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396">
        <f>K70/M70</f>
        <v>18043.666666666668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18043.666666666668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130651.59185299229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26130.318370598459</v>
      </c>
      <c r="M83" s="856"/>
      <c r="N83" s="51"/>
    </row>
    <row r="84" spans="1:14">
      <c r="B84" s="89" t="s">
        <v>973</v>
      </c>
      <c r="C84" s="90"/>
      <c r="D84" s="90"/>
      <c r="E84" s="90"/>
      <c r="F84" s="90"/>
      <c r="G84" s="90"/>
      <c r="H84" s="90"/>
      <c r="I84" s="87"/>
      <c r="J84" s="88"/>
      <c r="K84" s="305">
        <v>0.05</v>
      </c>
      <c r="L84" s="855">
        <f>N78*K84</f>
        <v>6532.5795926496148</v>
      </c>
      <c r="M84" s="856"/>
      <c r="N84" s="51"/>
    </row>
    <row r="85" spans="1:14" ht="15.75" thickBot="1">
      <c r="B85" s="91" t="s">
        <v>974</v>
      </c>
      <c r="C85" s="92"/>
      <c r="D85" s="92"/>
      <c r="E85" s="92"/>
      <c r="F85" s="92"/>
      <c r="G85" s="92"/>
      <c r="H85" s="92"/>
      <c r="I85" s="93"/>
      <c r="J85" s="94"/>
      <c r="K85" s="306">
        <v>0.05</v>
      </c>
      <c r="L85" s="857">
        <f>N78*K85</f>
        <v>6532.5795926496148</v>
      </c>
      <c r="M85" s="858"/>
      <c r="N85" s="51"/>
    </row>
    <row r="86" spans="1:14" ht="15.75" thickBot="1">
      <c r="B86" s="820" t="s">
        <v>953</v>
      </c>
      <c r="C86" s="821"/>
      <c r="D86" s="821"/>
      <c r="E86" s="821"/>
      <c r="F86" s="821"/>
      <c r="G86" s="821"/>
      <c r="H86" s="821"/>
      <c r="I86" s="821"/>
      <c r="J86" s="821"/>
      <c r="K86" s="821"/>
      <c r="L86" s="821"/>
      <c r="M86" s="822"/>
      <c r="N86" s="52">
        <f>L83+L84+L85</f>
        <v>39195.477555897691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169847.06940888998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1435</v>
      </c>
      <c r="C31" s="81" t="s">
        <v>1415</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133271.23447890815</v>
      </c>
      <c r="L36" s="271"/>
      <c r="M36" s="272">
        <v>1.375</v>
      </c>
      <c r="N36" s="273">
        <f>K36/M36</f>
        <v>96924.534166478654</v>
      </c>
    </row>
    <row r="37" spans="1:14">
      <c r="A37" s="144" t="s">
        <v>373</v>
      </c>
      <c r="B37" s="869" t="str">
        <f>VLOOKUP(A37,EQUIPOS!A7:D154,3,FALSE)</f>
        <v>Volqueta 6 m3</v>
      </c>
      <c r="C37" s="870"/>
      <c r="D37" s="870"/>
      <c r="E37" s="870"/>
      <c r="F37" s="870"/>
      <c r="G37" s="870"/>
      <c r="H37" s="871"/>
      <c r="I37" s="268"/>
      <c r="J37" s="269"/>
      <c r="K37" s="270">
        <f>VLOOKUP(A37,EQUIPOS!A7:D164,4,FALSE)</f>
        <v>66455.639209881178</v>
      </c>
      <c r="L37" s="271"/>
      <c r="M37" s="272">
        <v>1.375</v>
      </c>
      <c r="N37" s="273">
        <f>K37/M37</f>
        <v>48331.373970822671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984.2</v>
      </c>
    </row>
    <row r="43" spans="1:14" ht="15.75" thickBot="1">
      <c r="B43" s="820" t="s">
        <v>953</v>
      </c>
      <c r="C43" s="821"/>
      <c r="D43" s="821"/>
      <c r="E43" s="821"/>
      <c r="F43" s="821"/>
      <c r="G43" s="821"/>
      <c r="H43" s="821"/>
      <c r="I43" s="821"/>
      <c r="J43" s="821"/>
      <c r="K43" s="821"/>
      <c r="L43" s="821"/>
      <c r="M43" s="822"/>
      <c r="N43" s="395">
        <f>SUM(N36:N42)</f>
        <v>146240.10813730134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10061.422333947507</v>
      </c>
      <c r="N49" s="273">
        <f>K49*M49</f>
        <v>10061.422333947507</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11</v>
      </c>
      <c r="N70" s="396">
        <f>K70/M70</f>
        <v>19684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19684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188782.36033768821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37756.472067537645</v>
      </c>
      <c r="M83" s="856"/>
      <c r="N83" s="51"/>
    </row>
    <row r="84" spans="1:14">
      <c r="B84" s="89" t="s">
        <v>973</v>
      </c>
      <c r="C84" s="90"/>
      <c r="D84" s="90"/>
      <c r="E84" s="90"/>
      <c r="F84" s="90"/>
      <c r="G84" s="90"/>
      <c r="H84" s="90"/>
      <c r="I84" s="87"/>
      <c r="J84" s="88"/>
      <c r="K84" s="305">
        <v>0.05</v>
      </c>
      <c r="L84" s="855">
        <f>N78*K84</f>
        <v>9439.1180168844112</v>
      </c>
      <c r="M84" s="856"/>
      <c r="N84" s="51"/>
    </row>
    <row r="85" spans="1:14" ht="15.75" thickBot="1">
      <c r="B85" s="91" t="s">
        <v>974</v>
      </c>
      <c r="C85" s="92"/>
      <c r="D85" s="92"/>
      <c r="E85" s="92"/>
      <c r="F85" s="92"/>
      <c r="G85" s="92"/>
      <c r="H85" s="92"/>
      <c r="I85" s="93"/>
      <c r="J85" s="94"/>
      <c r="K85" s="306">
        <v>0.05</v>
      </c>
      <c r="L85" s="857">
        <f>N78*K85</f>
        <v>9439.1180168844112</v>
      </c>
      <c r="M85" s="858"/>
      <c r="N85" s="51"/>
    </row>
    <row r="86" spans="1:14" ht="15.75" thickBot="1">
      <c r="B86" s="820" t="s">
        <v>953</v>
      </c>
      <c r="C86" s="821"/>
      <c r="D86" s="821"/>
      <c r="E86" s="821"/>
      <c r="F86" s="821"/>
      <c r="G86" s="821"/>
      <c r="H86" s="821"/>
      <c r="I86" s="821"/>
      <c r="J86" s="821"/>
      <c r="K86" s="821"/>
      <c r="L86" s="821"/>
      <c r="M86" s="822"/>
      <c r="N86" s="52">
        <f>L83+L84+L85</f>
        <v>56634.708101306474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245417.0684389947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1436</v>
      </c>
      <c r="C31" s="81" t="s">
        <v>1416</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133271.23447890815</v>
      </c>
      <c r="L36" s="271"/>
      <c r="M36" s="272">
        <v>1.3125</v>
      </c>
      <c r="N36" s="273">
        <f>K36/M36</f>
        <v>101539.98817440621</v>
      </c>
    </row>
    <row r="37" spans="1:14">
      <c r="A37" s="144" t="s">
        <v>373</v>
      </c>
      <c r="B37" s="869" t="str">
        <f>VLOOKUP(A37,EQUIPOS!A7:D154,3,FALSE)</f>
        <v>Volqueta 6 m3</v>
      </c>
      <c r="C37" s="870"/>
      <c r="D37" s="870"/>
      <c r="E37" s="870"/>
      <c r="F37" s="870"/>
      <c r="G37" s="870"/>
      <c r="H37" s="871"/>
      <c r="I37" s="268"/>
      <c r="J37" s="269"/>
      <c r="K37" s="270">
        <f>VLOOKUP(A37,EQUIPOS!A7:D164,4,FALSE)</f>
        <v>66455.639209881178</v>
      </c>
      <c r="L37" s="271"/>
      <c r="M37" s="272">
        <v>1.3125</v>
      </c>
      <c r="N37" s="273">
        <f>K37/M37</f>
        <v>50632.867969433275</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1031.0666666666666</v>
      </c>
    </row>
    <row r="43" spans="1:14" ht="15.75" thickBot="1">
      <c r="B43" s="820" t="s">
        <v>953</v>
      </c>
      <c r="C43" s="821"/>
      <c r="D43" s="821"/>
      <c r="E43" s="821"/>
      <c r="F43" s="821"/>
      <c r="G43" s="821"/>
      <c r="H43" s="821"/>
      <c r="I43" s="821"/>
      <c r="J43" s="821"/>
      <c r="K43" s="821"/>
      <c r="L43" s="821"/>
      <c r="M43" s="822"/>
      <c r="N43" s="395">
        <f>SUM(N36:N42)</f>
        <v>153203.92281050616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1041.2776271607042</v>
      </c>
      <c r="N48" s="273">
        <f>K48*M48</f>
        <v>10412.776271607043</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10061.422333947507</v>
      </c>
      <c r="N49" s="273">
        <f>K49*M49</f>
        <v>10061.422333947507</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2384.053594832305</v>
      </c>
      <c r="N50" s="273">
        <f>K50*M50</f>
        <v>2384.053594832305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22858.252200386854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10.5</v>
      </c>
      <c r="N70" s="396">
        <f>K70/M70</f>
        <v>20621.333333333332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20621.333333333332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196683.50834422637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39336.701668845279</v>
      </c>
      <c r="M83" s="856"/>
      <c r="N83" s="51"/>
    </row>
    <row r="84" spans="1:14">
      <c r="B84" s="89" t="s">
        <v>973</v>
      </c>
      <c r="C84" s="90"/>
      <c r="D84" s="90"/>
      <c r="E84" s="90"/>
      <c r="F84" s="90"/>
      <c r="G84" s="90"/>
      <c r="H84" s="90"/>
      <c r="I84" s="87"/>
      <c r="J84" s="88"/>
      <c r="K84" s="305">
        <v>0.05</v>
      </c>
      <c r="L84" s="855">
        <f>N78*K84</f>
        <v>9834.1754172113197</v>
      </c>
      <c r="M84" s="856"/>
      <c r="N84" s="51"/>
    </row>
    <row r="85" spans="1:14" ht="15.75" thickBot="1">
      <c r="B85" s="91" t="s">
        <v>974</v>
      </c>
      <c r="C85" s="92"/>
      <c r="D85" s="92"/>
      <c r="E85" s="92"/>
      <c r="F85" s="92"/>
      <c r="G85" s="92"/>
      <c r="H85" s="92"/>
      <c r="I85" s="93"/>
      <c r="J85" s="94"/>
      <c r="K85" s="306">
        <v>0.05</v>
      </c>
      <c r="L85" s="857">
        <f>N78*K85</f>
        <v>9834.1754172113197</v>
      </c>
      <c r="M85" s="858"/>
      <c r="N85" s="51"/>
    </row>
    <row r="86" spans="1:14" ht="15.75" thickBot="1">
      <c r="B86" s="820" t="s">
        <v>953</v>
      </c>
      <c r="C86" s="821"/>
      <c r="D86" s="821"/>
      <c r="E86" s="821"/>
      <c r="F86" s="821"/>
      <c r="G86" s="821"/>
      <c r="H86" s="821"/>
      <c r="I86" s="821"/>
      <c r="J86" s="821"/>
      <c r="K86" s="821"/>
      <c r="L86" s="821"/>
      <c r="M86" s="822"/>
      <c r="N86" s="52">
        <f>L83+L84+L85</f>
        <v>59005.052503267922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255688.56084749429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1009</v>
      </c>
      <c r="C31" s="81" t="s">
        <v>1188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66</v>
      </c>
      <c r="N36" s="273">
        <f>K36/M36</f>
        <v>2429.4568795231908</v>
      </c>
    </row>
    <row r="37" spans="1:14">
      <c r="A37" s="144"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159493.52590192482</v>
      </c>
      <c r="L37" s="271"/>
      <c r="M37" s="272">
        <v>100</v>
      </c>
      <c r="N37" s="273">
        <f>K37/M37</f>
        <v>1594.9352590192482</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4025.4173468757726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VLOOKUP(A48,MATERIALES!A5:D373,4,FALSE)</f>
        <v>3477.2527621490299</v>
      </c>
      <c r="N48" s="273">
        <f>K48*M48</f>
        <v>3477.2527621490299</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3477.2527621490299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7605.1909423581355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1521.0381884716271</v>
      </c>
      <c r="M83" s="856"/>
      <c r="N83" s="51"/>
    </row>
    <row r="84" spans="1:14">
      <c r="B84" s="89" t="s">
        <v>973</v>
      </c>
      <c r="C84" s="90"/>
      <c r="D84" s="90"/>
      <c r="E84" s="90"/>
      <c r="F84" s="90"/>
      <c r="G84" s="90"/>
      <c r="H84" s="90"/>
      <c r="I84" s="87"/>
      <c r="J84" s="88"/>
      <c r="K84" s="305">
        <v>0.05</v>
      </c>
      <c r="L84" s="855">
        <f>N78*K84</f>
        <v>380.25954711790678</v>
      </c>
      <c r="M84" s="856"/>
      <c r="N84" s="51"/>
    </row>
    <row r="85" spans="1:14" ht="15.75" thickBot="1">
      <c r="B85" s="91" t="s">
        <v>974</v>
      </c>
      <c r="C85" s="92"/>
      <c r="D85" s="92"/>
      <c r="E85" s="92"/>
      <c r="F85" s="92"/>
      <c r="G85" s="92"/>
      <c r="H85" s="92"/>
      <c r="I85" s="93"/>
      <c r="J85" s="94"/>
      <c r="K85" s="306">
        <v>0.05</v>
      </c>
      <c r="L85" s="857">
        <f>N78*K85</f>
        <v>380.25954711790678</v>
      </c>
      <c r="M85" s="858"/>
      <c r="N85" s="51"/>
    </row>
    <row r="86" spans="1:14" ht="15.75" thickBot="1">
      <c r="B86" s="820" t="s">
        <v>953</v>
      </c>
      <c r="C86" s="821"/>
      <c r="D86" s="821"/>
      <c r="E86" s="821"/>
      <c r="F86" s="821"/>
      <c r="G86" s="821"/>
      <c r="H86" s="821"/>
      <c r="I86" s="821"/>
      <c r="J86" s="821"/>
      <c r="K86" s="821"/>
      <c r="L86" s="821"/>
      <c r="M86" s="822"/>
      <c r="N86" s="52">
        <f>L83+L84+L85</f>
        <v>2281.5572827074407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9886.7482250655758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1010</v>
      </c>
      <c r="C31" s="81" t="s">
        <v>1189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66</v>
      </c>
      <c r="N36" s="273">
        <f>K36/M36</f>
        <v>2429.4568795231908</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2430.4820878565242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2533.0029211898577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506.60058423797159</v>
      </c>
      <c r="M83" s="856"/>
      <c r="N83" s="51"/>
    </row>
    <row r="84" spans="1:14">
      <c r="B84" s="89" t="s">
        <v>973</v>
      </c>
      <c r="C84" s="90"/>
      <c r="D84" s="90"/>
      <c r="E84" s="90"/>
      <c r="F84" s="90"/>
      <c r="G84" s="90"/>
      <c r="H84" s="90"/>
      <c r="I84" s="87"/>
      <c r="J84" s="88"/>
      <c r="K84" s="305">
        <v>0.05</v>
      </c>
      <c r="L84" s="855">
        <f>N78*K84</f>
        <v>126.6501460594929</v>
      </c>
      <c r="M84" s="856"/>
      <c r="N84" s="51"/>
    </row>
    <row r="85" spans="1:14" ht="15.75" thickBot="1">
      <c r="B85" s="91" t="s">
        <v>974</v>
      </c>
      <c r="C85" s="92"/>
      <c r="D85" s="92"/>
      <c r="E85" s="92"/>
      <c r="F85" s="92"/>
      <c r="G85" s="92"/>
      <c r="H85" s="92"/>
      <c r="I85" s="93"/>
      <c r="J85" s="94"/>
      <c r="K85" s="306">
        <v>0.05</v>
      </c>
      <c r="L85" s="857">
        <f>N78*K85</f>
        <v>126.6501460594929</v>
      </c>
      <c r="M85" s="858"/>
      <c r="N85" s="51"/>
    </row>
    <row r="86" spans="1:14" ht="15.75" thickBot="1">
      <c r="B86" s="820" t="s">
        <v>953</v>
      </c>
      <c r="C86" s="821"/>
      <c r="D86" s="821"/>
      <c r="E86" s="821"/>
      <c r="F86" s="821"/>
      <c r="G86" s="821"/>
      <c r="H86" s="821"/>
      <c r="I86" s="821"/>
      <c r="J86" s="821"/>
      <c r="K86" s="821"/>
      <c r="L86" s="821"/>
      <c r="M86" s="822"/>
      <c r="N86" s="52">
        <f>L83+L84+L85</f>
        <v>759.9008763569575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3292.9037975468154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19" sqref="O1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1011</v>
      </c>
      <c r="C31" s="81" t="s">
        <v>1190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180</v>
      </c>
      <c r="B36" s="869" t="str">
        <f>VLOOKUP(A36,EQUIPOS!A6:D154,3,FALSE)</f>
        <v>Compresor 120 HP, con martillo.</v>
      </c>
      <c r="C36" s="870"/>
      <c r="D36" s="870"/>
      <c r="E36" s="870"/>
      <c r="F36" s="870"/>
      <c r="G36" s="870"/>
      <c r="H36" s="871"/>
      <c r="I36" s="268"/>
      <c r="J36" s="269"/>
      <c r="K36" s="270">
        <f>VLOOKUP(A36,EQUIPOS!A6:D163,4,FALSE)</f>
        <v>88072.292619578453</v>
      </c>
      <c r="L36" s="271"/>
      <c r="M36" s="272">
        <v>66</v>
      </c>
      <c r="N36" s="273">
        <f>K36/M36</f>
        <v>1334.4286760542191</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159493.52590192482</v>
      </c>
      <c r="L37" s="271"/>
      <c r="M37" s="272">
        <v>100</v>
      </c>
      <c r="N37" s="273">
        <f>K37/M37</f>
        <v>1594.9352590192482</v>
      </c>
    </row>
    <row r="38" spans="1:14">
      <c r="A38" t="s">
        <v>312</v>
      </c>
      <c r="B38" s="869" t="str">
        <f>VLOOKUP(A38,EQUIPOS!A8:D154,3,FALSE)</f>
        <v>Retroexcavadora sobre oruga, potencia 138 HP, balde de 1,5 m3.</v>
      </c>
      <c r="C38" s="870"/>
      <c r="D38" s="870"/>
      <c r="E38" s="870"/>
      <c r="F38" s="870"/>
      <c r="G38" s="870"/>
      <c r="H38" s="871"/>
      <c r="I38" s="268"/>
      <c r="J38" s="269"/>
      <c r="K38" s="270">
        <f>VLOOKUP(A38,EQUIPOS!A8:D165,4,FALSE)</f>
        <v>160344.15404853059</v>
      </c>
      <c r="L38" s="271"/>
      <c r="M38" s="272">
        <v>66</v>
      </c>
      <c r="N38" s="273">
        <f>K38/M38</f>
        <v>2429.4568795231908</v>
      </c>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N78*L42</f>
        <v>6.0915622581215141</v>
      </c>
    </row>
    <row r="43" spans="1:14" ht="15.75" thickBot="1">
      <c r="B43" s="820" t="s">
        <v>953</v>
      </c>
      <c r="C43" s="821"/>
      <c r="D43" s="821"/>
      <c r="E43" s="821"/>
      <c r="F43" s="821"/>
      <c r="G43" s="821"/>
      <c r="H43" s="821"/>
      <c r="I43" s="821"/>
      <c r="J43" s="821"/>
      <c r="K43" s="821"/>
      <c r="L43" s="821"/>
      <c r="M43" s="822"/>
      <c r="N43" s="395">
        <f>SUM(N36:N42)</f>
        <v>5364.9123768547797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376</v>
      </c>
      <c r="B48" s="43" t="str">
        <f>VLOOKUP(A48,MATERIALES!A4:D373,3,FALSE)</f>
        <v>Anfo</v>
      </c>
      <c r="C48" s="282"/>
      <c r="D48" s="282"/>
      <c r="E48" s="282"/>
      <c r="F48" s="282"/>
      <c r="G48" s="282"/>
      <c r="H48" s="282"/>
      <c r="I48" s="269"/>
      <c r="J48" s="225" t="str">
        <f>VLOOKUP(A48,MATERIALES!A4:D385,2,FALSE)</f>
        <v>kg</v>
      </c>
      <c r="K48" s="283">
        <v>0.2</v>
      </c>
      <c r="L48" s="268"/>
      <c r="M48" s="284">
        <f>VLOOKUP(A48,MATERIALES!A5:D373,4,FALSE)</f>
        <v>4113.5954238318218</v>
      </c>
      <c r="N48" s="273">
        <f>K48*M48</f>
        <v>822.7190847663644</v>
      </c>
    </row>
    <row r="49" spans="1:14">
      <c r="A49" t="s">
        <v>424</v>
      </c>
      <c r="B49" s="43" t="str">
        <f>VLOOKUP(A49,MATERIALES!A5:D373,3,FALSE)</f>
        <v>Cordón detonante</v>
      </c>
      <c r="C49" s="282"/>
      <c r="D49" s="282"/>
      <c r="E49" s="282"/>
      <c r="F49" s="282"/>
      <c r="G49" s="282"/>
      <c r="H49" s="282"/>
      <c r="I49" s="269"/>
      <c r="J49" s="225" t="str">
        <f>VLOOKUP(A49,MATERIALES!A5:D386,2,FALSE)</f>
        <v>m</v>
      </c>
      <c r="K49" s="283">
        <v>3</v>
      </c>
      <c r="L49" s="268"/>
      <c r="M49" s="284">
        <f>VLOOKUP(A49,MATERIALES!A6:D373,4,FALSE)</f>
        <v>1575.2422490652382</v>
      </c>
      <c r="N49" s="273">
        <f t="shared" ref="N49:N54" si="0">K49*M49</f>
        <v>4725.7267471957148</v>
      </c>
    </row>
    <row r="50" spans="1:14">
      <c r="A50" s="207" t="s">
        <v>453</v>
      </c>
      <c r="B50" s="43" t="str">
        <f>VLOOKUP(A50,MATERIALES!A6:D373,3,FALSE)</f>
        <v>Explosivos  75% (INDUGEL)</v>
      </c>
      <c r="C50" s="282"/>
      <c r="D50" s="282"/>
      <c r="E50" s="282"/>
      <c r="F50" s="282"/>
      <c r="G50" s="282"/>
      <c r="H50" s="282"/>
      <c r="I50" s="269"/>
      <c r="J50" s="225" t="str">
        <f>VLOOKUP(A50,MATERIALES!A6:D387,2,FALSE)</f>
        <v>lb</v>
      </c>
      <c r="K50" s="283">
        <v>0.3</v>
      </c>
      <c r="L50" s="268"/>
      <c r="M50" s="284">
        <f>VLOOKUP(A50,MATERIALES!A6:D373,4,FALSE)</f>
        <v>7099.5933472274683</v>
      </c>
      <c r="N50" s="273">
        <f t="shared" si="0"/>
        <v>2129.8780041682403</v>
      </c>
    </row>
    <row r="51" spans="1:14">
      <c r="A51" t="s">
        <v>458</v>
      </c>
      <c r="B51" s="43" t="str">
        <f>VLOOKUP(A51,MATERIALES!A6:D373,3,FALSE)</f>
        <v>Fulminantes</v>
      </c>
      <c r="C51" s="282"/>
      <c r="D51" s="282"/>
      <c r="E51" s="282"/>
      <c r="F51" s="282"/>
      <c r="G51" s="282"/>
      <c r="H51" s="282"/>
      <c r="I51" s="269"/>
      <c r="J51" s="225" t="str">
        <f>VLOOKUP(A51,MATERIALES!A6:D388,2,FALSE)</f>
        <v>u</v>
      </c>
      <c r="K51" s="283">
        <v>0.2</v>
      </c>
      <c r="L51" s="268"/>
      <c r="M51" s="284">
        <f>VLOOKUP(A51,MATERIALES!A6:D373,4,FALSE)</f>
        <v>962.04028420825898</v>
      </c>
      <c r="N51" s="273">
        <f t="shared" si="0"/>
        <v>192.40805684165181</v>
      </c>
    </row>
    <row r="52" spans="1:14">
      <c r="A52" t="s">
        <v>552</v>
      </c>
      <c r="B52" s="43" t="str">
        <f>VLOOKUP(A52,MATERIALES!A6:D373,3,FALSE)</f>
        <v>Mecha Lenta</v>
      </c>
      <c r="C52" s="282"/>
      <c r="D52" s="282"/>
      <c r="E52" s="282"/>
      <c r="F52" s="282"/>
      <c r="G52" s="282"/>
      <c r="H52" s="282"/>
      <c r="I52" s="269"/>
      <c r="J52" s="225" t="str">
        <f>VLOOKUP(A52,MATERIALES!A6:D389,2,FALSE)</f>
        <v>m</v>
      </c>
      <c r="K52" s="283">
        <v>0.5</v>
      </c>
      <c r="L52" s="268"/>
      <c r="M52" s="284">
        <f>VLOOKUP(A52,MATERIALES!A7:D373,4,FALSE)</f>
        <v>811.35544436449936</v>
      </c>
      <c r="N52" s="273">
        <f t="shared" si="0"/>
        <v>405.67772218224968</v>
      </c>
    </row>
    <row r="53" spans="1:14">
      <c r="B53" s="43"/>
      <c r="C53" s="282"/>
      <c r="D53" s="282"/>
      <c r="E53" s="282"/>
      <c r="F53" s="282"/>
      <c r="G53" s="282"/>
      <c r="H53" s="282"/>
      <c r="I53" s="269"/>
      <c r="J53" s="225"/>
      <c r="K53" s="283"/>
      <c r="L53" s="268"/>
      <c r="M53" s="284"/>
      <c r="N53" s="273"/>
    </row>
    <row r="54" spans="1:14">
      <c r="A54" t="s">
        <v>442</v>
      </c>
      <c r="B54" s="43" t="str">
        <f>VLOOKUP(A54,MATERIALES!A8:D373,3,FALSE)</f>
        <v>Derechos de explotación y/o disposición de materiales</v>
      </c>
      <c r="C54" s="282"/>
      <c r="D54" s="282"/>
      <c r="E54" s="282"/>
      <c r="F54" s="282"/>
      <c r="G54" s="282"/>
      <c r="H54" s="282"/>
      <c r="I54" s="269"/>
      <c r="J54" s="225" t="str">
        <f>VLOOKUP(A54,MATERIALES!A8:D391,2,FALSE)</f>
        <v>m3</v>
      </c>
      <c r="K54" s="283">
        <v>1</v>
      </c>
      <c r="L54" s="268"/>
      <c r="M54" s="284">
        <f>VLOOKUP(A54,MATERIALES!A9:D374,4,FALSE)</f>
        <v>3477.2527621490299</v>
      </c>
      <c r="N54" s="273">
        <f t="shared" si="0"/>
        <v>3477.2527621490299</v>
      </c>
    </row>
    <row r="55" spans="1:14" ht="15.75" thickBot="1">
      <c r="B55" s="902"/>
      <c r="C55" s="903"/>
      <c r="D55" s="903"/>
      <c r="E55" s="903"/>
      <c r="F55" s="903"/>
      <c r="G55" s="903"/>
      <c r="H55" s="903"/>
      <c r="I55" s="873"/>
      <c r="J55" s="42"/>
      <c r="K55" s="44"/>
      <c r="L55" s="904"/>
      <c r="M55" s="905"/>
      <c r="N55" s="45"/>
    </row>
    <row r="56" spans="1:14" ht="15.75" thickBot="1">
      <c r="B56" s="820" t="s">
        <v>953</v>
      </c>
      <c r="C56" s="821"/>
      <c r="D56" s="821"/>
      <c r="E56" s="821"/>
      <c r="F56" s="821"/>
      <c r="G56" s="821"/>
      <c r="H56" s="821"/>
      <c r="I56" s="821"/>
      <c r="J56" s="821"/>
      <c r="K56" s="821"/>
      <c r="L56" s="821"/>
      <c r="M56" s="822"/>
      <c r="N56" s="395">
        <f>SUM(N48:N55)</f>
        <v>11753.662377303252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310"/>
      <c r="C66" s="311"/>
      <c r="D66" s="311"/>
      <c r="E66" s="311"/>
      <c r="F66" s="311"/>
      <c r="G66" s="311"/>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296">
        <v>528</v>
      </c>
      <c r="N72" s="396">
        <f>K72/M72</f>
        <v>102.52083333333333</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296">
        <v>528</v>
      </c>
      <c r="N73" s="396">
        <f>K73/M73</f>
        <v>202.0572795727424</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820" t="s">
        <v>953</v>
      </c>
      <c r="C78" s="821"/>
      <c r="D78" s="821"/>
      <c r="E78" s="821"/>
      <c r="F78" s="821"/>
      <c r="G78" s="821"/>
      <c r="H78" s="821"/>
      <c r="I78" s="863"/>
      <c r="J78" s="863"/>
      <c r="K78" s="863"/>
      <c r="L78" s="863"/>
      <c r="M78" s="864"/>
      <c r="N78" s="302">
        <f>SUM(N72:N77)</f>
        <v>304.57811290607572</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17423.152867064106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3484.6305734128214</v>
      </c>
      <c r="M85" s="856"/>
      <c r="N85" s="51"/>
    </row>
    <row r="86" spans="1:14">
      <c r="B86" s="89" t="s">
        <v>973</v>
      </c>
      <c r="C86" s="90"/>
      <c r="D86" s="90"/>
      <c r="E86" s="90"/>
      <c r="F86" s="90"/>
      <c r="G86" s="90"/>
      <c r="H86" s="90"/>
      <c r="I86" s="87"/>
      <c r="J86" s="88"/>
      <c r="K86" s="305">
        <v>0.05</v>
      </c>
      <c r="L86" s="855">
        <f>N80*K86</f>
        <v>871.15764335320534</v>
      </c>
      <c r="M86" s="856"/>
      <c r="N86" s="51"/>
    </row>
    <row r="87" spans="1:14" ht="15.75" thickBot="1">
      <c r="B87" s="91" t="s">
        <v>974</v>
      </c>
      <c r="C87" s="92"/>
      <c r="D87" s="92"/>
      <c r="E87" s="92"/>
      <c r="F87" s="92"/>
      <c r="G87" s="92"/>
      <c r="H87" s="92"/>
      <c r="I87" s="93"/>
      <c r="J87" s="94"/>
      <c r="K87" s="306">
        <v>0.05</v>
      </c>
      <c r="L87" s="857">
        <f>N80*K87</f>
        <v>871.15764335320534</v>
      </c>
      <c r="M87" s="858"/>
      <c r="N87" s="51"/>
    </row>
    <row r="88" spans="1:14" ht="15.75" thickBot="1">
      <c r="B88" s="820" t="s">
        <v>953</v>
      </c>
      <c r="C88" s="821"/>
      <c r="D88" s="821"/>
      <c r="E88" s="821"/>
      <c r="F88" s="821"/>
      <c r="G88" s="821"/>
      <c r="H88" s="821"/>
      <c r="I88" s="821"/>
      <c r="J88" s="821"/>
      <c r="K88" s="821"/>
      <c r="L88" s="821"/>
      <c r="M88" s="822"/>
      <c r="N88" s="52">
        <f>L85+L86+L87</f>
        <v>5226.9458601192318</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22650.098727183336</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8" t="s">
        <v>2216</v>
      </c>
      <c r="C100" s="229"/>
      <c r="D100" s="229"/>
      <c r="E100" s="229"/>
      <c r="F100" s="229"/>
      <c r="G100" s="229"/>
      <c r="H100" s="229"/>
      <c r="I100" s="229"/>
      <c r="J100" s="229"/>
      <c r="K100" s="229"/>
      <c r="L100" s="229"/>
      <c r="M100" s="229"/>
      <c r="N100" s="230"/>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ht="15.75" thickBot="1">
      <c r="B104" s="234"/>
      <c r="C104" s="235"/>
      <c r="D104" s="235"/>
      <c r="E104" s="235"/>
      <c r="F104" s="235"/>
      <c r="G104" s="235"/>
      <c r="H104" s="235"/>
      <c r="I104" s="235"/>
      <c r="J104" s="235"/>
      <c r="K104" s="235"/>
      <c r="L104" s="235"/>
      <c r="M104" s="235"/>
      <c r="N104" s="236"/>
    </row>
    <row r="105" spans="2:14">
      <c r="B105" s="237"/>
      <c r="C105" s="238"/>
      <c r="D105" s="238"/>
      <c r="E105" s="238"/>
      <c r="F105" s="238"/>
      <c r="G105" s="238"/>
      <c r="H105" s="238"/>
      <c r="I105" s="238"/>
      <c r="J105" s="238"/>
      <c r="K105" s="238"/>
      <c r="L105" s="238"/>
      <c r="M105" s="238"/>
      <c r="N105" s="239"/>
    </row>
    <row r="106" spans="2:14">
      <c r="B106" s="223" t="s">
        <v>2217</v>
      </c>
      <c r="C106" s="31"/>
      <c r="D106" s="31"/>
      <c r="E106" s="31"/>
      <c r="F106" s="31"/>
      <c r="G106" s="31"/>
      <c r="H106" s="31"/>
      <c r="I106" s="31"/>
      <c r="J106" s="31"/>
      <c r="K106" s="31"/>
      <c r="L106" s="31"/>
      <c r="M106" s="31"/>
      <c r="N106" s="32"/>
    </row>
    <row r="107" spans="2:14" ht="15" customHeight="1">
      <c r="B107" s="823" t="s">
        <v>2218</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2219</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223"/>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6"/>
      <c r="K120" s="886"/>
      <c r="L120" s="886"/>
      <c r="M120" s="886"/>
      <c r="N120" s="887"/>
    </row>
    <row r="121" spans="2:14" ht="15.75" thickBot="1">
      <c r="B121" s="262" t="s">
        <v>2221</v>
      </c>
      <c r="C121" s="394"/>
      <c r="D121" s="394"/>
      <c r="E121" s="57"/>
      <c r="F121" s="57"/>
      <c r="G121" s="57"/>
      <c r="H121" s="57"/>
      <c r="I121" s="57"/>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1012</v>
      </c>
      <c r="C31" s="81" t="s">
        <v>1191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66</v>
      </c>
      <c r="N36" s="273">
        <f>K36/M36</f>
        <v>2429.4568795231908</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159493.52590192482</v>
      </c>
      <c r="L37" s="271"/>
      <c r="M37" s="272">
        <v>100</v>
      </c>
      <c r="N37" s="273">
        <f>K37/M37</f>
        <v>1594.9352590192482</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4025.4173468757726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VLOOKUP(A48,MATERIALES!A4:D395,4,FALSE)</f>
        <v>3477.2527621490299</v>
      </c>
      <c r="N48" s="273">
        <f>K48*M48</f>
        <v>3477.2527621490299</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3477.2527621490299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7605.1909423581355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1521.0381884716271</v>
      </c>
      <c r="M83" s="856"/>
      <c r="N83" s="51"/>
    </row>
    <row r="84" spans="1:14">
      <c r="B84" s="89" t="s">
        <v>973</v>
      </c>
      <c r="C84" s="90"/>
      <c r="D84" s="90"/>
      <c r="E84" s="90"/>
      <c r="F84" s="90"/>
      <c r="G84" s="90"/>
      <c r="H84" s="90"/>
      <c r="I84" s="87"/>
      <c r="J84" s="88"/>
      <c r="K84" s="305">
        <v>0.05</v>
      </c>
      <c r="L84" s="855">
        <f>N78*K84</f>
        <v>380.25954711790678</v>
      </c>
      <c r="M84" s="856"/>
      <c r="N84" s="51"/>
    </row>
    <row r="85" spans="1:14" ht="15.75" thickBot="1">
      <c r="B85" s="91" t="s">
        <v>974</v>
      </c>
      <c r="C85" s="92"/>
      <c r="D85" s="92"/>
      <c r="E85" s="92"/>
      <c r="F85" s="92"/>
      <c r="G85" s="92"/>
      <c r="H85" s="92"/>
      <c r="I85" s="93"/>
      <c r="J85" s="94"/>
      <c r="K85" s="306">
        <v>0.05</v>
      </c>
      <c r="L85" s="857">
        <f>N78*K85</f>
        <v>380.25954711790678</v>
      </c>
      <c r="M85" s="858"/>
      <c r="N85" s="51"/>
    </row>
    <row r="86" spans="1:14" ht="15.75" thickBot="1">
      <c r="B86" s="820" t="s">
        <v>953</v>
      </c>
      <c r="C86" s="821"/>
      <c r="D86" s="821"/>
      <c r="E86" s="821"/>
      <c r="F86" s="821"/>
      <c r="G86" s="821"/>
      <c r="H86" s="821"/>
      <c r="I86" s="821"/>
      <c r="J86" s="821"/>
      <c r="K86" s="821"/>
      <c r="L86" s="821"/>
      <c r="M86" s="822"/>
      <c r="N86" s="52">
        <f>L83+L84+L85</f>
        <v>2281.5572827074407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9886.7482250655758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4" sqref="O1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1013</v>
      </c>
      <c r="C31" s="81" t="s">
        <v>1192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66</v>
      </c>
      <c r="N36" s="273">
        <f>K36/M36</f>
        <v>2429.4568795231908</v>
      </c>
    </row>
    <row r="37" spans="1:14">
      <c r="A37" s="108" t="s">
        <v>180</v>
      </c>
      <c r="B37" s="869" t="str">
        <f>VLOOKUP(A37,EQUIPOS!A7:D154,3,FALSE)</f>
        <v>Compresor 120 HP, con martillo.</v>
      </c>
      <c r="C37" s="870"/>
      <c r="D37" s="870"/>
      <c r="E37" s="870"/>
      <c r="F37" s="870"/>
      <c r="G37" s="870"/>
      <c r="H37" s="871"/>
      <c r="I37" s="268"/>
      <c r="J37" s="269"/>
      <c r="K37" s="270">
        <f>VLOOKUP(A37,EQUIPOS!A7:D164,4,FALSE)</f>
        <v>88072.292619578453</v>
      </c>
      <c r="L37" s="271"/>
      <c r="M37" s="272">
        <v>66</v>
      </c>
      <c r="N37" s="273">
        <f>K37/M37</f>
        <v>1334.4286760542191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N79*L42</f>
        <v>6.0915622581215141</v>
      </c>
    </row>
    <row r="43" spans="1:14" ht="15.75" thickBot="1">
      <c r="B43" s="820" t="s">
        <v>953</v>
      </c>
      <c r="C43" s="821"/>
      <c r="D43" s="821"/>
      <c r="E43" s="821"/>
      <c r="F43" s="821"/>
      <c r="G43" s="821"/>
      <c r="H43" s="821"/>
      <c r="I43" s="821"/>
      <c r="J43" s="821"/>
      <c r="K43" s="821"/>
      <c r="L43" s="821"/>
      <c r="M43" s="822"/>
      <c r="N43" s="395">
        <f>SUM(N36:N42)</f>
        <v>3769.9771178355313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376</v>
      </c>
      <c r="B48" s="43" t="str">
        <f>VLOOKUP(A48,MATERIALES!A4:D373,3,FALSE)</f>
        <v>Anfo</v>
      </c>
      <c r="C48" s="282"/>
      <c r="D48" s="282"/>
      <c r="E48" s="282"/>
      <c r="F48" s="282"/>
      <c r="G48" s="282"/>
      <c r="H48" s="282"/>
      <c r="I48" s="269"/>
      <c r="J48" s="225" t="str">
        <f>VLOOKUP(A48,MATERIALES!A4:D373,2,FALSE)</f>
        <v>kg</v>
      </c>
      <c r="K48" s="283">
        <v>0.2</v>
      </c>
      <c r="L48" s="268"/>
      <c r="M48" s="284">
        <f>VLOOKUP(A48,MATERIALES!A4:D395,4,FALSE)</f>
        <v>4113.5954238318218</v>
      </c>
      <c r="N48" s="273">
        <f t="shared" ref="N48:N53" si="0">K48*M48</f>
        <v>822.7190847663644</v>
      </c>
    </row>
    <row r="49" spans="1:14">
      <c r="A49" t="s">
        <v>424</v>
      </c>
      <c r="B49" s="43" t="str">
        <f>VLOOKUP(A49,MATERIALES!A5:D373,3,FALSE)</f>
        <v>Cordón detonante</v>
      </c>
      <c r="C49" s="282"/>
      <c r="D49" s="282"/>
      <c r="E49" s="282"/>
      <c r="F49" s="282"/>
      <c r="G49" s="282"/>
      <c r="H49" s="282"/>
      <c r="I49" s="269"/>
      <c r="J49" s="225" t="str">
        <f>VLOOKUP(A49,MATERIALES!A5:D373,2,FALSE)</f>
        <v>m</v>
      </c>
      <c r="K49" s="283">
        <v>3</v>
      </c>
      <c r="L49" s="268"/>
      <c r="M49" s="284">
        <f>VLOOKUP(A49,MATERIALES!A5:D396,4,FALSE)</f>
        <v>1575.2422490652382</v>
      </c>
      <c r="N49" s="273">
        <f t="shared" si="0"/>
        <v>4725.7267471957148</v>
      </c>
    </row>
    <row r="50" spans="1:14">
      <c r="A50" s="108" t="s">
        <v>453</v>
      </c>
      <c r="B50" s="43" t="str">
        <f>VLOOKUP(A50,MATERIALES!A6:D373,3,FALSE)</f>
        <v>Explosivos  75% (INDUGEL)</v>
      </c>
      <c r="C50" s="282"/>
      <c r="D50" s="282"/>
      <c r="E50" s="282"/>
      <c r="F50" s="282"/>
      <c r="G50" s="282"/>
      <c r="H50" s="282"/>
      <c r="I50" s="269"/>
      <c r="J50" s="225" t="str">
        <f>VLOOKUP(A50,MATERIALES!A6:D373,2,FALSE)</f>
        <v>lb</v>
      </c>
      <c r="K50" s="283">
        <v>0.3</v>
      </c>
      <c r="L50" s="268"/>
      <c r="M50" s="284">
        <f>VLOOKUP(A50,MATERIALES!A6:D397,4,FALSE)</f>
        <v>7099.5933472274683</v>
      </c>
      <c r="N50" s="273">
        <f t="shared" si="0"/>
        <v>2129.8780041682403</v>
      </c>
    </row>
    <row r="51" spans="1:14">
      <c r="A51" s="108" t="s">
        <v>458</v>
      </c>
      <c r="B51" s="43" t="str">
        <f>VLOOKUP(A51,MATERIALES!A6:D373,3,FALSE)</f>
        <v>Fulminantes</v>
      </c>
      <c r="C51" s="282"/>
      <c r="D51" s="282"/>
      <c r="E51" s="282"/>
      <c r="F51" s="282"/>
      <c r="G51" s="282"/>
      <c r="H51" s="282"/>
      <c r="I51" s="269"/>
      <c r="J51" s="225" t="str">
        <f>VLOOKUP(A51,MATERIALES!A6:D373,2,FALSE)</f>
        <v>u</v>
      </c>
      <c r="K51" s="283">
        <v>0.2</v>
      </c>
      <c r="L51" s="268"/>
      <c r="M51" s="284">
        <f>VLOOKUP(A51,MATERIALES!A6:D398,4,FALSE)</f>
        <v>962.04028420825898</v>
      </c>
      <c r="N51" s="273">
        <f t="shared" si="0"/>
        <v>192.40805684165181</v>
      </c>
    </row>
    <row r="52" spans="1:14">
      <c r="A52" t="s">
        <v>552</v>
      </c>
      <c r="B52" s="43" t="str">
        <f>VLOOKUP(A52,MATERIALES!A6:D374,3,FALSE)</f>
        <v>Mecha Lenta</v>
      </c>
      <c r="C52" s="282"/>
      <c r="D52" s="282"/>
      <c r="E52" s="282"/>
      <c r="F52" s="282"/>
      <c r="G52" s="282"/>
      <c r="H52" s="282"/>
      <c r="I52" s="269"/>
      <c r="J52" s="225" t="str">
        <f>VLOOKUP(A52,MATERIALES!A6:D374,2,FALSE)</f>
        <v>m</v>
      </c>
      <c r="K52" s="283">
        <v>0.5</v>
      </c>
      <c r="L52" s="268"/>
      <c r="M52" s="284">
        <f>VLOOKUP(A52,MATERIALES!A6:D399,4,FALSE)</f>
        <v>811.35544436449936</v>
      </c>
      <c r="N52" s="273">
        <f t="shared" si="0"/>
        <v>405.67772218224968</v>
      </c>
    </row>
    <row r="53" spans="1:14">
      <c r="B53" s="43"/>
      <c r="C53" s="282"/>
      <c r="D53" s="282"/>
      <c r="E53" s="282"/>
      <c r="F53" s="282"/>
      <c r="G53" s="282"/>
      <c r="H53" s="282"/>
      <c r="I53" s="269"/>
      <c r="J53" s="225"/>
      <c r="K53" s="283"/>
      <c r="L53" s="268"/>
      <c r="M53" s="284"/>
      <c r="N53" s="273"/>
    </row>
    <row r="54" spans="1:14" ht="15.75" thickBot="1">
      <c r="B54" s="902"/>
      <c r="C54" s="903"/>
      <c r="D54" s="903"/>
      <c r="E54" s="903"/>
      <c r="F54" s="903"/>
      <c r="G54" s="903"/>
      <c r="H54" s="903"/>
      <c r="I54" s="873"/>
      <c r="J54" s="42"/>
      <c r="K54" s="44"/>
      <c r="L54" s="904"/>
      <c r="M54" s="905"/>
      <c r="N54" s="45"/>
    </row>
    <row r="55" spans="1:14" ht="15.75" thickBot="1">
      <c r="B55" s="820" t="s">
        <v>953</v>
      </c>
      <c r="C55" s="821"/>
      <c r="D55" s="821"/>
      <c r="E55" s="821"/>
      <c r="F55" s="821"/>
      <c r="G55" s="821"/>
      <c r="H55" s="821"/>
      <c r="I55" s="821"/>
      <c r="J55" s="821"/>
      <c r="K55" s="821"/>
      <c r="L55" s="821"/>
      <c r="M55" s="822"/>
      <c r="N55" s="395">
        <f>SUM(N48:N54)</f>
        <v>8276.4096151542217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947"/>
      <c r="C65" s="948"/>
      <c r="D65" s="948"/>
      <c r="E65" s="948"/>
      <c r="F65" s="948"/>
      <c r="G65" s="949"/>
      <c r="H65" s="312"/>
      <c r="I65" s="280"/>
      <c r="J65" s="287"/>
      <c r="K65" s="280"/>
      <c r="L65" s="907"/>
      <c r="M65" s="908"/>
      <c r="N65" s="288"/>
    </row>
    <row r="66" spans="1:15">
      <c r="B66" s="46"/>
      <c r="C66" s="47"/>
      <c r="D66" s="47"/>
      <c r="E66" s="47"/>
      <c r="F66" s="47"/>
      <c r="G66" s="47"/>
      <c r="H66" s="289"/>
      <c r="I66" s="280"/>
      <c r="J66" s="280"/>
      <c r="K66" s="280"/>
      <c r="L66" s="290"/>
      <c r="M66" s="291"/>
      <c r="N66" s="292"/>
    </row>
    <row r="67" spans="1:15" ht="15.75" thickBot="1">
      <c r="B67" s="310"/>
      <c r="C67" s="311"/>
      <c r="D67" s="311"/>
      <c r="E67" s="311"/>
      <c r="F67" s="311"/>
      <c r="G67" s="311"/>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t="s">
        <v>6</v>
      </c>
      <c r="B73" s="49" t="str">
        <f>VLOOKUP(A73,'MANO DE OBRA'!A8:D68,3,FALSE)</f>
        <v xml:space="preserve">Obrero </v>
      </c>
      <c r="C73" s="47"/>
      <c r="D73" s="47"/>
      <c r="E73" s="47"/>
      <c r="F73" s="47"/>
      <c r="G73" s="47"/>
      <c r="H73" s="47"/>
      <c r="I73" s="293">
        <f>K73/J73*100</f>
        <v>29260.000000000004</v>
      </c>
      <c r="J73" s="294">
        <v>185</v>
      </c>
      <c r="K73" s="295">
        <f>VLOOKUP(A73,'MANO DE OBRA'!A8:D99,4,FALSE)</f>
        <v>54131</v>
      </c>
      <c r="L73" s="50"/>
      <c r="M73" s="296">
        <v>528</v>
      </c>
      <c r="N73" s="396">
        <f>K73/M73</f>
        <v>102.52083333333333</v>
      </c>
      <c r="O73" s="106"/>
    </row>
    <row r="74" spans="1:15">
      <c r="A74"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296">
        <v>528</v>
      </c>
      <c r="N74" s="396">
        <f>K74/M74</f>
        <v>202.0572795727424</v>
      </c>
    </row>
    <row r="75" spans="1:15">
      <c r="B75" s="49"/>
      <c r="C75" s="47"/>
      <c r="D75" s="47"/>
      <c r="E75" s="47"/>
      <c r="F75" s="47"/>
      <c r="G75" s="47"/>
      <c r="H75" s="47"/>
      <c r="I75" s="280"/>
      <c r="J75" s="298"/>
      <c r="K75" s="299"/>
      <c r="L75" s="50"/>
      <c r="M75" s="301"/>
      <c r="N75" s="297"/>
    </row>
    <row r="76" spans="1:15">
      <c r="B76" s="49"/>
      <c r="C76" s="47"/>
      <c r="D76" s="47"/>
      <c r="E76" s="47"/>
      <c r="F76" s="47"/>
      <c r="G76" s="47"/>
      <c r="H76" s="47"/>
      <c r="I76" s="280"/>
      <c r="J76" s="298"/>
      <c r="K76" s="299"/>
      <c r="L76" s="319"/>
      <c r="M76" s="301"/>
      <c r="N76" s="297"/>
    </row>
    <row r="77" spans="1:15">
      <c r="B77" s="49"/>
      <c r="C77" s="47"/>
      <c r="D77" s="47"/>
      <c r="E77" s="47"/>
      <c r="F77" s="47"/>
      <c r="G77" s="47"/>
      <c r="H77" s="47"/>
      <c r="I77" s="280"/>
      <c r="J77" s="298"/>
      <c r="K77" s="299"/>
      <c r="L77" s="319"/>
      <c r="M77" s="301"/>
      <c r="N77" s="297"/>
    </row>
    <row r="78" spans="1:15" ht="15.75" thickBot="1">
      <c r="B78" s="896"/>
      <c r="C78" s="897"/>
      <c r="D78" s="897"/>
      <c r="E78" s="897"/>
      <c r="F78" s="897"/>
      <c r="G78" s="897"/>
      <c r="H78" s="897"/>
      <c r="I78" s="126"/>
      <c r="J78" s="126"/>
      <c r="K78" s="126"/>
      <c r="L78" s="910"/>
      <c r="M78" s="910"/>
      <c r="N78" s="45"/>
    </row>
    <row r="79" spans="1:15" ht="15.75" thickBot="1">
      <c r="B79" s="909" t="s">
        <v>953</v>
      </c>
      <c r="C79" s="863"/>
      <c r="D79" s="863"/>
      <c r="E79" s="863"/>
      <c r="F79" s="863"/>
      <c r="G79" s="863"/>
      <c r="H79" s="863"/>
      <c r="I79" s="863"/>
      <c r="J79" s="863"/>
      <c r="K79" s="863"/>
      <c r="L79" s="863"/>
      <c r="M79" s="864"/>
      <c r="N79" s="302">
        <f>SUM(N73:N78)</f>
        <v>304.57811290607572</v>
      </c>
    </row>
    <row r="80" spans="1:15" ht="15.75" thickBot="1">
      <c r="B80" s="33"/>
      <c r="C80" s="34"/>
      <c r="D80" s="34"/>
      <c r="E80" s="34"/>
      <c r="F80" s="34"/>
      <c r="G80" s="34"/>
      <c r="H80" s="34"/>
      <c r="I80" s="34"/>
      <c r="J80" s="34"/>
      <c r="K80" s="34"/>
      <c r="L80" s="34"/>
      <c r="M80" s="34"/>
      <c r="N80" s="35"/>
    </row>
    <row r="81" spans="1:14" ht="15.75" thickBot="1">
      <c r="B81" s="820" t="s">
        <v>967</v>
      </c>
      <c r="C81" s="821"/>
      <c r="D81" s="821"/>
      <c r="E81" s="821"/>
      <c r="F81" s="821"/>
      <c r="G81" s="821"/>
      <c r="H81" s="821"/>
      <c r="I81" s="821"/>
      <c r="J81" s="821"/>
      <c r="K81" s="821"/>
      <c r="L81" s="821"/>
      <c r="M81" s="822"/>
      <c r="N81" s="99">
        <f>N43+N55+N68+N79</f>
        <v>12350.964845895829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5" t="s">
        <v>969</v>
      </c>
      <c r="C85" s="866"/>
      <c r="D85" s="866"/>
      <c r="E85" s="866"/>
      <c r="F85" s="866"/>
      <c r="G85" s="866"/>
      <c r="H85" s="866"/>
      <c r="I85" s="315"/>
      <c r="J85" s="335"/>
      <c r="K85" s="303" t="s">
        <v>970</v>
      </c>
      <c r="L85" s="867" t="s">
        <v>971</v>
      </c>
      <c r="M85" s="868"/>
      <c r="N85" s="304"/>
    </row>
    <row r="86" spans="1:14">
      <c r="B86" s="853" t="s">
        <v>972</v>
      </c>
      <c r="C86" s="854"/>
      <c r="D86" s="854"/>
      <c r="E86" s="854"/>
      <c r="F86" s="854"/>
      <c r="G86" s="854"/>
      <c r="H86" s="854"/>
      <c r="I86" s="87"/>
      <c r="J86" s="88"/>
      <c r="K86" s="305">
        <v>0.2</v>
      </c>
      <c r="L86" s="855">
        <f>N81*K86</f>
        <v>2470.1929691791661</v>
      </c>
      <c r="M86" s="856"/>
      <c r="N86" s="51"/>
    </row>
    <row r="87" spans="1:14">
      <c r="B87" s="89" t="s">
        <v>973</v>
      </c>
      <c r="C87" s="90"/>
      <c r="D87" s="90"/>
      <c r="E87" s="90"/>
      <c r="F87" s="90"/>
      <c r="G87" s="90"/>
      <c r="H87" s="90"/>
      <c r="I87" s="87"/>
      <c r="J87" s="88"/>
      <c r="K87" s="305">
        <v>0.05</v>
      </c>
      <c r="L87" s="855">
        <f>N81*K87</f>
        <v>617.54824229479152</v>
      </c>
      <c r="M87" s="856"/>
      <c r="N87" s="51"/>
    </row>
    <row r="88" spans="1:14" ht="15.75" thickBot="1">
      <c r="B88" s="91" t="s">
        <v>974</v>
      </c>
      <c r="C88" s="92"/>
      <c r="D88" s="92"/>
      <c r="E88" s="92"/>
      <c r="F88" s="92"/>
      <c r="G88" s="92"/>
      <c r="H88" s="92"/>
      <c r="I88" s="93"/>
      <c r="J88" s="94"/>
      <c r="K88" s="306">
        <v>0.05</v>
      </c>
      <c r="L88" s="857">
        <f>N81*K88</f>
        <v>617.54824229479152</v>
      </c>
      <c r="M88" s="858"/>
      <c r="N88" s="51"/>
    </row>
    <row r="89" spans="1:14" ht="15.75" thickBot="1">
      <c r="B89" s="820" t="s">
        <v>953</v>
      </c>
      <c r="C89" s="821"/>
      <c r="D89" s="821"/>
      <c r="E89" s="821"/>
      <c r="F89" s="821"/>
      <c r="G89" s="821"/>
      <c r="H89" s="821"/>
      <c r="I89" s="821"/>
      <c r="J89" s="821"/>
      <c r="K89" s="821"/>
      <c r="L89" s="821"/>
      <c r="M89" s="822"/>
      <c r="N89" s="52">
        <f>L86+L87+L88</f>
        <v>3705.2894537687494</v>
      </c>
    </row>
    <row r="90" spans="1:14" ht="15.75" thickBot="1">
      <c r="B90" s="33"/>
      <c r="C90" s="34"/>
      <c r="D90" s="34"/>
      <c r="E90" s="34"/>
      <c r="F90" s="34"/>
      <c r="G90" s="34"/>
      <c r="H90" s="34"/>
      <c r="I90" s="34"/>
      <c r="J90" s="34"/>
      <c r="K90" s="34"/>
      <c r="L90" s="34"/>
      <c r="M90" s="34"/>
      <c r="N90" s="35"/>
    </row>
    <row r="91" spans="1:14" ht="15.75" thickBot="1">
      <c r="A91" t="s">
        <v>2016</v>
      </c>
      <c r="B91" s="820" t="s">
        <v>975</v>
      </c>
      <c r="C91" s="821"/>
      <c r="D91" s="821"/>
      <c r="E91" s="821"/>
      <c r="F91" s="821"/>
      <c r="G91" s="821"/>
      <c r="H91" s="821"/>
      <c r="I91" s="821"/>
      <c r="J91" s="821"/>
      <c r="K91" s="821"/>
      <c r="L91" s="821"/>
      <c r="M91" s="822"/>
      <c r="N91" s="189">
        <f>N81+N89</f>
        <v>16056.254299664579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8" t="s">
        <v>2216</v>
      </c>
      <c r="C101" s="229"/>
      <c r="D101" s="229"/>
      <c r="E101" s="229"/>
      <c r="F101" s="229"/>
      <c r="G101" s="229"/>
      <c r="H101" s="229"/>
      <c r="I101" s="229"/>
      <c r="J101" s="229"/>
      <c r="K101" s="229"/>
      <c r="L101" s="229"/>
      <c r="M101" s="229"/>
      <c r="N101" s="230"/>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ht="15.75" thickBot="1">
      <c r="B105" s="234"/>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23" t="s">
        <v>2217</v>
      </c>
      <c r="C107" s="31"/>
      <c r="D107" s="31"/>
      <c r="E107" s="31"/>
      <c r="F107" s="31"/>
      <c r="G107" s="31"/>
      <c r="H107" s="31"/>
      <c r="I107" s="31"/>
      <c r="J107" s="31"/>
      <c r="K107" s="31"/>
      <c r="L107" s="31"/>
      <c r="M107" s="31"/>
      <c r="N107" s="32"/>
    </row>
    <row r="108" spans="2:14" ht="15" customHeight="1">
      <c r="B108" s="823" t="s">
        <v>2218</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2219</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223"/>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6"/>
      <c r="K121" s="886"/>
      <c r="L121" s="886"/>
      <c r="M121" s="886"/>
      <c r="N121" s="887"/>
    </row>
    <row r="122" spans="2:14" ht="15.75" thickBot="1">
      <c r="B122" s="262" t="s">
        <v>2221</v>
      </c>
      <c r="C122" s="394"/>
      <c r="D122" s="394"/>
      <c r="E122" s="57"/>
      <c r="F122" s="57"/>
      <c r="G122" s="57"/>
      <c r="H122" s="57"/>
      <c r="I122" s="57"/>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1014</v>
      </c>
      <c r="C31" s="81" t="s">
        <v>1193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160344.15404853059</v>
      </c>
      <c r="L36" s="271"/>
      <c r="M36" s="272">
        <v>66</v>
      </c>
      <c r="N36" s="273">
        <f>K36/M36</f>
        <v>2429.4568795231908</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2430.4820878565242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2533.0029211898577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506.60058423797159</v>
      </c>
      <c r="M83" s="856"/>
      <c r="N83" s="51"/>
    </row>
    <row r="84" spans="1:14">
      <c r="B84" s="89" t="s">
        <v>973</v>
      </c>
      <c r="C84" s="90"/>
      <c r="D84" s="90"/>
      <c r="E84" s="90"/>
      <c r="F84" s="90"/>
      <c r="G84" s="90"/>
      <c r="H84" s="90"/>
      <c r="I84" s="87"/>
      <c r="J84" s="88"/>
      <c r="K84" s="305">
        <v>0.05</v>
      </c>
      <c r="L84" s="855">
        <f>N78*K84</f>
        <v>126.6501460594929</v>
      </c>
      <c r="M84" s="856"/>
      <c r="N84" s="51"/>
    </row>
    <row r="85" spans="1:14" ht="15.75" thickBot="1">
      <c r="B85" s="91" t="s">
        <v>974</v>
      </c>
      <c r="C85" s="92"/>
      <c r="D85" s="92"/>
      <c r="E85" s="92"/>
      <c r="F85" s="92"/>
      <c r="G85" s="92"/>
      <c r="H85" s="92"/>
      <c r="I85" s="93"/>
      <c r="J85" s="94"/>
      <c r="K85" s="306">
        <v>0.05</v>
      </c>
      <c r="L85" s="857">
        <f>N78*K85</f>
        <v>126.6501460594929</v>
      </c>
      <c r="M85" s="858"/>
      <c r="N85" s="51"/>
    </row>
    <row r="86" spans="1:14" ht="15.75" thickBot="1">
      <c r="B86" s="820" t="s">
        <v>953</v>
      </c>
      <c r="C86" s="821"/>
      <c r="D86" s="821"/>
      <c r="E86" s="821"/>
      <c r="F86" s="821"/>
      <c r="G86" s="821"/>
      <c r="H86" s="821"/>
      <c r="I86" s="821"/>
      <c r="J86" s="821"/>
      <c r="K86" s="821"/>
      <c r="L86" s="821"/>
      <c r="M86" s="822"/>
      <c r="N86" s="52">
        <f>L83+L84+L85</f>
        <v>759.9008763569575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3292.9037975468154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1015</v>
      </c>
      <c r="C31" s="81" t="s">
        <v>1194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148</v>
      </c>
      <c r="B36" s="869" t="str">
        <f>VLOOKUP(A36,EQUIPOS!A6:D154,3,FALSE)</f>
        <v>Cargador : Potencia en el volante 110 hp, Clasificación de RPM del motor 2300.</v>
      </c>
      <c r="C36" s="870"/>
      <c r="D36" s="870"/>
      <c r="E36" s="870"/>
      <c r="F36" s="870"/>
      <c r="G36" s="870"/>
      <c r="H36" s="871"/>
      <c r="I36" s="268"/>
      <c r="J36" s="269"/>
      <c r="K36" s="270">
        <f>VLOOKUP(A36,EQUIPOS!A6:D163,4,FALSE)</f>
        <v>92721.236084160453</v>
      </c>
      <c r="L36" s="271"/>
      <c r="M36" s="272">
        <v>66</v>
      </c>
      <c r="N36" s="273">
        <f>K36/M36</f>
        <v>1404.8672133963705</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159493.52590192482</v>
      </c>
      <c r="L37" s="271"/>
      <c r="M37" s="272">
        <v>100</v>
      </c>
      <c r="N37" s="273">
        <f>K37/M37</f>
        <v>1594.9352590192482</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2.0504166666666666</v>
      </c>
    </row>
    <row r="43" spans="1:14" ht="15.75" thickBot="1">
      <c r="B43" s="820" t="s">
        <v>953</v>
      </c>
      <c r="C43" s="821"/>
      <c r="D43" s="821"/>
      <c r="E43" s="821"/>
      <c r="F43" s="821"/>
      <c r="G43" s="821"/>
      <c r="H43" s="821"/>
      <c r="I43" s="821"/>
      <c r="J43" s="821"/>
      <c r="K43" s="821"/>
      <c r="L43" s="821"/>
      <c r="M43" s="822"/>
      <c r="N43" s="395">
        <f>SUM(N36:N42)</f>
        <v>3001.8528890822849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444</v>
      </c>
      <c r="B48" s="43" t="str">
        <f>VLOOKUP(A48,MATERIALES!A4:D373,3,FALSE)</f>
        <v>Disposición de material de derrumbe</v>
      </c>
      <c r="C48" s="282"/>
      <c r="D48" s="282"/>
      <c r="E48" s="282"/>
      <c r="F48" s="282"/>
      <c r="G48" s="282"/>
      <c r="H48" s="282"/>
      <c r="I48" s="269"/>
      <c r="J48" s="225" t="str">
        <f>VLOOKUP(A48,MATERIALES!A4:D373,2,FALSE)</f>
        <v>m3</v>
      </c>
      <c r="K48" s="283">
        <v>1</v>
      </c>
      <c r="L48" s="268"/>
      <c r="M48" s="284">
        <f>VLOOKUP(A48,MATERIALES!A4:D395,4,FALSE)</f>
        <v>3501.8166601414487</v>
      </c>
      <c r="N48" s="273">
        <f>K48*M48</f>
        <v>3501.8166601414487</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3501.8166601414487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528</v>
      </c>
      <c r="N70" s="396">
        <f>K70/M70</f>
        <v>205.04166666666666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205.04166666666666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6708.711215890401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1341.7422431780803</v>
      </c>
      <c r="M83" s="856"/>
      <c r="N83" s="51"/>
    </row>
    <row r="84" spans="1:14">
      <c r="B84" s="89" t="s">
        <v>973</v>
      </c>
      <c r="C84" s="90"/>
      <c r="D84" s="90"/>
      <c r="E84" s="90"/>
      <c r="F84" s="90"/>
      <c r="G84" s="90"/>
      <c r="H84" s="90"/>
      <c r="I84" s="87"/>
      <c r="J84" s="88"/>
      <c r="K84" s="305">
        <v>0.05</v>
      </c>
      <c r="L84" s="855">
        <f>N78*K84</f>
        <v>335.43556079452009</v>
      </c>
      <c r="M84" s="856"/>
      <c r="N84" s="51"/>
    </row>
    <row r="85" spans="1:14" ht="15.75" thickBot="1">
      <c r="B85" s="91" t="s">
        <v>974</v>
      </c>
      <c r="C85" s="92"/>
      <c r="D85" s="92"/>
      <c r="E85" s="92"/>
      <c r="F85" s="92"/>
      <c r="G85" s="92"/>
      <c r="H85" s="92"/>
      <c r="I85" s="93"/>
      <c r="J85" s="94"/>
      <c r="K85" s="306">
        <v>0.05</v>
      </c>
      <c r="L85" s="857">
        <f>N78*K85</f>
        <v>335.43556079452009</v>
      </c>
      <c r="M85" s="858"/>
      <c r="N85" s="51"/>
    </row>
    <row r="86" spans="1:14" ht="15.75" thickBot="1">
      <c r="B86" s="820" t="s">
        <v>953</v>
      </c>
      <c r="C86" s="821"/>
      <c r="D86" s="821"/>
      <c r="E86" s="821"/>
      <c r="F86" s="821"/>
      <c r="G86" s="821"/>
      <c r="H86" s="821"/>
      <c r="I86" s="821"/>
      <c r="J86" s="821"/>
      <c r="K86" s="821"/>
      <c r="L86" s="821"/>
      <c r="M86" s="822"/>
      <c r="N86" s="52">
        <f>L83+L84+L85</f>
        <v>2012.6133647671206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8721.3245806575214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1016</v>
      </c>
      <c r="C31" s="81" t="s">
        <v>1195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159493.52590192482</v>
      </c>
      <c r="L36" s="465"/>
      <c r="M36" s="284">
        <v>50</v>
      </c>
      <c r="N36" s="273">
        <f>K36/M36</f>
        <v>3189.8705180384964</v>
      </c>
    </row>
    <row r="37" spans="1:14">
      <c r="A37" s="108" t="s">
        <v>152</v>
      </c>
      <c r="B37" s="869" t="str">
        <f>VLOOKUP(A37,EQUIPOS!A7:D154,3,FALSE)</f>
        <v xml:space="preserve">Carrotanque de agua(1000 Galones) </v>
      </c>
      <c r="C37" s="870"/>
      <c r="D37" s="870"/>
      <c r="E37" s="870"/>
      <c r="F37" s="870"/>
      <c r="G37" s="870"/>
      <c r="H37" s="871"/>
      <c r="I37" s="268"/>
      <c r="J37" s="269"/>
      <c r="K37" s="270">
        <f>VLOOKUP(A37,EQUIPOS!A7:D164,4,FALSE)</f>
        <v>53164.505216562422</v>
      </c>
      <c r="L37" s="465"/>
      <c r="M37" s="284">
        <v>50</v>
      </c>
      <c r="N37" s="273">
        <f>K37/M37</f>
        <v>1063.2901043312484</v>
      </c>
    </row>
    <row r="38" spans="1:14">
      <c r="A38" s="206"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465"/>
      <c r="M38" s="284">
        <v>50</v>
      </c>
      <c r="N38" s="273">
        <f>K38/M38</f>
        <v>2360.8329685046924</v>
      </c>
    </row>
    <row r="39" spans="1:14">
      <c r="A39" s="206" t="s">
        <v>365</v>
      </c>
      <c r="B39" s="869" t="str">
        <f>VLOOKUP(A39,EQUIPOS!A9:D154,3,FALSE)</f>
        <v xml:space="preserve">Vibrocompatador, potencia 153 HP, peso 10 Ton. </v>
      </c>
      <c r="C39" s="870"/>
      <c r="D39" s="870"/>
      <c r="E39" s="870"/>
      <c r="F39" s="870"/>
      <c r="G39" s="870"/>
      <c r="H39" s="871"/>
      <c r="I39" s="872"/>
      <c r="J39" s="873"/>
      <c r="K39" s="270">
        <f>VLOOKUP(A39,EQUIPOS!A9:D166,4,FALSE)</f>
        <v>92721.236084160453</v>
      </c>
      <c r="L39" s="950">
        <v>50</v>
      </c>
      <c r="M39" s="951"/>
      <c r="N39" s="273">
        <f>K39/L39</f>
        <v>1854.4247216832091</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8468.4183125576455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400</v>
      </c>
      <c r="N70" s="396">
        <f>K70/M70</f>
        <v>266.71560903601994</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400</v>
      </c>
      <c r="N71" s="396">
        <f>K71/M71</f>
        <v>135.32749999999999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402.04310903601993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8870.4614215936654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1774.0922843187332</v>
      </c>
      <c r="M83" s="856"/>
      <c r="N83" s="51"/>
    </row>
    <row r="84" spans="1:14">
      <c r="B84" s="89" t="s">
        <v>973</v>
      </c>
      <c r="C84" s="90"/>
      <c r="D84" s="90"/>
      <c r="E84" s="90"/>
      <c r="F84" s="90"/>
      <c r="G84" s="90"/>
      <c r="H84" s="90"/>
      <c r="I84" s="87"/>
      <c r="J84" s="88"/>
      <c r="K84" s="305">
        <v>0.05</v>
      </c>
      <c r="L84" s="855">
        <f>N78*K84</f>
        <v>443.52307107968329</v>
      </c>
      <c r="M84" s="856"/>
      <c r="N84" s="51"/>
    </row>
    <row r="85" spans="1:14" ht="15.75" thickBot="1">
      <c r="B85" s="91" t="s">
        <v>974</v>
      </c>
      <c r="C85" s="92"/>
      <c r="D85" s="92"/>
      <c r="E85" s="92"/>
      <c r="F85" s="92"/>
      <c r="G85" s="92"/>
      <c r="H85" s="92"/>
      <c r="I85" s="93"/>
      <c r="J85" s="94"/>
      <c r="K85" s="306">
        <v>0.05</v>
      </c>
      <c r="L85" s="857">
        <f>N78*K85</f>
        <v>443.52307107968329</v>
      </c>
      <c r="M85" s="858"/>
      <c r="N85" s="51"/>
    </row>
    <row r="86" spans="1:14" ht="15.75" thickBot="1">
      <c r="B86" s="820" t="s">
        <v>953</v>
      </c>
      <c r="C86" s="821"/>
      <c r="D86" s="821"/>
      <c r="E86" s="821"/>
      <c r="F86" s="821"/>
      <c r="G86" s="821"/>
      <c r="H86" s="821"/>
      <c r="I86" s="821"/>
      <c r="J86" s="821"/>
      <c r="K86" s="821"/>
      <c r="L86" s="821"/>
      <c r="M86" s="822"/>
      <c r="N86" s="52">
        <f>L83+L84+L85</f>
        <v>2661.1384264780995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11531.599848071764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1017</v>
      </c>
      <c r="C31" s="81" t="s">
        <v>1196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159493.52590192482</v>
      </c>
      <c r="L36" s="271"/>
      <c r="M36" s="272">
        <v>40</v>
      </c>
      <c r="N36" s="273">
        <f>K36/M36</f>
        <v>3987.3381475481206</v>
      </c>
    </row>
    <row r="37" spans="1:14">
      <c r="A37" s="113" t="s">
        <v>365</v>
      </c>
      <c r="B37" s="869" t="str">
        <f>VLOOKUP(A37,EQUIPOS!A7:D154,3,FALSE)</f>
        <v xml:space="preserve">Vibrocompatador, potencia 153 HP, peso 10 Ton. </v>
      </c>
      <c r="C37" s="870"/>
      <c r="D37" s="870"/>
      <c r="E37" s="870"/>
      <c r="F37" s="870"/>
      <c r="G37" s="870"/>
      <c r="H37" s="871"/>
      <c r="I37" s="268"/>
      <c r="J37" s="269"/>
      <c r="K37" s="270">
        <f>VLOOKUP(A37,EQUIPOS!A7:D164,4,FALSE)</f>
        <v>92721.236084160453</v>
      </c>
      <c r="L37" s="271"/>
      <c r="M37" s="272">
        <v>40</v>
      </c>
      <c r="N37" s="273">
        <f>K37/M37</f>
        <v>2318.0309021040111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6305.3690496521322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502.55388629502494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6807.9229359471574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1361.5845871894317</v>
      </c>
      <c r="M83" s="856"/>
      <c r="N83" s="51"/>
    </row>
    <row r="84" spans="1:14">
      <c r="B84" s="89" t="s">
        <v>973</v>
      </c>
      <c r="C84" s="90"/>
      <c r="D84" s="90"/>
      <c r="E84" s="90"/>
      <c r="F84" s="90"/>
      <c r="G84" s="90"/>
      <c r="H84" s="90"/>
      <c r="I84" s="87"/>
      <c r="J84" s="88"/>
      <c r="K84" s="305">
        <v>0.05</v>
      </c>
      <c r="L84" s="855">
        <f>N78*K84</f>
        <v>340.39614679735791</v>
      </c>
      <c r="M84" s="856"/>
      <c r="N84" s="51"/>
    </row>
    <row r="85" spans="1:14" ht="15.75" thickBot="1">
      <c r="B85" s="91" t="s">
        <v>974</v>
      </c>
      <c r="C85" s="92"/>
      <c r="D85" s="92"/>
      <c r="E85" s="92"/>
      <c r="F85" s="92"/>
      <c r="G85" s="92"/>
      <c r="H85" s="92"/>
      <c r="I85" s="93"/>
      <c r="J85" s="94"/>
      <c r="K85" s="306">
        <v>0.05</v>
      </c>
      <c r="L85" s="857">
        <f>N78*K85</f>
        <v>340.39614679735791</v>
      </c>
      <c r="M85" s="858"/>
      <c r="N85" s="51"/>
    </row>
    <row r="86" spans="1:14" ht="15.75" thickBot="1">
      <c r="B86" s="820" t="s">
        <v>953</v>
      </c>
      <c r="C86" s="821"/>
      <c r="D86" s="821"/>
      <c r="E86" s="821"/>
      <c r="F86" s="821"/>
      <c r="G86" s="821"/>
      <c r="H86" s="821"/>
      <c r="I86" s="821"/>
      <c r="J86" s="821"/>
      <c r="K86" s="821"/>
      <c r="L86" s="821"/>
      <c r="M86" s="822"/>
      <c r="N86" s="52">
        <f>L83+L84+L85</f>
        <v>2042.3768807841475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8850.2998167313053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1018</v>
      </c>
      <c r="C31" s="81" t="s">
        <v>1197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159493.52590192482</v>
      </c>
      <c r="L36" s="271"/>
      <c r="M36" s="272">
        <v>40</v>
      </c>
      <c r="N36" s="273">
        <f>K36/M36</f>
        <v>3987.3381475481206</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3987.3381475481206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502.55388629502494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4489.8920338431453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897.97840676862916</v>
      </c>
      <c r="M83" s="856"/>
      <c r="N83" s="51"/>
    </row>
    <row r="84" spans="1:14">
      <c r="B84" s="89" t="s">
        <v>973</v>
      </c>
      <c r="C84" s="90"/>
      <c r="D84" s="90"/>
      <c r="E84" s="90"/>
      <c r="F84" s="90"/>
      <c r="G84" s="90"/>
      <c r="H84" s="90"/>
      <c r="I84" s="87"/>
      <c r="J84" s="88"/>
      <c r="K84" s="305">
        <v>0.05</v>
      </c>
      <c r="L84" s="855">
        <f>N78*K84</f>
        <v>224.49460169215729</v>
      </c>
      <c r="M84" s="856"/>
      <c r="N84" s="51"/>
    </row>
    <row r="85" spans="1:14" ht="15.75" thickBot="1">
      <c r="B85" s="91" t="s">
        <v>974</v>
      </c>
      <c r="C85" s="92"/>
      <c r="D85" s="92"/>
      <c r="E85" s="92"/>
      <c r="F85" s="92"/>
      <c r="G85" s="92"/>
      <c r="H85" s="92"/>
      <c r="I85" s="93"/>
      <c r="J85" s="94"/>
      <c r="K85" s="306">
        <v>0.05</v>
      </c>
      <c r="L85" s="857">
        <f>N78*K85</f>
        <v>224.49460169215729</v>
      </c>
      <c r="M85" s="858"/>
      <c r="N85" s="51"/>
    </row>
    <row r="86" spans="1:14" ht="15.75" thickBot="1">
      <c r="B86" s="820" t="s">
        <v>953</v>
      </c>
      <c r="C86" s="821"/>
      <c r="D86" s="821"/>
      <c r="E86" s="821"/>
      <c r="F86" s="821"/>
      <c r="G86" s="821"/>
      <c r="H86" s="821"/>
      <c r="I86" s="821"/>
      <c r="J86" s="821"/>
      <c r="K86" s="821"/>
      <c r="L86" s="821"/>
      <c r="M86" s="822"/>
      <c r="N86" s="52">
        <f>L83+L84+L85</f>
        <v>1346.9676101529435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5836.8596439960893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1441</v>
      </c>
      <c r="C31" s="81" t="s">
        <v>2230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2.1494824361440799</v>
      </c>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883</v>
      </c>
      <c r="B48" s="43" t="str">
        <f>VLOOKUP(A48,MATERIALES!A14:D378,3,FALSE)</f>
        <v>Geotextil Nt-2500 O Similar (Proveedores, Pavco, Geomatrix, Tensar, Omnes U Otros)</v>
      </c>
      <c r="C48" s="282"/>
      <c r="D48" s="282"/>
      <c r="E48" s="282"/>
      <c r="F48" s="282"/>
      <c r="G48" s="282"/>
      <c r="H48" s="282"/>
      <c r="I48" s="269"/>
      <c r="J48" s="225" t="s">
        <v>233</v>
      </c>
      <c r="K48" s="283">
        <v>1.3</v>
      </c>
      <c r="L48" s="268"/>
      <c r="M48" s="284">
        <f>VLOOKUP(A48,MATERIALES!A6:D374,4,FALSE)</f>
        <v>6321.9921599909567</v>
      </c>
      <c r="N48" s="273">
        <f>K48*M48</f>
        <v>8218.5898079882445</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8218.5898079882445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47"/>
      <c r="D59" s="47"/>
      <c r="E59" s="47"/>
      <c r="F59" s="47"/>
      <c r="G59" s="47"/>
      <c r="H59" s="289"/>
      <c r="I59" s="280"/>
      <c r="J59" s="280"/>
      <c r="K59" s="280"/>
      <c r="L59" s="907"/>
      <c r="M59" s="908"/>
      <c r="N59" s="292"/>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8435.687534038796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1687.1375068077593</v>
      </c>
      <c r="M83" s="856"/>
      <c r="N83" s="51"/>
    </row>
    <row r="84" spans="1:14">
      <c r="B84" s="89" t="s">
        <v>973</v>
      </c>
      <c r="C84" s="90"/>
      <c r="D84" s="90"/>
      <c r="E84" s="90"/>
      <c r="F84" s="90"/>
      <c r="G84" s="90"/>
      <c r="H84" s="90"/>
      <c r="I84" s="87"/>
      <c r="J84" s="88"/>
      <c r="K84" s="305">
        <v>0.05</v>
      </c>
      <c r="L84" s="855">
        <f>N78*K84</f>
        <v>421.78437670193983</v>
      </c>
      <c r="M84" s="856"/>
      <c r="N84" s="51"/>
    </row>
    <row r="85" spans="1:14" ht="15.75" thickBot="1">
      <c r="B85" s="91" t="s">
        <v>974</v>
      </c>
      <c r="C85" s="92"/>
      <c r="D85" s="92"/>
      <c r="E85" s="92"/>
      <c r="F85" s="92"/>
      <c r="G85" s="92"/>
      <c r="H85" s="92"/>
      <c r="I85" s="93"/>
      <c r="J85" s="94"/>
      <c r="K85" s="306">
        <v>0.05</v>
      </c>
      <c r="L85" s="857">
        <f>N78*K85</f>
        <v>421.78437670193983</v>
      </c>
      <c r="M85" s="858"/>
      <c r="N85" s="51"/>
    </row>
    <row r="86" spans="1:14" ht="15.75" thickBot="1">
      <c r="B86" s="820" t="s">
        <v>953</v>
      </c>
      <c r="C86" s="821"/>
      <c r="D86" s="821"/>
      <c r="E86" s="821"/>
      <c r="F86" s="821"/>
      <c r="G86" s="821"/>
      <c r="H86" s="821"/>
      <c r="I86" s="821"/>
      <c r="J86" s="821"/>
      <c r="K86" s="821"/>
      <c r="L86" s="821"/>
      <c r="M86" s="822"/>
      <c r="N86" s="52">
        <f>L83+L84+L85</f>
        <v>2530.7062602116389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10966.393794250434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1442</v>
      </c>
      <c r="C31" s="81" t="s">
        <v>2020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2.1494824361440799</v>
      </c>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470</v>
      </c>
      <c r="B48" s="43" t="str">
        <f>VLOOKUP(A48,MATERIALES!A4:D373,3,FALSE)</f>
        <v>Geomalla Tipo Asphalt</v>
      </c>
      <c r="C48" s="282"/>
      <c r="D48" s="282"/>
      <c r="E48" s="282"/>
      <c r="F48" s="282"/>
      <c r="G48" s="282"/>
      <c r="H48" s="282"/>
      <c r="I48" s="269"/>
      <c r="J48" s="225" t="str">
        <f>VLOOKUP(A48,MATERIALES!A4:D373,2,FALSE)</f>
        <v>m2</v>
      </c>
      <c r="K48" s="283">
        <v>1.2</v>
      </c>
      <c r="L48" s="268"/>
      <c r="M48" s="284">
        <f>VLOOKUP(A48,MATERIALES!A4:D395,4,FALSE)</f>
        <v>6962.7102422747794</v>
      </c>
      <c r="N48" s="273">
        <f>K48*M48</f>
        <v>8355.2522907297353</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8355.2522907297353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47"/>
      <c r="D59" s="47"/>
      <c r="E59" s="47"/>
      <c r="F59" s="47"/>
      <c r="G59" s="47"/>
      <c r="H59" s="289"/>
      <c r="I59" s="280"/>
      <c r="J59" s="280"/>
      <c r="K59" s="280"/>
      <c r="L59" s="907"/>
      <c r="M59" s="908"/>
      <c r="N59" s="292"/>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8572.3500167802868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1714.4700033560575</v>
      </c>
      <c r="M83" s="856"/>
      <c r="N83" s="51"/>
    </row>
    <row r="84" spans="1:14">
      <c r="B84" s="89" t="s">
        <v>973</v>
      </c>
      <c r="C84" s="90"/>
      <c r="D84" s="90"/>
      <c r="E84" s="90"/>
      <c r="F84" s="90"/>
      <c r="G84" s="90"/>
      <c r="H84" s="90"/>
      <c r="I84" s="87"/>
      <c r="J84" s="88"/>
      <c r="K84" s="305">
        <v>0.05</v>
      </c>
      <c r="L84" s="855">
        <f>N78*K84</f>
        <v>428.61750083901438</v>
      </c>
      <c r="M84" s="856"/>
      <c r="N84" s="51"/>
    </row>
    <row r="85" spans="1:14" ht="15.75" thickBot="1">
      <c r="B85" s="91" t="s">
        <v>974</v>
      </c>
      <c r="C85" s="92"/>
      <c r="D85" s="92"/>
      <c r="E85" s="92"/>
      <c r="F85" s="92"/>
      <c r="G85" s="92"/>
      <c r="H85" s="92"/>
      <c r="I85" s="93"/>
      <c r="J85" s="94"/>
      <c r="K85" s="306">
        <v>0.05</v>
      </c>
      <c r="L85" s="857">
        <f>N78*K85</f>
        <v>428.61750083901438</v>
      </c>
      <c r="M85" s="858"/>
      <c r="N85" s="51"/>
    </row>
    <row r="86" spans="1:14" ht="15.75" thickBot="1">
      <c r="B86" s="820" t="s">
        <v>953</v>
      </c>
      <c r="C86" s="821"/>
      <c r="D86" s="821"/>
      <c r="E86" s="821"/>
      <c r="F86" s="821"/>
      <c r="G86" s="821"/>
      <c r="H86" s="821"/>
      <c r="I86" s="821"/>
      <c r="J86" s="821"/>
      <c r="K86" s="821"/>
      <c r="L86" s="821"/>
      <c r="M86" s="822"/>
      <c r="N86" s="52">
        <f>L83+L84+L85</f>
        <v>2571.7050050340868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11144.055021814373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1443</v>
      </c>
      <c r="C31" s="81" t="s">
        <v>1440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VLOOKUP(A36,EQUIPOS!A6:D186,3,FALSE)</f>
        <v xml:space="preserve">Buldozer, Potencia al volante de 140 HP, motor de 2200 RPM, longitud de hoja 4,80m. </v>
      </c>
      <c r="C36" s="870"/>
      <c r="D36" s="870"/>
      <c r="E36" s="870"/>
      <c r="F36" s="870"/>
      <c r="G36" s="870"/>
      <c r="H36" s="871"/>
      <c r="I36" s="268"/>
      <c r="J36" s="269"/>
      <c r="K36" s="270">
        <f>VLOOKUP(A36,EQUIPOS!A6:D186,4,FALSE)</f>
        <v>159493.52590192482</v>
      </c>
      <c r="L36" s="271"/>
      <c r="M36" s="272">
        <v>45</v>
      </c>
      <c r="N36" s="273">
        <f>K36/M36</f>
        <v>3544.3005755983295</v>
      </c>
    </row>
    <row r="37" spans="1:14">
      <c r="A37" s="113" t="s">
        <v>152</v>
      </c>
      <c r="B37" s="869" t="str">
        <f>VLOOKUP(A37,EQUIPOS!A7:D187,3,FALSE)</f>
        <v xml:space="preserve">Carrotanque de agua(1000 Galones) </v>
      </c>
      <c r="C37" s="870"/>
      <c r="D37" s="870"/>
      <c r="E37" s="870"/>
      <c r="F37" s="870"/>
      <c r="G37" s="870"/>
      <c r="H37" s="871"/>
      <c r="I37" s="268"/>
      <c r="J37" s="269"/>
      <c r="K37" s="270">
        <f>VLOOKUP(A37,EQUIPOS!A7:D187,4,FALSE)</f>
        <v>53164.505216562422</v>
      </c>
      <c r="L37" s="271"/>
      <c r="M37" s="272">
        <v>45</v>
      </c>
      <c r="N37" s="273">
        <f>K37/M37</f>
        <v>1181.4334492569428</v>
      </c>
    </row>
    <row r="38" spans="1:14">
      <c r="A38" t="s">
        <v>269</v>
      </c>
      <c r="B38" s="869" t="str">
        <f>VLOOKUP(A38,EQUIPOS!A8:D188,3,FALSE)</f>
        <v>Motoniveladora  potencia 215 HP, ancho de cuchilla 4,27 m, peso 18 ton.</v>
      </c>
      <c r="C38" s="870"/>
      <c r="D38" s="870"/>
      <c r="E38" s="870"/>
      <c r="F38" s="870"/>
      <c r="G38" s="870"/>
      <c r="H38" s="871"/>
      <c r="I38" s="268"/>
      <c r="J38" s="269"/>
      <c r="K38" s="270">
        <f>VLOOKUP(A38,EQUIPOS!A8:D188,4,FALSE)</f>
        <v>118041.64842523463</v>
      </c>
      <c r="L38" s="271"/>
      <c r="M38" s="272">
        <v>45</v>
      </c>
      <c r="N38" s="273">
        <f>K38/M38</f>
        <v>2623.1477427829918</v>
      </c>
    </row>
    <row r="39" spans="1:14">
      <c r="A39" t="s">
        <v>365</v>
      </c>
      <c r="B39" s="869" t="str">
        <f>VLOOKUP(A39,EQUIPOS!A9:D189,3,FALSE)</f>
        <v xml:space="preserve">Vibrocompatador, potencia 153 HP, peso 10 Ton. </v>
      </c>
      <c r="C39" s="870"/>
      <c r="D39" s="870"/>
      <c r="E39" s="870"/>
      <c r="F39" s="870"/>
      <c r="G39" s="870"/>
      <c r="H39" s="871"/>
      <c r="I39" s="872"/>
      <c r="J39" s="873"/>
      <c r="K39" s="270">
        <f>VLOOKUP(A39,EQUIPOS!A9:D189,4,FALSE)</f>
        <v>92721.236084160453</v>
      </c>
      <c r="L39" s="874">
        <v>45</v>
      </c>
      <c r="M39" s="875"/>
      <c r="N39" s="273">
        <f>K39/L39</f>
        <v>2060.4719129813434</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11.941569089689333</v>
      </c>
    </row>
    <row r="43" spans="1:14" ht="15.75" thickBot="1">
      <c r="B43" s="820" t="s">
        <v>953</v>
      </c>
      <c r="C43" s="821"/>
      <c r="D43" s="821"/>
      <c r="E43" s="821"/>
      <c r="F43" s="821"/>
      <c r="G43" s="821"/>
      <c r="H43" s="821"/>
      <c r="I43" s="821"/>
      <c r="J43" s="821"/>
      <c r="K43" s="821"/>
      <c r="L43" s="821"/>
      <c r="M43" s="822"/>
      <c r="N43" s="395">
        <f>SUM(N36:N42)</f>
        <v>9421.2952497092974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550</v>
      </c>
      <c r="B48" s="43" t="str">
        <f>VLOOKUP(A48,MATERIALES!A4:D373,3,FALSE)</f>
        <v>Material seleccionado para Relleno</v>
      </c>
      <c r="C48" s="282"/>
      <c r="D48" s="282"/>
      <c r="E48" s="282"/>
      <c r="F48" s="282"/>
      <c r="G48" s="282"/>
      <c r="H48" s="282"/>
      <c r="I48" s="269"/>
      <c r="J48" s="225" t="str">
        <f>VLOOKUP(A48,MATERIALES!A4:D373,2,FALSE)</f>
        <v>m3</v>
      </c>
      <c r="K48" s="283">
        <v>1.25</v>
      </c>
      <c r="L48" s="268"/>
      <c r="M48" s="401">
        <f>VLOOKUP(A48,MATERIALES!A4:D395,4,FALSE)</f>
        <v>20183.182206297453</v>
      </c>
      <c r="N48" s="273">
        <f>K48*M48</f>
        <v>25228.977757871817</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25228.977757871817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1291</v>
      </c>
      <c r="B59" s="46" t="str">
        <f>VLOOKUP(A59,TRANSPORTE!A5:D104,3,FALSE)</f>
        <v>Transporte de material seleccionado para relleno</v>
      </c>
      <c r="C59" s="47"/>
      <c r="D59" s="47"/>
      <c r="E59" s="47"/>
      <c r="F59" s="47"/>
      <c r="G59" s="47"/>
      <c r="H59" s="289" t="s">
        <v>1999</v>
      </c>
      <c r="I59" s="280">
        <v>1.25</v>
      </c>
      <c r="J59" s="280">
        <v>1</v>
      </c>
      <c r="K59" s="280">
        <f>I59*J59</f>
        <v>1.25</v>
      </c>
      <c r="L59" s="907">
        <f>VLOOKUP(A59,TRANSPORTE!A5:D123,4,FALSE)</f>
        <v>1002.8940697217156</v>
      </c>
      <c r="M59" s="908"/>
      <c r="N59" s="292">
        <f>K59*L59</f>
        <v>1253.6175871521446</v>
      </c>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1253.6175871521446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36500.969049217718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7300.1938098435439</v>
      </c>
      <c r="M83" s="856"/>
      <c r="N83" s="51"/>
    </row>
    <row r="84" spans="1:14">
      <c r="B84" s="89" t="s">
        <v>973</v>
      </c>
      <c r="C84" s="90"/>
      <c r="D84" s="90"/>
      <c r="E84" s="90"/>
      <c r="F84" s="90"/>
      <c r="G84" s="90"/>
      <c r="H84" s="90"/>
      <c r="I84" s="87"/>
      <c r="J84" s="88"/>
      <c r="K84" s="305">
        <v>0.05</v>
      </c>
      <c r="L84" s="855">
        <f>N78*K84</f>
        <v>1825.048452460886</v>
      </c>
      <c r="M84" s="856"/>
      <c r="N84" s="51"/>
    </row>
    <row r="85" spans="1:14" ht="15.75" thickBot="1">
      <c r="B85" s="91" t="s">
        <v>974</v>
      </c>
      <c r="C85" s="92"/>
      <c r="D85" s="92"/>
      <c r="E85" s="92"/>
      <c r="F85" s="92"/>
      <c r="G85" s="92"/>
      <c r="H85" s="92"/>
      <c r="I85" s="93"/>
      <c r="J85" s="94"/>
      <c r="K85" s="306">
        <v>0.05</v>
      </c>
      <c r="L85" s="857">
        <f>N78*K85</f>
        <v>1825.048452460886</v>
      </c>
      <c r="M85" s="858"/>
      <c r="N85" s="51"/>
    </row>
    <row r="86" spans="1:14" ht="15.75" thickBot="1">
      <c r="B86" s="820" t="s">
        <v>953</v>
      </c>
      <c r="C86" s="821"/>
      <c r="D86" s="821"/>
      <c r="E86" s="821"/>
      <c r="F86" s="821"/>
      <c r="G86" s="821"/>
      <c r="H86" s="821"/>
      <c r="I86" s="821"/>
      <c r="J86" s="821"/>
      <c r="K86" s="821"/>
      <c r="L86" s="821"/>
      <c r="M86" s="822"/>
      <c r="N86" s="52">
        <f>L83+L84+L85</f>
        <v>10950.290714765315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ROUND((N78+N86),0)</f>
        <v>47451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1444</v>
      </c>
      <c r="C31" s="81" t="s">
        <v>1446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VLOOKUP(A36,EQUIPOS!A6:D186,3,FALSE)</f>
        <v xml:space="preserve">Buldozer, Potencia al volante de 140 HP, motor de 2200 RPM, longitud de hoja 4,80m. </v>
      </c>
      <c r="C36" s="870"/>
      <c r="D36" s="870"/>
      <c r="E36" s="870"/>
      <c r="F36" s="870"/>
      <c r="G36" s="870"/>
      <c r="H36" s="871"/>
      <c r="I36" s="268"/>
      <c r="J36" s="269"/>
      <c r="K36" s="270">
        <f>VLOOKUP(A36,EQUIPOS!A6:D186,4,FALSE)</f>
        <v>159493.52590192482</v>
      </c>
      <c r="L36" s="271"/>
      <c r="M36" s="272">
        <v>45</v>
      </c>
      <c r="N36" s="273">
        <f>K36/M36</f>
        <v>3544.3005755983295</v>
      </c>
    </row>
    <row r="37" spans="1:14">
      <c r="A37" s="113" t="s">
        <v>152</v>
      </c>
      <c r="B37" s="869" t="str">
        <f>VLOOKUP(A37,EQUIPOS!A7:D187,3,FALSE)</f>
        <v xml:space="preserve">Carrotanque de agua(1000 Galones) </v>
      </c>
      <c r="C37" s="870"/>
      <c r="D37" s="870"/>
      <c r="E37" s="870"/>
      <c r="F37" s="870"/>
      <c r="G37" s="870"/>
      <c r="H37" s="871"/>
      <c r="I37" s="268"/>
      <c r="J37" s="269"/>
      <c r="K37" s="270">
        <f>VLOOKUP(A37,EQUIPOS!A7:D187,4,FALSE)</f>
        <v>53164.505216562422</v>
      </c>
      <c r="L37" s="271"/>
      <c r="M37" s="272">
        <v>45</v>
      </c>
      <c r="N37" s="273">
        <f>K37/M37</f>
        <v>1181.4334492569428</v>
      </c>
    </row>
    <row r="38" spans="1:14">
      <c r="A38" t="s">
        <v>269</v>
      </c>
      <c r="B38" s="869" t="str">
        <f>VLOOKUP(A38,EQUIPOS!A8:D188,3,FALSE)</f>
        <v>Motoniveladora  potencia 215 HP, ancho de cuchilla 4,27 m, peso 18 ton.</v>
      </c>
      <c r="C38" s="870"/>
      <c r="D38" s="870"/>
      <c r="E38" s="870"/>
      <c r="F38" s="870"/>
      <c r="G38" s="870"/>
      <c r="H38" s="871"/>
      <c r="I38" s="268"/>
      <c r="J38" s="269"/>
      <c r="K38" s="270">
        <f>VLOOKUP(A38,EQUIPOS!A8:D188,4,FALSE)</f>
        <v>118041.64842523463</v>
      </c>
      <c r="L38" s="271"/>
      <c r="M38" s="272">
        <v>45</v>
      </c>
      <c r="N38" s="273">
        <f>K38/M38</f>
        <v>2623.1477427829918</v>
      </c>
    </row>
    <row r="39" spans="1:14">
      <c r="A39" t="s">
        <v>365</v>
      </c>
      <c r="B39" s="869" t="str">
        <f>VLOOKUP(A39,EQUIPOS!A9:D189,3,FALSE)</f>
        <v xml:space="preserve">Vibrocompatador, potencia 153 HP, peso 10 Ton. </v>
      </c>
      <c r="C39" s="870"/>
      <c r="D39" s="870"/>
      <c r="E39" s="870"/>
      <c r="F39" s="870"/>
      <c r="G39" s="870"/>
      <c r="H39" s="871"/>
      <c r="I39" s="872"/>
      <c r="J39" s="873"/>
      <c r="K39" s="270">
        <f>VLOOKUP(A39,EQUIPOS!A9:D189,4,FALSE)</f>
        <v>92721.236084160453</v>
      </c>
      <c r="L39" s="874">
        <v>45</v>
      </c>
      <c r="M39" s="875"/>
      <c r="N39" s="273">
        <f>K39/L39</f>
        <v>2060.4719129813434</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11.941569089689333</v>
      </c>
    </row>
    <row r="43" spans="1:14" ht="15.75" thickBot="1">
      <c r="B43" s="820" t="s">
        <v>953</v>
      </c>
      <c r="C43" s="821"/>
      <c r="D43" s="821"/>
      <c r="E43" s="821"/>
      <c r="F43" s="821"/>
      <c r="G43" s="821"/>
      <c r="H43" s="821"/>
      <c r="I43" s="821"/>
      <c r="J43" s="821"/>
      <c r="K43" s="821"/>
      <c r="L43" s="821"/>
      <c r="M43" s="822"/>
      <c r="N43" s="395">
        <f>SUM(N36:N42)</f>
        <v>9421.2952497092974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1.25</v>
      </c>
      <c r="L48" s="268"/>
      <c r="M48" s="401">
        <f>VLOOKUP(A48,MATERIALES!A4:D395,4,FALSE)</f>
        <v>32217.12978435219</v>
      </c>
      <c r="N48" s="273">
        <f>K48*M48</f>
        <v>40271.412230440241</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40271.412230440241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07">
        <f>VLOOKUP(A59,TRANSPORTE!A5:D123,4,FALSE)</f>
        <v>1002.8940697217156</v>
      </c>
      <c r="M59" s="908"/>
      <c r="N59" s="292">
        <f>K59*L59</f>
        <v>1253.6175871521446</v>
      </c>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1253.6175871521446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51543.403521786153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10308.680704357232</v>
      </c>
      <c r="M83" s="856"/>
      <c r="N83" s="51"/>
    </row>
    <row r="84" spans="1:14">
      <c r="B84" s="89" t="s">
        <v>973</v>
      </c>
      <c r="C84" s="90"/>
      <c r="D84" s="90"/>
      <c r="E84" s="90"/>
      <c r="F84" s="90"/>
      <c r="G84" s="90"/>
      <c r="H84" s="90"/>
      <c r="I84" s="87"/>
      <c r="J84" s="88"/>
      <c r="K84" s="305">
        <v>0.05</v>
      </c>
      <c r="L84" s="855">
        <f>N78*K84</f>
        <v>2577.1701760893079</v>
      </c>
      <c r="M84" s="856"/>
      <c r="N84" s="51"/>
    </row>
    <row r="85" spans="1:14" ht="15.75" thickBot="1">
      <c r="B85" s="91" t="s">
        <v>974</v>
      </c>
      <c r="C85" s="92"/>
      <c r="D85" s="92"/>
      <c r="E85" s="92"/>
      <c r="F85" s="92"/>
      <c r="G85" s="92"/>
      <c r="H85" s="92"/>
      <c r="I85" s="93"/>
      <c r="J85" s="94"/>
      <c r="K85" s="306">
        <v>0.05</v>
      </c>
      <c r="L85" s="857">
        <f>N78*K85</f>
        <v>2577.1701760893079</v>
      </c>
      <c r="M85" s="858"/>
      <c r="N85" s="51"/>
    </row>
    <row r="86" spans="1:14" ht="15.75" thickBot="1">
      <c r="B86" s="820" t="s">
        <v>953</v>
      </c>
      <c r="C86" s="821"/>
      <c r="D86" s="821"/>
      <c r="E86" s="821"/>
      <c r="F86" s="821"/>
      <c r="G86" s="821"/>
      <c r="H86" s="821"/>
      <c r="I86" s="821"/>
      <c r="J86" s="821"/>
      <c r="K86" s="821"/>
      <c r="L86" s="821"/>
      <c r="M86" s="822"/>
      <c r="N86" s="52">
        <f>L83+L84+L85</f>
        <v>15463.021056535848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67006.424578321996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1445</v>
      </c>
      <c r="C31" s="81" t="s">
        <v>1447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VLOOKUP(A36,EQUIPOS!A6:D186,3,FALSE)</f>
        <v xml:space="preserve">Buldozer, Potencia al volante de 140 HP, motor de 2200 RPM, longitud de hoja 4,80m. </v>
      </c>
      <c r="C36" s="870"/>
      <c r="D36" s="870"/>
      <c r="E36" s="870"/>
      <c r="F36" s="870"/>
      <c r="G36" s="870"/>
      <c r="H36" s="871"/>
      <c r="I36" s="268"/>
      <c r="J36" s="269"/>
      <c r="K36" s="270">
        <f>VLOOKUP(A36,EQUIPOS!A6:D186,4,FALSE)</f>
        <v>159493.52590192482</v>
      </c>
      <c r="L36" s="271"/>
      <c r="M36" s="272">
        <v>45</v>
      </c>
      <c r="N36" s="273">
        <f>K36/M36</f>
        <v>3544.3005755983295</v>
      </c>
    </row>
    <row r="37" spans="1:14">
      <c r="A37" s="113" t="s">
        <v>152</v>
      </c>
      <c r="B37" s="869" t="str">
        <f>VLOOKUP(A37,EQUIPOS!A7:D187,3,FALSE)</f>
        <v xml:space="preserve">Carrotanque de agua(1000 Galones) </v>
      </c>
      <c r="C37" s="870"/>
      <c r="D37" s="870"/>
      <c r="E37" s="870"/>
      <c r="F37" s="870"/>
      <c r="G37" s="870"/>
      <c r="H37" s="871"/>
      <c r="I37" s="268"/>
      <c r="J37" s="269"/>
      <c r="K37" s="270">
        <f>VLOOKUP(A37,EQUIPOS!A7:D187,4,FALSE)</f>
        <v>53164.505216562422</v>
      </c>
      <c r="L37" s="271"/>
      <c r="M37" s="272">
        <v>45</v>
      </c>
      <c r="N37" s="273">
        <f>K37/M37</f>
        <v>1181.4334492569428</v>
      </c>
    </row>
    <row r="38" spans="1:14">
      <c r="A38" t="s">
        <v>269</v>
      </c>
      <c r="B38" s="869" t="str">
        <f>VLOOKUP(A38,EQUIPOS!A8:D188,3,FALSE)</f>
        <v>Motoniveladora  potencia 215 HP, ancho de cuchilla 4,27 m, peso 18 ton.</v>
      </c>
      <c r="C38" s="870"/>
      <c r="D38" s="870"/>
      <c r="E38" s="870"/>
      <c r="F38" s="870"/>
      <c r="G38" s="870"/>
      <c r="H38" s="871"/>
      <c r="I38" s="268"/>
      <c r="J38" s="269"/>
      <c r="K38" s="270">
        <f>VLOOKUP(A38,EQUIPOS!A8:D188,4,FALSE)</f>
        <v>118041.64842523463</v>
      </c>
      <c r="L38" s="271"/>
      <c r="M38" s="272">
        <v>45</v>
      </c>
      <c r="N38" s="273">
        <f>K38/M38</f>
        <v>2623.1477427829918</v>
      </c>
    </row>
    <row r="39" spans="1:14">
      <c r="A39" t="s">
        <v>365</v>
      </c>
      <c r="B39" s="869" t="str">
        <f>VLOOKUP(A39,EQUIPOS!A9:D189,3,FALSE)</f>
        <v xml:space="preserve">Vibrocompatador, potencia 153 HP, peso 10 Ton. </v>
      </c>
      <c r="C39" s="870"/>
      <c r="D39" s="870"/>
      <c r="E39" s="870"/>
      <c r="F39" s="870"/>
      <c r="G39" s="870"/>
      <c r="H39" s="871"/>
      <c r="I39" s="872"/>
      <c r="J39" s="873"/>
      <c r="K39" s="270">
        <f>VLOOKUP(A39,EQUIPOS!A9:D189,4,FALSE)</f>
        <v>92721.236084160453</v>
      </c>
      <c r="L39" s="874">
        <v>45</v>
      </c>
      <c r="M39" s="875"/>
      <c r="N39" s="273">
        <f>K39/L39</f>
        <v>2060.4719129813434</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11.941569089689333</v>
      </c>
    </row>
    <row r="43" spans="1:14" ht="15.75" thickBot="1">
      <c r="B43" s="820" t="s">
        <v>953</v>
      </c>
      <c r="C43" s="821"/>
      <c r="D43" s="821"/>
      <c r="E43" s="821"/>
      <c r="F43" s="821"/>
      <c r="G43" s="821"/>
      <c r="H43" s="821"/>
      <c r="I43" s="821"/>
      <c r="J43" s="821"/>
      <c r="K43" s="821"/>
      <c r="L43" s="821"/>
      <c r="M43" s="822"/>
      <c r="N43" s="395">
        <f>SUM(N36:N42)</f>
        <v>9421.2952497092974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521</v>
      </c>
      <c r="B48" s="43" t="str">
        <f>VLOOKUP(A48,MATERIALES!A4:D373,3,FALSE)</f>
        <v xml:space="preserve">Material de Base </v>
      </c>
      <c r="C48" s="282"/>
      <c r="D48" s="282"/>
      <c r="E48" s="282"/>
      <c r="F48" s="282"/>
      <c r="G48" s="282"/>
      <c r="H48" s="282"/>
      <c r="I48" s="269"/>
      <c r="J48" s="225" t="str">
        <f>VLOOKUP(A48,MATERIALES!A4:D373,2,FALSE)</f>
        <v>m3</v>
      </c>
      <c r="K48" s="283">
        <v>1.25</v>
      </c>
      <c r="L48" s="268"/>
      <c r="M48" s="401">
        <f>VLOOKUP(A48,MATERIALES!A4:D395,4,FALSE)</f>
        <v>50803.935429170764</v>
      </c>
      <c r="N48" s="273">
        <f>K48*M48</f>
        <v>63504.919286463453</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63504.919286463453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07">
        <f>VLOOKUP(A59,TRANSPORTE!A5:D123,4,FALSE)</f>
        <v>1002.8940697217156</v>
      </c>
      <c r="M59" s="908"/>
      <c r="N59" s="292">
        <f>K59*L59</f>
        <v>1253.6175871521446</v>
      </c>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1253.6175871521446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74776.910577809351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14955.382115561872</v>
      </c>
      <c r="M83" s="856"/>
      <c r="N83" s="51"/>
    </row>
    <row r="84" spans="1:14">
      <c r="B84" s="89" t="s">
        <v>973</v>
      </c>
      <c r="C84" s="90"/>
      <c r="D84" s="90"/>
      <c r="E84" s="90"/>
      <c r="F84" s="90"/>
      <c r="G84" s="90"/>
      <c r="H84" s="90"/>
      <c r="I84" s="87"/>
      <c r="J84" s="88"/>
      <c r="K84" s="305">
        <v>0.05</v>
      </c>
      <c r="L84" s="855">
        <f>N78*K84</f>
        <v>3738.8455288904679</v>
      </c>
      <c r="M84" s="856"/>
      <c r="N84" s="51"/>
    </row>
    <row r="85" spans="1:14" ht="15.75" thickBot="1">
      <c r="B85" s="91" t="s">
        <v>974</v>
      </c>
      <c r="C85" s="92"/>
      <c r="D85" s="92"/>
      <c r="E85" s="92"/>
      <c r="F85" s="92"/>
      <c r="G85" s="92"/>
      <c r="H85" s="92"/>
      <c r="I85" s="93"/>
      <c r="J85" s="94"/>
      <c r="K85" s="306">
        <v>0.05</v>
      </c>
      <c r="L85" s="857">
        <f>N78*K85</f>
        <v>3738.8455288904679</v>
      </c>
      <c r="M85" s="858"/>
      <c r="N85" s="51"/>
    </row>
    <row r="86" spans="1:14" ht="15.75" thickBot="1">
      <c r="B86" s="820" t="s">
        <v>953</v>
      </c>
      <c r="C86" s="821"/>
      <c r="D86" s="821"/>
      <c r="E86" s="821"/>
      <c r="F86" s="821"/>
      <c r="G86" s="821"/>
      <c r="H86" s="821"/>
      <c r="I86" s="821"/>
      <c r="J86" s="821"/>
      <c r="K86" s="821"/>
      <c r="L86" s="821"/>
      <c r="M86" s="822"/>
      <c r="N86" s="52">
        <f>L83+L84+L85</f>
        <v>22433.073173342804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97209.983751152147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1019</v>
      </c>
      <c r="C31" s="81" t="s">
        <v>1956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159493.52590192482</v>
      </c>
      <c r="L36" s="271"/>
      <c r="M36" s="272">
        <v>400</v>
      </c>
      <c r="N36" s="273">
        <f>K36/M36</f>
        <v>398.73381475481204</v>
      </c>
    </row>
    <row r="37" spans="1:14">
      <c r="A37" s="113" t="s">
        <v>152</v>
      </c>
      <c r="B37" s="869" t="str">
        <f>VLOOKUP(A37,EQUIPOS!A7:D154,3,FALSE)</f>
        <v xml:space="preserve">Carrotanque de agua(1000 Galones) </v>
      </c>
      <c r="C37" s="870"/>
      <c r="D37" s="870"/>
      <c r="E37" s="870"/>
      <c r="F37" s="870"/>
      <c r="G37" s="870"/>
      <c r="H37" s="871"/>
      <c r="I37" s="268"/>
      <c r="J37" s="269"/>
      <c r="K37" s="270">
        <f>VLOOKUP(A37,EQUIPOS!A7:D164,4,FALSE)</f>
        <v>53164.505216562422</v>
      </c>
      <c r="L37" s="271"/>
      <c r="M37" s="272">
        <v>200</v>
      </c>
      <c r="N37" s="273">
        <f>K37/M37</f>
        <v>265.82252608281209</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271"/>
      <c r="M38" s="272">
        <v>200</v>
      </c>
      <c r="N38" s="273">
        <f>K38/M38</f>
        <v>590.2082421261731</v>
      </c>
    </row>
    <row r="39" spans="1:14">
      <c r="A39" t="s">
        <v>365</v>
      </c>
      <c r="B39" s="869" t="str">
        <f>VLOOKUP(A39,EQUIPOS!A9:D155,3,FALSE)</f>
        <v xml:space="preserve">Vibrocompatador, potencia 153 HP, peso 10 Ton. </v>
      </c>
      <c r="C39" s="870"/>
      <c r="D39" s="870"/>
      <c r="E39" s="870"/>
      <c r="F39" s="870"/>
      <c r="G39" s="870"/>
      <c r="H39" s="871"/>
      <c r="I39" s="872"/>
      <c r="J39" s="873"/>
      <c r="K39" s="270">
        <f>VLOOKUP(A39,EQUIPOS!A9:D166,4,FALSE)</f>
        <v>92721.236084160453</v>
      </c>
      <c r="L39" s="874">
        <v>200</v>
      </c>
      <c r="M39" s="875"/>
      <c r="N39" s="273">
        <f>K39/L39</f>
        <v>463.60618042080227</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2.6868530451800998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1721.0576164297795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1600</v>
      </c>
      <c r="N70" s="396">
        <f>K70/M70</f>
        <v>66.678902259004985</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1600</v>
      </c>
      <c r="N71" s="396">
        <f>K71/M71</f>
        <v>67.663749999999993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134.34265225900498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1855.4002686887845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371.08005373775694</v>
      </c>
      <c r="M83" s="856"/>
      <c r="N83" s="51"/>
    </row>
    <row r="84" spans="1:14">
      <c r="B84" s="89" t="s">
        <v>973</v>
      </c>
      <c r="C84" s="90"/>
      <c r="D84" s="90"/>
      <c r="E84" s="90"/>
      <c r="F84" s="90"/>
      <c r="G84" s="90"/>
      <c r="H84" s="90"/>
      <c r="I84" s="87"/>
      <c r="J84" s="88"/>
      <c r="K84" s="305">
        <v>0.05</v>
      </c>
      <c r="L84" s="855">
        <f>N78*K84</f>
        <v>92.770013434439235</v>
      </c>
      <c r="M84" s="856"/>
      <c r="N84" s="51"/>
    </row>
    <row r="85" spans="1:14" ht="15.75" thickBot="1">
      <c r="B85" s="91" t="s">
        <v>974</v>
      </c>
      <c r="C85" s="92"/>
      <c r="D85" s="92"/>
      <c r="E85" s="92"/>
      <c r="F85" s="92"/>
      <c r="G85" s="92"/>
      <c r="H85" s="92"/>
      <c r="I85" s="93"/>
      <c r="J85" s="94"/>
      <c r="K85" s="306">
        <v>0.05</v>
      </c>
      <c r="L85" s="857">
        <f>N78*K85</f>
        <v>92.770013434439235</v>
      </c>
      <c r="M85" s="858"/>
      <c r="N85" s="51"/>
    </row>
    <row r="86" spans="1:14" ht="15.75" thickBot="1">
      <c r="B86" s="820" t="s">
        <v>953</v>
      </c>
      <c r="C86" s="821"/>
      <c r="D86" s="821"/>
      <c r="E86" s="821"/>
      <c r="F86" s="821"/>
      <c r="G86" s="821"/>
      <c r="H86" s="821"/>
      <c r="I86" s="821"/>
      <c r="J86" s="821"/>
      <c r="K86" s="821"/>
      <c r="L86" s="821"/>
      <c r="M86" s="822"/>
      <c r="N86" s="52">
        <f>L83+L84+L85</f>
        <v>556.62008060663538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2412.0203492954197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1020</v>
      </c>
      <c r="C31" s="81" t="s">
        <v>1198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876</v>
      </c>
      <c r="B48" s="43" t="str">
        <f>VLOOKUP(A48,MATERIALES!A4:D373,3,FALSE)</f>
        <v>Geotextil T-2400 O Similar (Proveedores Lafayet, Pavco, Geomatrix, Tensar, Omnes U Otros)</v>
      </c>
      <c r="C48" s="282"/>
      <c r="D48" s="282"/>
      <c r="E48" s="282"/>
      <c r="F48" s="282"/>
      <c r="G48" s="282"/>
      <c r="H48" s="282"/>
      <c r="I48" s="269"/>
      <c r="J48" s="225" t="str">
        <f>VLOOKUP(A48,MATERIALES!A4:D373,2,FALSE)</f>
        <v>m2</v>
      </c>
      <c r="K48" s="283">
        <v>1.2</v>
      </c>
      <c r="L48" s="268"/>
      <c r="M48" s="403">
        <f>VLOOKUP(A48,MATERIALES!A4:D395,4,FALSE)</f>
        <v>8419.8229571028114</v>
      </c>
      <c r="N48" s="273">
        <f>K48*M48</f>
        <v>10103.787548523373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10103.787548523373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10320.885274573924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2064.177054914785</v>
      </c>
      <c r="M83" s="856"/>
      <c r="N83" s="51"/>
    </row>
    <row r="84" spans="1:14">
      <c r="B84" s="89" t="s">
        <v>973</v>
      </c>
      <c r="C84" s="90"/>
      <c r="D84" s="90"/>
      <c r="E84" s="90"/>
      <c r="F84" s="90"/>
      <c r="G84" s="90"/>
      <c r="H84" s="90"/>
      <c r="I84" s="87"/>
      <c r="J84" s="88"/>
      <c r="K84" s="305">
        <v>0.05</v>
      </c>
      <c r="L84" s="855">
        <f>N78*K84</f>
        <v>516.04426372869625</v>
      </c>
      <c r="M84" s="856"/>
      <c r="N84" s="51"/>
    </row>
    <row r="85" spans="1:14" ht="15.75" thickBot="1">
      <c r="B85" s="91" t="s">
        <v>974</v>
      </c>
      <c r="C85" s="92"/>
      <c r="D85" s="92"/>
      <c r="E85" s="92"/>
      <c r="F85" s="92"/>
      <c r="G85" s="92"/>
      <c r="H85" s="92"/>
      <c r="I85" s="93"/>
      <c r="J85" s="94"/>
      <c r="K85" s="306">
        <v>0.05</v>
      </c>
      <c r="L85" s="857">
        <f>N78*K85</f>
        <v>516.04426372869625</v>
      </c>
      <c r="M85" s="858"/>
      <c r="N85" s="51"/>
    </row>
    <row r="86" spans="1:14" ht="15.75" thickBot="1">
      <c r="B86" s="820" t="s">
        <v>953</v>
      </c>
      <c r="C86" s="821"/>
      <c r="D86" s="821"/>
      <c r="E86" s="821"/>
      <c r="F86" s="821"/>
      <c r="G86" s="821"/>
      <c r="H86" s="821"/>
      <c r="I86" s="821"/>
      <c r="J86" s="821"/>
      <c r="K86" s="821"/>
      <c r="L86" s="821"/>
      <c r="M86" s="822"/>
      <c r="N86" s="52">
        <f>L83+L84+L85</f>
        <v>3096.2655823721771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13417.1508569461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1021</v>
      </c>
      <c r="C31" s="81" t="s">
        <v>1448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889</v>
      </c>
      <c r="B48" s="43" t="str">
        <f>VLOOKUP(A48,MATERIALES!A4:D373,3,FALSE)</f>
        <v>Geotextil T-2100 O Similar (Proveedores Pavco, Lafayet, Geomatrix, Tensar, Omnes U Otros)</v>
      </c>
      <c r="C48" s="282"/>
      <c r="D48" s="282"/>
      <c r="E48" s="282"/>
      <c r="F48" s="282"/>
      <c r="G48" s="282"/>
      <c r="H48" s="282"/>
      <c r="I48" s="269"/>
      <c r="J48" s="225" t="str">
        <f>VLOOKUP(A48,MATERIALES!A4:D373,2,FALSE)</f>
        <v>m2</v>
      </c>
      <c r="K48" s="283">
        <v>1.1000000000000001</v>
      </c>
      <c r="L48" s="268"/>
      <c r="M48" s="403">
        <v>5077.6000000000004</v>
      </c>
      <c r="N48" s="273">
        <f>K48*M48</f>
        <v>5585.3600000000006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1160.4915452101106</v>
      </c>
      <c r="M83" s="856"/>
      <c r="N83" s="51"/>
    </row>
    <row r="84" spans="1:14">
      <c r="B84" s="89" t="s">
        <v>973</v>
      </c>
      <c r="C84" s="90"/>
      <c r="D84" s="90"/>
      <c r="E84" s="90"/>
      <c r="F84" s="90"/>
      <c r="G84" s="90"/>
      <c r="H84" s="90"/>
      <c r="I84" s="87"/>
      <c r="J84" s="88"/>
      <c r="K84" s="305">
        <v>0.05</v>
      </c>
      <c r="L84" s="855">
        <f>N78*K84</f>
        <v>290.12288630252766</v>
      </c>
      <c r="M84" s="856"/>
      <c r="N84" s="51"/>
    </row>
    <row r="85" spans="1:14" ht="15.75" thickBot="1">
      <c r="B85" s="91" t="s">
        <v>974</v>
      </c>
      <c r="C85" s="92"/>
      <c r="D85" s="92"/>
      <c r="E85" s="92"/>
      <c r="F85" s="92"/>
      <c r="G85" s="92"/>
      <c r="H85" s="92"/>
      <c r="I85" s="93"/>
      <c r="J85" s="94"/>
      <c r="K85" s="306">
        <v>0.05</v>
      </c>
      <c r="L85" s="857">
        <f>N78*K85</f>
        <v>290.12288630252766</v>
      </c>
      <c r="M85" s="858"/>
      <c r="N85" s="51"/>
    </row>
    <row r="86" spans="1:14" ht="15.75" thickBot="1">
      <c r="B86" s="820" t="s">
        <v>953</v>
      </c>
      <c r="C86" s="821"/>
      <c r="D86" s="821"/>
      <c r="E86" s="821"/>
      <c r="F86" s="821"/>
      <c r="G86" s="821"/>
      <c r="H86" s="821"/>
      <c r="I86" s="821"/>
      <c r="J86" s="821"/>
      <c r="K86" s="821"/>
      <c r="L86" s="821"/>
      <c r="M86" s="822"/>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1449</v>
      </c>
      <c r="C31" s="81" t="s">
        <v>1450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466</v>
      </c>
      <c r="B48" s="43" t="str">
        <f>VLOOKUP(A48,MATERIALES!A4:D373,3,FALSE)</f>
        <v>Geomalla Biaxial Para Refuerzo Pbx-11</v>
      </c>
      <c r="C48" s="282"/>
      <c r="D48" s="282"/>
      <c r="E48" s="282"/>
      <c r="F48" s="282"/>
      <c r="G48" s="282"/>
      <c r="H48" s="282"/>
      <c r="I48" s="269"/>
      <c r="J48" s="225" t="str">
        <f>VLOOKUP(A48,MATERIALES!A4:D373,2,FALSE)</f>
        <v>m2</v>
      </c>
      <c r="K48" s="283">
        <v>1.2</v>
      </c>
      <c r="L48" s="268"/>
      <c r="M48" s="403">
        <f>VLOOKUP(A48,MATERIALES!A4:D395,4,FALSE)</f>
        <v>9545.3920081821761</v>
      </c>
      <c r="N48" s="273">
        <f>K48*M48</f>
        <v>11454.47040981861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11454.47040981861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11671.568135869162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2334.3136271738326</v>
      </c>
      <c r="M83" s="856"/>
      <c r="N83" s="51"/>
    </row>
    <row r="84" spans="1:14">
      <c r="B84" s="89" t="s">
        <v>973</v>
      </c>
      <c r="C84" s="90"/>
      <c r="D84" s="90"/>
      <c r="E84" s="90"/>
      <c r="F84" s="90"/>
      <c r="G84" s="90"/>
      <c r="H84" s="90"/>
      <c r="I84" s="87"/>
      <c r="J84" s="88"/>
      <c r="K84" s="305">
        <v>0.05</v>
      </c>
      <c r="L84" s="855">
        <f>N78*K84</f>
        <v>583.57840679345816</v>
      </c>
      <c r="M84" s="856"/>
      <c r="N84" s="51"/>
    </row>
    <row r="85" spans="1:14" ht="15.75" thickBot="1">
      <c r="B85" s="91" t="s">
        <v>974</v>
      </c>
      <c r="C85" s="92"/>
      <c r="D85" s="92"/>
      <c r="E85" s="92"/>
      <c r="F85" s="92"/>
      <c r="G85" s="92"/>
      <c r="H85" s="92"/>
      <c r="I85" s="93"/>
      <c r="J85" s="94"/>
      <c r="K85" s="306">
        <v>0.05</v>
      </c>
      <c r="L85" s="857">
        <f>N78*K85</f>
        <v>583.57840679345816</v>
      </c>
      <c r="M85" s="858"/>
      <c r="N85" s="51"/>
    </row>
    <row r="86" spans="1:14" ht="15.75" thickBot="1">
      <c r="B86" s="820" t="s">
        <v>953</v>
      </c>
      <c r="C86" s="821"/>
      <c r="D86" s="821"/>
      <c r="E86" s="821"/>
      <c r="F86" s="821"/>
      <c r="G86" s="821"/>
      <c r="H86" s="821"/>
      <c r="I86" s="821"/>
      <c r="J86" s="821"/>
      <c r="K86" s="821"/>
      <c r="L86" s="821"/>
      <c r="M86" s="822"/>
      <c r="N86" s="52">
        <f>L83+L84+L85</f>
        <v>3501.4704407607492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15173.038576629911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1451</v>
      </c>
      <c r="C31" s="81" t="s">
        <v>1452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907</v>
      </c>
      <c r="B48" s="43" t="str">
        <f>VLOOKUP(A48,MATERIALES!A4:D373,3,FALSE)</f>
        <v>Geomalla Forgrid UX100</v>
      </c>
      <c r="C48" s="282"/>
      <c r="D48" s="282"/>
      <c r="E48" s="282"/>
      <c r="F48" s="282"/>
      <c r="G48" s="282"/>
      <c r="H48" s="282"/>
      <c r="I48" s="269"/>
      <c r="J48" s="225" t="str">
        <f>VLOOKUP(A48,MATERIALES!A4:D373,2,FALSE)</f>
        <v>M2</v>
      </c>
      <c r="K48" s="283">
        <v>1.3</v>
      </c>
      <c r="L48" s="268"/>
      <c r="M48" s="403">
        <f>VLOOKUP(A48,MATERIALES!A4:D395,4,FALSE)</f>
        <v>10315.853394512396</v>
      </c>
      <c r="N48" s="273">
        <f>K48*M48</f>
        <v>13410.609412866115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13410.609412866115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13627.707138916667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2725.5414277833333</v>
      </c>
      <c r="M83" s="856"/>
      <c r="N83" s="51"/>
    </row>
    <row r="84" spans="1:14">
      <c r="B84" s="89" t="s">
        <v>973</v>
      </c>
      <c r="C84" s="90"/>
      <c r="D84" s="90"/>
      <c r="E84" s="90"/>
      <c r="F84" s="90"/>
      <c r="G84" s="90"/>
      <c r="H84" s="90"/>
      <c r="I84" s="87"/>
      <c r="J84" s="88"/>
      <c r="K84" s="305">
        <v>0.05</v>
      </c>
      <c r="L84" s="855">
        <f>N78*K84</f>
        <v>681.38535694583334</v>
      </c>
      <c r="M84" s="856"/>
      <c r="N84" s="51"/>
    </row>
    <row r="85" spans="1:14" ht="15.75" thickBot="1">
      <c r="B85" s="91" t="s">
        <v>974</v>
      </c>
      <c r="C85" s="92"/>
      <c r="D85" s="92"/>
      <c r="E85" s="92"/>
      <c r="F85" s="92"/>
      <c r="G85" s="92"/>
      <c r="H85" s="92"/>
      <c r="I85" s="93"/>
      <c r="J85" s="94"/>
      <c r="K85" s="306">
        <v>0.05</v>
      </c>
      <c r="L85" s="857">
        <f>N78*K85</f>
        <v>681.38535694583334</v>
      </c>
      <c r="M85" s="858"/>
      <c r="N85" s="51"/>
    </row>
    <row r="86" spans="1:14" ht="15.75" thickBot="1">
      <c r="B86" s="820" t="s">
        <v>953</v>
      </c>
      <c r="C86" s="821"/>
      <c r="D86" s="821"/>
      <c r="E86" s="821"/>
      <c r="F86" s="821"/>
      <c r="G86" s="821"/>
      <c r="H86" s="821"/>
      <c r="I86" s="821"/>
      <c r="J86" s="821"/>
      <c r="K86" s="821"/>
      <c r="L86" s="821"/>
      <c r="M86" s="822"/>
      <c r="N86" s="52">
        <f>L83+L84+L85</f>
        <v>4088.312141675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17716.019280591667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1022</v>
      </c>
      <c r="C31" s="81" t="s">
        <v>1453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303</v>
      </c>
      <c r="B36" s="869" t="str">
        <f>VLOOKUP(A36,EQUIPOS!A6:D154,3,FALSE)</f>
        <v>Retrocargador, pala de 1,1 m3 de capacidad, profundidad de excavación de 4.400 mm y una altura de 5.680 mm</v>
      </c>
      <c r="C36" s="870"/>
      <c r="D36" s="870"/>
      <c r="E36" s="870"/>
      <c r="F36" s="870"/>
      <c r="G36" s="870"/>
      <c r="H36" s="871"/>
      <c r="I36" s="268"/>
      <c r="J36" s="269"/>
      <c r="K36" s="270">
        <f>VLOOKUP(A36,EQUIPOS!A6:D163,4,FALSE)</f>
        <v>117307.95729972304</v>
      </c>
      <c r="L36" s="271"/>
      <c r="M36" s="272">
        <v>250</v>
      </c>
      <c r="N36" s="273">
        <f>K36/M36</f>
        <v>469.23182919889217</v>
      </c>
    </row>
    <row r="37" spans="1:14">
      <c r="A37" s="113" t="s">
        <v>373</v>
      </c>
      <c r="B37" s="869" t="str">
        <f>VLOOKUP(A37,EQUIPOS!A7:D154,3,FALSE)</f>
        <v>Volqueta 6 m3</v>
      </c>
      <c r="C37" s="870"/>
      <c r="D37" s="870"/>
      <c r="E37" s="870"/>
      <c r="F37" s="870"/>
      <c r="G37" s="870"/>
      <c r="H37" s="871"/>
      <c r="I37" s="268"/>
      <c r="J37" s="269"/>
      <c r="K37" s="270">
        <f>VLOOKUP(A37,EQUIPOS!A7:D164,4,FALSE)</f>
        <v>66455.639209881178</v>
      </c>
      <c r="L37" s="271"/>
      <c r="M37" s="272">
        <v>250</v>
      </c>
      <c r="N37" s="273">
        <f>K37/M37</f>
        <v>265.82255683952474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5.3737060903602005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740.42809212877705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2000</v>
      </c>
      <c r="N70" s="396">
        <f>K70/M70</f>
        <v>53.343121807203993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2000</v>
      </c>
      <c r="N71" s="396">
        <f>K71/M71</f>
        <v>54.131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107.474121807204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847.90221393598108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169.58044278719623</v>
      </c>
      <c r="M83" s="856"/>
      <c r="N83" s="51"/>
    </row>
    <row r="84" spans="1:14">
      <c r="B84" s="89" t="s">
        <v>973</v>
      </c>
      <c r="C84" s="90"/>
      <c r="D84" s="90"/>
      <c r="E84" s="90"/>
      <c r="F84" s="90"/>
      <c r="G84" s="90"/>
      <c r="H84" s="90"/>
      <c r="I84" s="87"/>
      <c r="J84" s="88"/>
      <c r="K84" s="305">
        <v>0.05</v>
      </c>
      <c r="L84" s="855">
        <f>N78*K84</f>
        <v>42.395110696799058</v>
      </c>
      <c r="M84" s="856"/>
      <c r="N84" s="51"/>
    </row>
    <row r="85" spans="1:14" ht="15.75" thickBot="1">
      <c r="B85" s="91" t="s">
        <v>974</v>
      </c>
      <c r="C85" s="92"/>
      <c r="D85" s="92"/>
      <c r="E85" s="92"/>
      <c r="F85" s="92"/>
      <c r="G85" s="92"/>
      <c r="H85" s="92"/>
      <c r="I85" s="93"/>
      <c r="J85" s="94"/>
      <c r="K85" s="306">
        <v>0.05</v>
      </c>
      <c r="L85" s="857">
        <f>N78*K85</f>
        <v>42.395110696799058</v>
      </c>
      <c r="M85" s="858"/>
      <c r="N85" s="51"/>
    </row>
    <row r="86" spans="1:14" ht="15.75" thickBot="1">
      <c r="B86" s="820" t="s">
        <v>953</v>
      </c>
      <c r="C86" s="821"/>
      <c r="D86" s="821"/>
      <c r="E86" s="821"/>
      <c r="F86" s="821"/>
      <c r="G86" s="821"/>
      <c r="H86" s="821"/>
      <c r="I86" s="821"/>
      <c r="J86" s="821"/>
      <c r="K86" s="821"/>
      <c r="L86" s="821"/>
      <c r="M86" s="822"/>
      <c r="N86" s="52">
        <f>L83+L84+L85</f>
        <v>254.37066418079436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1102.2728781167755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1456</v>
      </c>
      <c r="C31" s="81" t="s">
        <v>1457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35</v>
      </c>
      <c r="N36" s="273">
        <f>K36/M36</f>
        <v>1518.985863330355</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35</v>
      </c>
      <c r="N37" s="273">
        <f>K37/M37</f>
        <v>3372.6185264352753</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35</v>
      </c>
      <c r="N38" s="273">
        <f>K38/M38</f>
        <v>2649.1781738331556</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7556.1360095712434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57.952445967346726</v>
      </c>
      <c r="N48" s="273">
        <f>K48*M48</f>
        <v>1448.8111491836682</v>
      </c>
    </row>
    <row r="49" spans="1:14">
      <c r="A49" t="s">
        <v>804</v>
      </c>
      <c r="B49" s="43" t="str">
        <f>VLOOKUP(A49,MATERIALES!A5:D373,3,FALSE)</f>
        <v>Cemento gris</v>
      </c>
      <c r="C49" s="282"/>
      <c r="D49" s="282"/>
      <c r="E49" s="282"/>
      <c r="F49" s="282"/>
      <c r="G49" s="282"/>
      <c r="H49" s="282"/>
      <c r="I49" s="269"/>
      <c r="J49" s="225" t="str">
        <f>VLOOKUP(A49,MATERIALES!A5:D373,2,FALSE)</f>
        <v>kg</v>
      </c>
      <c r="K49" s="283">
        <v>80</v>
      </c>
      <c r="L49" s="268"/>
      <c r="M49" s="403">
        <f>VLOOKUP(A49,MATERIALES!A5:D396,4,FALSE)</f>
        <v>457.46797086593608</v>
      </c>
      <c r="N49" s="273">
        <f>K49*M49</f>
        <v>36597.437669274885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38046.248818458553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767.67229862288559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46370.057126652682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9274.0114253305364</v>
      </c>
      <c r="M83" s="856"/>
      <c r="N83" s="51"/>
    </row>
    <row r="84" spans="1:14">
      <c r="B84" s="89" t="s">
        <v>973</v>
      </c>
      <c r="C84" s="90"/>
      <c r="D84" s="90"/>
      <c r="E84" s="90"/>
      <c r="F84" s="90"/>
      <c r="G84" s="90"/>
      <c r="H84" s="90"/>
      <c r="I84" s="87"/>
      <c r="J84" s="88"/>
      <c r="K84" s="305">
        <v>0.05</v>
      </c>
      <c r="L84" s="855">
        <f>N78*K84</f>
        <v>2318.5028563326341</v>
      </c>
      <c r="M84" s="856"/>
      <c r="N84" s="51"/>
    </row>
    <row r="85" spans="1:14" ht="15.75" thickBot="1">
      <c r="B85" s="91" t="s">
        <v>974</v>
      </c>
      <c r="C85" s="92"/>
      <c r="D85" s="92"/>
      <c r="E85" s="92"/>
      <c r="F85" s="92"/>
      <c r="G85" s="92"/>
      <c r="H85" s="92"/>
      <c r="I85" s="93"/>
      <c r="J85" s="94"/>
      <c r="K85" s="306">
        <v>0.05</v>
      </c>
      <c r="L85" s="857">
        <f>N78*K85</f>
        <v>2318.5028563326341</v>
      </c>
      <c r="M85" s="858"/>
      <c r="N85" s="51"/>
    </row>
    <row r="86" spans="1:14" ht="15.75" thickBot="1">
      <c r="B86" s="820" t="s">
        <v>953</v>
      </c>
      <c r="C86" s="821"/>
      <c r="D86" s="821"/>
      <c r="E86" s="821"/>
      <c r="F86" s="821"/>
      <c r="G86" s="821"/>
      <c r="H86" s="821"/>
      <c r="I86" s="821"/>
      <c r="J86" s="821"/>
      <c r="K86" s="821"/>
      <c r="L86" s="821"/>
      <c r="M86" s="822"/>
      <c r="N86" s="52">
        <f>L83+L84+L85</f>
        <v>13911.017137995805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60281.074264648487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1458</v>
      </c>
      <c r="C31" s="81" t="s">
        <v>1459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35</v>
      </c>
      <c r="N36" s="273">
        <f>K36/M36</f>
        <v>1518.985863330355</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35</v>
      </c>
      <c r="N37" s="273">
        <f>K37/M37</f>
        <v>3372.6185264352753</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35</v>
      </c>
      <c r="N38" s="273">
        <f>K38/M38</f>
        <v>2649.1781738331556</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7556.1360095712434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57.952445967346726</v>
      </c>
      <c r="N48" s="273">
        <f>K48*M48</f>
        <v>1448.8111491836682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1448.8111491836682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767.67229862288559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9772.6194573777975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1954.5238914755596</v>
      </c>
      <c r="M83" s="856"/>
      <c r="N83" s="51"/>
    </row>
    <row r="84" spans="1:14">
      <c r="B84" s="89" t="s">
        <v>973</v>
      </c>
      <c r="C84" s="90"/>
      <c r="D84" s="90"/>
      <c r="E84" s="90"/>
      <c r="F84" s="90"/>
      <c r="G84" s="90"/>
      <c r="H84" s="90"/>
      <c r="I84" s="87"/>
      <c r="J84" s="88"/>
      <c r="K84" s="305">
        <v>0.05</v>
      </c>
      <c r="L84" s="855">
        <f>N78*K84</f>
        <v>488.6309728688899</v>
      </c>
      <c r="M84" s="856"/>
      <c r="N84" s="51"/>
    </row>
    <row r="85" spans="1:14" ht="15.75" thickBot="1">
      <c r="B85" s="91" t="s">
        <v>974</v>
      </c>
      <c r="C85" s="92"/>
      <c r="D85" s="92"/>
      <c r="E85" s="92"/>
      <c r="F85" s="92"/>
      <c r="G85" s="92"/>
      <c r="H85" s="92"/>
      <c r="I85" s="93"/>
      <c r="J85" s="94"/>
      <c r="K85" s="306">
        <v>0.05</v>
      </c>
      <c r="L85" s="857">
        <f>N78*K85</f>
        <v>488.6309728688899</v>
      </c>
      <c r="M85" s="858"/>
      <c r="N85" s="51"/>
    </row>
    <row r="86" spans="1:14" ht="15.75" thickBot="1">
      <c r="B86" s="820" t="s">
        <v>953</v>
      </c>
      <c r="C86" s="821"/>
      <c r="D86" s="821"/>
      <c r="E86" s="821"/>
      <c r="F86" s="821"/>
      <c r="G86" s="821"/>
      <c r="H86" s="821"/>
      <c r="I86" s="821"/>
      <c r="J86" s="821"/>
      <c r="K86" s="821"/>
      <c r="L86" s="821"/>
      <c r="M86" s="822"/>
      <c r="N86" s="52">
        <f>L83+L84+L85</f>
        <v>2931.7858372133392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12704.405294591137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1460</v>
      </c>
      <c r="C31" s="81" t="s">
        <v>1461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457.46797086593608</v>
      </c>
      <c r="N48" s="273">
        <f>K48*M48</f>
        <v>457.46797086593608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457.46797086593608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f>SUM(N70:N75)</f>
        <v>0</v>
      </c>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457.46797086593608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91.493594173187219</v>
      </c>
      <c r="M83" s="856"/>
      <c r="N83" s="51"/>
    </row>
    <row r="84" spans="1:14">
      <c r="B84" s="89" t="s">
        <v>973</v>
      </c>
      <c r="C84" s="90"/>
      <c r="D84" s="90"/>
      <c r="E84" s="90"/>
      <c r="F84" s="90"/>
      <c r="G84" s="90"/>
      <c r="H84" s="90"/>
      <c r="I84" s="87"/>
      <c r="J84" s="88"/>
      <c r="K84" s="305">
        <v>0.05</v>
      </c>
      <c r="L84" s="855">
        <f>N78*K84</f>
        <v>22.873398543296805</v>
      </c>
      <c r="M84" s="856"/>
      <c r="N84" s="51"/>
    </row>
    <row r="85" spans="1:14" ht="15.75" thickBot="1">
      <c r="B85" s="91" t="s">
        <v>974</v>
      </c>
      <c r="C85" s="92"/>
      <c r="D85" s="92"/>
      <c r="E85" s="92"/>
      <c r="F85" s="92"/>
      <c r="G85" s="92"/>
      <c r="H85" s="92"/>
      <c r="I85" s="93"/>
      <c r="J85" s="94"/>
      <c r="K85" s="306">
        <v>0.05</v>
      </c>
      <c r="L85" s="857">
        <f>N78*K85</f>
        <v>22.873398543296805</v>
      </c>
      <c r="M85" s="858"/>
      <c r="N85" s="51"/>
    </row>
    <row r="86" spans="1:14" ht="15.75" thickBot="1">
      <c r="B86" s="820" t="s">
        <v>953</v>
      </c>
      <c r="C86" s="821"/>
      <c r="D86" s="821"/>
      <c r="E86" s="821"/>
      <c r="F86" s="821"/>
      <c r="G86" s="821"/>
      <c r="H86" s="821"/>
      <c r="I86" s="821"/>
      <c r="J86" s="821"/>
      <c r="K86" s="821"/>
      <c r="L86" s="821"/>
      <c r="M86" s="822"/>
      <c r="N86" s="52">
        <f>L83+L84+L85</f>
        <v>137.24039125978084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594.70836212571692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1462</v>
      </c>
      <c r="C31" s="81" t="s">
        <v>1463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35</v>
      </c>
      <c r="N36" s="273">
        <f>K36/M36</f>
        <v>1518.985863330355</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35</v>
      </c>
      <c r="N37" s="273">
        <f>K37/M37</f>
        <v>3372.6185264352753</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35</v>
      </c>
      <c r="N38" s="273">
        <f>K38/M38</f>
        <v>2649.1781738331556</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7556.1360095712434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402</v>
      </c>
      <c r="B48" s="43" t="str">
        <f>VLOOKUP(A48,MATERIALES!A4:D373,3,FALSE)</f>
        <v>Cal</v>
      </c>
      <c r="C48" s="282"/>
      <c r="D48" s="282"/>
      <c r="E48" s="282"/>
      <c r="F48" s="282"/>
      <c r="G48" s="282"/>
      <c r="H48" s="282"/>
      <c r="I48" s="269"/>
      <c r="J48" s="225" t="str">
        <f>VLOOKUP(A48,MATERIALES!A4:D373,2,FALSE)</f>
        <v>kg</v>
      </c>
      <c r="K48" s="283">
        <v>80</v>
      </c>
      <c r="L48" s="268"/>
      <c r="M48" s="403">
        <f>VLOOKUP(A48,MATERIALES!A4:D395,4,FALSE)</f>
        <v>788.24716376065317</v>
      </c>
      <c r="N48" s="273">
        <f>K48*M48</f>
        <v>63059.773100852253</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57.952445967346726</v>
      </c>
      <c r="N49" s="273">
        <f>K49*M49</f>
        <v>1448.8111491836682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64508.584250035921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767.67229862288559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72832.392558230044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14566.47851164601</v>
      </c>
      <c r="M83" s="856"/>
      <c r="N83" s="51"/>
    </row>
    <row r="84" spans="1:14">
      <c r="B84" s="89" t="s">
        <v>973</v>
      </c>
      <c r="C84" s="90"/>
      <c r="D84" s="90"/>
      <c r="E84" s="90"/>
      <c r="F84" s="90"/>
      <c r="G84" s="90"/>
      <c r="H84" s="90"/>
      <c r="I84" s="87"/>
      <c r="J84" s="88"/>
      <c r="K84" s="305">
        <v>0.05</v>
      </c>
      <c r="L84" s="855">
        <f>N78*K84</f>
        <v>3641.6196279115024</v>
      </c>
      <c r="M84" s="856"/>
      <c r="N84" s="51"/>
    </row>
    <row r="85" spans="1:14" ht="15.75" thickBot="1">
      <c r="B85" s="91" t="s">
        <v>974</v>
      </c>
      <c r="C85" s="92"/>
      <c r="D85" s="92"/>
      <c r="E85" s="92"/>
      <c r="F85" s="92"/>
      <c r="G85" s="92"/>
      <c r="H85" s="92"/>
      <c r="I85" s="93"/>
      <c r="J85" s="94"/>
      <c r="K85" s="306">
        <v>0.05</v>
      </c>
      <c r="L85" s="857">
        <f>N78*K85</f>
        <v>3641.6196279115024</v>
      </c>
      <c r="M85" s="858"/>
      <c r="N85" s="51"/>
    </row>
    <row r="86" spans="1:14" ht="15.75" thickBot="1">
      <c r="B86" s="820" t="s">
        <v>953</v>
      </c>
      <c r="C86" s="821"/>
      <c r="D86" s="821"/>
      <c r="E86" s="821"/>
      <c r="F86" s="821"/>
      <c r="G86" s="821"/>
      <c r="H86" s="821"/>
      <c r="I86" s="821"/>
      <c r="J86" s="821"/>
      <c r="K86" s="821"/>
      <c r="L86" s="821"/>
      <c r="M86" s="822"/>
      <c r="N86" s="52">
        <f>L83+L84+L85</f>
        <v>21849.717767469014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94682.110325699061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1465</v>
      </c>
      <c r="C31" s="81" t="s">
        <v>1874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35</v>
      </c>
      <c r="N36" s="273">
        <f>K36/M36</f>
        <v>1518.985863330355</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35</v>
      </c>
      <c r="N37" s="273">
        <f>K37/M37</f>
        <v>3372.6185264352753</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35</v>
      </c>
      <c r="N38" s="273">
        <f>K38/M38</f>
        <v>2649.1781738331556</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N75*M41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7556.1360095712434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57.952445967346726</v>
      </c>
      <c r="N48" s="273">
        <f>K48*M48</f>
        <v>1448.8111491836682</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1448.8111491836682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280</v>
      </c>
      <c r="N69" s="396">
        <f>K69/M69</f>
        <v>381.02229862288567</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280</v>
      </c>
      <c r="N70" s="396">
        <f>K70/M70</f>
        <v>386.65</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2">
        <f>SUM(N69:N74)</f>
        <v>767.67229862288559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9772.6194573777975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1954.5238914755596</v>
      </c>
      <c r="M82" s="856"/>
      <c r="N82" s="51"/>
    </row>
    <row r="83" spans="1:14">
      <c r="B83" s="89" t="s">
        <v>973</v>
      </c>
      <c r="C83" s="90"/>
      <c r="D83" s="90"/>
      <c r="E83" s="90"/>
      <c r="F83" s="90"/>
      <c r="G83" s="90"/>
      <c r="H83" s="90"/>
      <c r="I83" s="87"/>
      <c r="J83" s="88"/>
      <c r="K83" s="305">
        <v>0.05</v>
      </c>
      <c r="L83" s="855">
        <f>N77*K83</f>
        <v>488.6309728688899</v>
      </c>
      <c r="M83" s="856"/>
      <c r="N83" s="51"/>
    </row>
    <row r="84" spans="1:14" ht="15.75" thickBot="1">
      <c r="B84" s="91" t="s">
        <v>974</v>
      </c>
      <c r="C84" s="92"/>
      <c r="D84" s="92"/>
      <c r="E84" s="92"/>
      <c r="F84" s="92"/>
      <c r="G84" s="92"/>
      <c r="H84" s="92"/>
      <c r="I84" s="93"/>
      <c r="J84" s="94"/>
      <c r="K84" s="306">
        <v>0.05</v>
      </c>
      <c r="L84" s="857">
        <f>N77*K84</f>
        <v>488.6309728688899</v>
      </c>
      <c r="M84" s="858"/>
      <c r="N84" s="51"/>
    </row>
    <row r="85" spans="1:14" ht="15.75" thickBot="1">
      <c r="B85" s="820" t="s">
        <v>953</v>
      </c>
      <c r="C85" s="821"/>
      <c r="D85" s="821"/>
      <c r="E85" s="821"/>
      <c r="F85" s="821"/>
      <c r="G85" s="821"/>
      <c r="H85" s="821"/>
      <c r="I85" s="821"/>
      <c r="J85" s="821"/>
      <c r="K85" s="821"/>
      <c r="L85" s="821"/>
      <c r="M85" s="822"/>
      <c r="N85" s="52">
        <f>L82+L83+L84</f>
        <v>2931.7858372133392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12704.405294591137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1466</v>
      </c>
      <c r="C31" s="81" t="s">
        <v>1467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402</v>
      </c>
      <c r="B48" s="43" t="str">
        <f>VLOOKUP(A48,MATERIALES!A4:D373,3,FALSE)</f>
        <v>Cal</v>
      </c>
      <c r="C48" s="282"/>
      <c r="D48" s="282"/>
      <c r="E48" s="282"/>
      <c r="F48" s="282"/>
      <c r="G48" s="282"/>
      <c r="H48" s="282"/>
      <c r="I48" s="269"/>
      <c r="J48" s="225" t="str">
        <f>VLOOKUP(A48,MATERIALES!A4:D373,2,FALSE)</f>
        <v>kg</v>
      </c>
      <c r="K48" s="283">
        <v>1</v>
      </c>
      <c r="L48" s="268"/>
      <c r="M48" s="403">
        <f>VLOOKUP(A48,MATERIALES!A4:D395,4,FALSE)</f>
        <v>788.24716376065317</v>
      </c>
      <c r="N48" s="273">
        <f>K48*M48</f>
        <v>788.24716376065317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788.24716376065317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788.24716376065317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157.64943275213065</v>
      </c>
      <c r="M83" s="856"/>
      <c r="N83" s="51"/>
    </row>
    <row r="84" spans="1:14">
      <c r="B84" s="89" t="s">
        <v>973</v>
      </c>
      <c r="C84" s="90"/>
      <c r="D84" s="90"/>
      <c r="E84" s="90"/>
      <c r="F84" s="90"/>
      <c r="G84" s="90"/>
      <c r="H84" s="90"/>
      <c r="I84" s="87"/>
      <c r="J84" s="88"/>
      <c r="K84" s="305">
        <v>0.05</v>
      </c>
      <c r="L84" s="855">
        <f>N78*K84</f>
        <v>39.412358188032663</v>
      </c>
      <c r="M84" s="856"/>
      <c r="N84" s="51"/>
    </row>
    <row r="85" spans="1:14" ht="15.75" thickBot="1">
      <c r="B85" s="91" t="s">
        <v>974</v>
      </c>
      <c r="C85" s="92"/>
      <c r="D85" s="92"/>
      <c r="E85" s="92"/>
      <c r="F85" s="92"/>
      <c r="G85" s="92"/>
      <c r="H85" s="92"/>
      <c r="I85" s="93"/>
      <c r="J85" s="94"/>
      <c r="K85" s="306">
        <v>0.05</v>
      </c>
      <c r="L85" s="857">
        <f>N78*K85</f>
        <v>39.412358188032663</v>
      </c>
      <c r="M85" s="858"/>
      <c r="N85" s="51"/>
    </row>
    <row r="86" spans="1:14" ht="15.75" thickBot="1">
      <c r="B86" s="820" t="s">
        <v>953</v>
      </c>
      <c r="C86" s="821"/>
      <c r="D86" s="821"/>
      <c r="E86" s="821"/>
      <c r="F86" s="821"/>
      <c r="G86" s="821"/>
      <c r="H86" s="821"/>
      <c r="I86" s="821"/>
      <c r="J86" s="821"/>
      <c r="K86" s="821"/>
      <c r="L86" s="821"/>
      <c r="M86" s="822"/>
      <c r="N86" s="52">
        <f>L83+L84+L85</f>
        <v>236.47414912819599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1024.7213128888491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1023</v>
      </c>
      <c r="C31" s="81" t="s">
        <v>1199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600</v>
      </c>
      <c r="N36" s="273">
        <f>K36/M36</f>
        <v>88.607508694270706</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600</v>
      </c>
      <c r="N37" s="273">
        <f>K37/M37</f>
        <v>196.73608070872439</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600</v>
      </c>
      <c r="N38" s="273">
        <f>K38/M38</f>
        <v>154.53539347360075</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0.44780884086334993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440.32679171745917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3</v>
      </c>
      <c r="L48" s="268"/>
      <c r="M48" s="403">
        <f>VLOOKUP(A48,MATERIALES!A5:D396,4,FALSE)</f>
        <v>57.952445967346726</v>
      </c>
      <c r="N48" s="273">
        <f>K48*M48</f>
        <v>173.85733790204017</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173.85733790204017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4800</v>
      </c>
      <c r="N69" s="396">
        <f>K69/M69</f>
        <v>22.226300753001663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4800</v>
      </c>
      <c r="N70" s="396">
        <f>K70/M70</f>
        <v>22.554583333333333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2">
        <f>SUM(N69:N74)</f>
        <v>44.780884086334993</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658.96501370583428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131.79300274116687</v>
      </c>
      <c r="M82" s="856"/>
      <c r="N82" s="51"/>
    </row>
    <row r="83" spans="1:14">
      <c r="B83" s="89" t="s">
        <v>973</v>
      </c>
      <c r="C83" s="90"/>
      <c r="D83" s="90"/>
      <c r="E83" s="90"/>
      <c r="F83" s="90"/>
      <c r="G83" s="90"/>
      <c r="H83" s="90"/>
      <c r="I83" s="87"/>
      <c r="J83" s="88"/>
      <c r="K83" s="305">
        <v>0.05</v>
      </c>
      <c r="L83" s="855">
        <f>N77*K83</f>
        <v>32.948250685291718</v>
      </c>
      <c r="M83" s="856"/>
      <c r="N83" s="51"/>
    </row>
    <row r="84" spans="1:14" ht="15.75" thickBot="1">
      <c r="B84" s="91" t="s">
        <v>974</v>
      </c>
      <c r="C84" s="92"/>
      <c r="D84" s="92"/>
      <c r="E84" s="92"/>
      <c r="F84" s="92"/>
      <c r="G84" s="92"/>
      <c r="H84" s="92"/>
      <c r="I84" s="93"/>
      <c r="J84" s="94"/>
      <c r="K84" s="306">
        <v>0.05</v>
      </c>
      <c r="L84" s="857">
        <f>N77*K84</f>
        <v>32.948250685291718</v>
      </c>
      <c r="M84" s="858"/>
      <c r="N84" s="51"/>
    </row>
    <row r="85" spans="1:14" ht="15.75" thickBot="1">
      <c r="B85" s="820" t="s">
        <v>953</v>
      </c>
      <c r="C85" s="821"/>
      <c r="D85" s="821"/>
      <c r="E85" s="821"/>
      <c r="F85" s="821"/>
      <c r="G85" s="821"/>
      <c r="H85" s="821"/>
      <c r="I85" s="821"/>
      <c r="J85" s="821"/>
      <c r="K85" s="821"/>
      <c r="L85" s="821"/>
      <c r="M85" s="822"/>
      <c r="N85" s="52">
        <f>L82+L83+L84</f>
        <v>197.68950411175032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856.65451781758463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1024</v>
      </c>
      <c r="C31" s="81" t="s">
        <v>1200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N75*M41</f>
        <v>11.941569089689333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5876.994674110967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57.952445967346726</v>
      </c>
      <c r="N48" s="273">
        <f>K48*M48</f>
        <v>1448.8111491836682</v>
      </c>
    </row>
    <row r="49" spans="1:14">
      <c r="A49" s="108" t="s">
        <v>519</v>
      </c>
      <c r="B49" s="43" t="str">
        <f>VLOOKUP(A49,MATERIALES!A6:D373,3,FALSE)</f>
        <v xml:space="preserve">Material  de afirmado de la Zona </v>
      </c>
      <c r="C49" s="282"/>
      <c r="D49" s="282"/>
      <c r="E49" s="282"/>
      <c r="F49" s="282"/>
      <c r="G49" s="282"/>
      <c r="H49" s="282"/>
      <c r="I49" s="269"/>
      <c r="J49" s="225" t="str">
        <f>VLOOKUP(A49,MATERIALES!A5:D373,2,FALSE)</f>
        <v>m3</v>
      </c>
      <c r="K49" s="283">
        <v>1.25</v>
      </c>
      <c r="L49" s="268"/>
      <c r="M49" s="403">
        <f>VLOOKUP(A49,MATERIALES!A6:D397,4,FALSE)</f>
        <v>20168.076620875196</v>
      </c>
      <c r="N49" s="273">
        <f>K49*M49</f>
        <v>25210.095776093993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26658.906925277661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1303</v>
      </c>
      <c r="B58" s="46" t="str">
        <f>VLOOKUP(A58,TRANSPORTE!A5:D117,3,FALSE)</f>
        <v xml:space="preserve">Transporte de Material de Afirmado de la Zona </v>
      </c>
      <c r="C58" s="318"/>
      <c r="D58" s="318"/>
      <c r="E58" s="318"/>
      <c r="F58" s="318"/>
      <c r="G58" s="318"/>
      <c r="H58" s="312" t="s">
        <v>1468</v>
      </c>
      <c r="I58" s="280">
        <v>1.25</v>
      </c>
      <c r="J58" s="287">
        <v>1</v>
      </c>
      <c r="K58" s="280">
        <f>I58*J58</f>
        <v>1.25</v>
      </c>
      <c r="L58" s="907">
        <f>VLOOKUP(A58,TRANSPORTE!A5:D117,4,FALSE)</f>
        <v>1003.9922366619315</v>
      </c>
      <c r="M58" s="908"/>
      <c r="N58" s="288">
        <f>K58*L58</f>
        <v>1254.9902958274145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1254.9902958274145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360</v>
      </c>
      <c r="N69" s="396">
        <f>K69/M69</f>
        <v>296.35067670668883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360</v>
      </c>
      <c r="N70" s="396">
        <f>K70/M70</f>
        <v>300.72777777777776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2">
        <f>SUM(N69:N74)</f>
        <v>597.07845448446665</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34387.97034970051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6877.5940699401026</v>
      </c>
      <c r="M82" s="856"/>
      <c r="N82" s="51"/>
    </row>
    <row r="83" spans="1:14">
      <c r="B83" s="89" t="s">
        <v>973</v>
      </c>
      <c r="C83" s="90"/>
      <c r="D83" s="90"/>
      <c r="E83" s="90"/>
      <c r="F83" s="90"/>
      <c r="G83" s="90"/>
      <c r="H83" s="90"/>
      <c r="I83" s="87"/>
      <c r="J83" s="88"/>
      <c r="K83" s="305">
        <v>0.05</v>
      </c>
      <c r="L83" s="855">
        <f>N77*K83</f>
        <v>1719.3985174850256</v>
      </c>
      <c r="M83" s="856"/>
      <c r="N83" s="51"/>
    </row>
    <row r="84" spans="1:14" ht="15.75" thickBot="1">
      <c r="B84" s="91" t="s">
        <v>974</v>
      </c>
      <c r="C84" s="92"/>
      <c r="D84" s="92"/>
      <c r="E84" s="92"/>
      <c r="F84" s="92"/>
      <c r="G84" s="92"/>
      <c r="H84" s="92"/>
      <c r="I84" s="93"/>
      <c r="J84" s="94"/>
      <c r="K84" s="306">
        <v>0.05</v>
      </c>
      <c r="L84" s="857">
        <f>N77*K84</f>
        <v>1719.3985174850256</v>
      </c>
      <c r="M84" s="858"/>
      <c r="N84" s="51"/>
    </row>
    <row r="85" spans="1:14" ht="15.75" thickBot="1">
      <c r="B85" s="820" t="s">
        <v>953</v>
      </c>
      <c r="C85" s="821"/>
      <c r="D85" s="821"/>
      <c r="E85" s="821"/>
      <c r="F85" s="821"/>
      <c r="G85" s="821"/>
      <c r="H85" s="821"/>
      <c r="I85" s="821"/>
      <c r="J85" s="821"/>
      <c r="K85" s="821"/>
      <c r="L85" s="821"/>
      <c r="M85" s="822"/>
      <c r="N85" s="52">
        <f>L82+L83+L84</f>
        <v>10316.391104910153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44704.361454610662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1025</v>
      </c>
      <c r="C31" s="81" t="s">
        <v>1201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434</v>
      </c>
      <c r="B48" s="43" t="str">
        <f>VLOOKUP(A48,MATERIALES!A4:D373,3,FALSE)</f>
        <v>Cloruro De Calcio En Hojuelas (Flakes)</v>
      </c>
      <c r="C48" s="282"/>
      <c r="D48" s="282"/>
      <c r="E48" s="282"/>
      <c r="F48" s="282"/>
      <c r="G48" s="282"/>
      <c r="H48" s="282"/>
      <c r="I48" s="269"/>
      <c r="J48" s="225" t="str">
        <f>VLOOKUP(A48,MATERIALES!A4:D373,2,FALSE)</f>
        <v>kg</v>
      </c>
      <c r="K48" s="283">
        <v>1</v>
      </c>
      <c r="L48" s="268"/>
      <c r="M48" s="403">
        <f>VLOOKUP(A48,MATERIALES!A4:D395,4,FALSE)</f>
        <v>5125.5318417822245</v>
      </c>
      <c r="N48" s="273">
        <f>K48*M48</f>
        <v>5125.5318417822245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5125.5318417822245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5125.5318417822245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1025.106368356445</v>
      </c>
      <c r="M83" s="856"/>
      <c r="N83" s="51"/>
    </row>
    <row r="84" spans="1:14">
      <c r="B84" s="89" t="s">
        <v>973</v>
      </c>
      <c r="C84" s="90"/>
      <c r="D84" s="90"/>
      <c r="E84" s="90"/>
      <c r="F84" s="90"/>
      <c r="G84" s="90"/>
      <c r="H84" s="90"/>
      <c r="I84" s="87"/>
      <c r="J84" s="88"/>
      <c r="K84" s="305">
        <v>0.05</v>
      </c>
      <c r="L84" s="855">
        <f>N78*K84</f>
        <v>256.27659208911126</v>
      </c>
      <c r="M84" s="856"/>
      <c r="N84" s="51"/>
    </row>
    <row r="85" spans="1:14" ht="15.75" thickBot="1">
      <c r="B85" s="91" t="s">
        <v>974</v>
      </c>
      <c r="C85" s="92"/>
      <c r="D85" s="92"/>
      <c r="E85" s="92"/>
      <c r="F85" s="92"/>
      <c r="G85" s="92"/>
      <c r="H85" s="92"/>
      <c r="I85" s="93"/>
      <c r="J85" s="94"/>
      <c r="K85" s="306">
        <v>0.05</v>
      </c>
      <c r="L85" s="857">
        <f>N78*K85</f>
        <v>256.27659208911126</v>
      </c>
      <c r="M85" s="858"/>
      <c r="N85" s="51"/>
    </row>
    <row r="86" spans="1:14" ht="15.75" thickBot="1">
      <c r="B86" s="820" t="s">
        <v>953</v>
      </c>
      <c r="C86" s="821"/>
      <c r="D86" s="821"/>
      <c r="E86" s="821"/>
      <c r="F86" s="821"/>
      <c r="G86" s="821"/>
      <c r="H86" s="821"/>
      <c r="I86" s="821"/>
      <c r="J86" s="821"/>
      <c r="K86" s="821"/>
      <c r="L86" s="821"/>
      <c r="M86" s="822"/>
      <c r="N86" s="52">
        <f>L83+L84+L85</f>
        <v>1537.6595525346677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6663.191394316892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1026</v>
      </c>
      <c r="C31" s="81" t="s">
        <v>1202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436</v>
      </c>
      <c r="B48" s="43" t="str">
        <f>VLOOKUP(A48,MATERIALES!A4:D373,3,FALSE)</f>
        <v>Cloruro De Calcio En Esferas (Pellets)</v>
      </c>
      <c r="C48" s="282"/>
      <c r="D48" s="282"/>
      <c r="E48" s="282"/>
      <c r="F48" s="282"/>
      <c r="G48" s="282"/>
      <c r="H48" s="282"/>
      <c r="I48" s="269"/>
      <c r="J48" s="225" t="str">
        <f>VLOOKUP(A48,MATERIALES!A4:D373,2,FALSE)</f>
        <v>kg</v>
      </c>
      <c r="K48" s="283">
        <v>1</v>
      </c>
      <c r="L48" s="268"/>
      <c r="M48" s="403">
        <f>VLOOKUP(A48,MATERIALES!A4:D395,4,FALSE)</f>
        <v>4422.7034034198641</v>
      </c>
      <c r="N48" s="273">
        <f>K48*M48</f>
        <v>4422.7034034198641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4422.7034034198641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4422.7034034198641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884.54068068397282</v>
      </c>
      <c r="M83" s="856"/>
      <c r="N83" s="51"/>
    </row>
    <row r="84" spans="1:14">
      <c r="B84" s="89" t="s">
        <v>973</v>
      </c>
      <c r="C84" s="90"/>
      <c r="D84" s="90"/>
      <c r="E84" s="90"/>
      <c r="F84" s="90"/>
      <c r="G84" s="90"/>
      <c r="H84" s="90"/>
      <c r="I84" s="87"/>
      <c r="J84" s="88"/>
      <c r="K84" s="305">
        <v>0.05</v>
      </c>
      <c r="L84" s="855">
        <f>N78*K84</f>
        <v>221.13517017099321</v>
      </c>
      <c r="M84" s="856"/>
      <c r="N84" s="51"/>
    </row>
    <row r="85" spans="1:14" ht="15.75" thickBot="1">
      <c r="B85" s="91" t="s">
        <v>974</v>
      </c>
      <c r="C85" s="92"/>
      <c r="D85" s="92"/>
      <c r="E85" s="92"/>
      <c r="F85" s="92"/>
      <c r="G85" s="92"/>
      <c r="H85" s="92"/>
      <c r="I85" s="93"/>
      <c r="J85" s="94"/>
      <c r="K85" s="306">
        <v>0.05</v>
      </c>
      <c r="L85" s="857">
        <f>N78*K85</f>
        <v>221.13517017099321</v>
      </c>
      <c r="M85" s="858"/>
      <c r="N85" s="51"/>
    </row>
    <row r="86" spans="1:14" ht="15.75" thickBot="1">
      <c r="B86" s="820" t="s">
        <v>953</v>
      </c>
      <c r="C86" s="821"/>
      <c r="D86" s="821"/>
      <c r="E86" s="821"/>
      <c r="F86" s="821"/>
      <c r="G86" s="821"/>
      <c r="H86" s="821"/>
      <c r="I86" s="821"/>
      <c r="J86" s="821"/>
      <c r="K86" s="821"/>
      <c r="L86" s="821"/>
      <c r="M86" s="822"/>
      <c r="N86" s="52">
        <f>L83+L84+L85</f>
        <v>1326.8110210259592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5749.5144244458234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1027</v>
      </c>
      <c r="C31" s="81" t="s">
        <v>1203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1</v>
      </c>
      <c r="L48" s="268"/>
      <c r="M48" s="403">
        <f>VLOOKUP(A48,MATERIALES!A5:D396,4,FALSE)</f>
        <v>57.952445967346726</v>
      </c>
      <c r="N48" s="273">
        <f>K48*M48</f>
        <v>57.952445967346726</v>
      </c>
    </row>
    <row r="49" spans="1:14">
      <c r="A49" s="108" t="s">
        <v>436</v>
      </c>
      <c r="B49" s="43" t="str">
        <f>VLOOKUP(A49,MATERIALES!A6:D373,3,FALSE)</f>
        <v>Cloruro De Calcio En Esferas (Pellets)</v>
      </c>
      <c r="C49" s="282"/>
      <c r="D49" s="282"/>
      <c r="E49" s="282"/>
      <c r="F49" s="282"/>
      <c r="G49" s="282"/>
      <c r="H49" s="282"/>
      <c r="I49" s="269"/>
      <c r="J49" s="225" t="str">
        <f>VLOOKUP(A49,MATERIALES!A5:D373,2,FALSE)</f>
        <v>kg</v>
      </c>
      <c r="K49" s="283">
        <v>0.36</v>
      </c>
      <c r="L49" s="268"/>
      <c r="M49" s="403">
        <f>VLOOKUP(A49,MATERIALES!A6:D397,4,FALSE)</f>
        <v>4422.7034034198641</v>
      </c>
      <c r="N49" s="273">
        <f>K49*M49</f>
        <v>1592.173225231151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1650.1256711984977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9" t="s">
        <v>963</v>
      </c>
      <c r="C68" s="860"/>
      <c r="D68" s="860"/>
      <c r="E68" s="860"/>
      <c r="F68" s="860"/>
      <c r="G68" s="860"/>
      <c r="H68" s="860"/>
      <c r="I68" s="73" t="s">
        <v>964</v>
      </c>
      <c r="J68" s="75" t="s">
        <v>1410</v>
      </c>
      <c r="K68" s="74" t="s">
        <v>966</v>
      </c>
      <c r="L68" s="861" t="s">
        <v>950</v>
      </c>
      <c r="M68" s="862"/>
      <c r="N68" s="98" t="s">
        <v>951</v>
      </c>
    </row>
    <row r="69" spans="2:15">
      <c r="B69" s="49"/>
      <c r="C69" s="47"/>
      <c r="D69" s="47"/>
      <c r="E69" s="47"/>
      <c r="F69" s="47"/>
      <c r="G69" s="47"/>
      <c r="H69" s="47"/>
      <c r="I69" s="293"/>
      <c r="J69" s="294"/>
      <c r="K69" s="295"/>
      <c r="L69" s="50"/>
      <c r="M69" s="296"/>
      <c r="N69" s="396"/>
      <c r="O69" s="106"/>
    </row>
    <row r="70" spans="2:15">
      <c r="B70" s="49"/>
      <c r="C70" s="47"/>
      <c r="D70" s="47"/>
      <c r="E70" s="47"/>
      <c r="F70" s="47"/>
      <c r="G70" s="47"/>
      <c r="H70" s="47"/>
      <c r="I70" s="293"/>
      <c r="J70" s="294"/>
      <c r="K70" s="295"/>
      <c r="L70" s="50"/>
      <c r="M70" s="300"/>
      <c r="N70" s="396"/>
    </row>
    <row r="71" spans="2:15">
      <c r="B71" s="49"/>
      <c r="C71" s="47"/>
      <c r="D71" s="47"/>
      <c r="E71" s="47"/>
      <c r="F71" s="47"/>
      <c r="G71" s="47"/>
      <c r="H71" s="47"/>
      <c r="I71" s="280"/>
      <c r="J71" s="298"/>
      <c r="K71" s="299"/>
      <c r="L71" s="50"/>
      <c r="M71" s="301"/>
      <c r="N71" s="297"/>
    </row>
    <row r="72" spans="2:15">
      <c r="B72" s="49"/>
      <c r="C72" s="47"/>
      <c r="D72" s="47"/>
      <c r="E72" s="47"/>
      <c r="F72" s="47"/>
      <c r="G72" s="47"/>
      <c r="H72" s="47"/>
      <c r="I72" s="280"/>
      <c r="J72" s="298"/>
      <c r="K72" s="299"/>
      <c r="L72" s="319"/>
      <c r="M72" s="301"/>
      <c r="N72" s="297"/>
    </row>
    <row r="73" spans="2:15">
      <c r="B73" s="49"/>
      <c r="C73" s="47"/>
      <c r="D73" s="47"/>
      <c r="E73" s="47"/>
      <c r="F73" s="47"/>
      <c r="G73" s="47"/>
      <c r="H73" s="47"/>
      <c r="I73" s="280"/>
      <c r="J73" s="298"/>
      <c r="K73" s="299"/>
      <c r="L73" s="319"/>
      <c r="M73" s="301"/>
      <c r="N73" s="297"/>
    </row>
    <row r="74" spans="2:15" ht="15.75" thickBot="1">
      <c r="B74" s="896"/>
      <c r="C74" s="897"/>
      <c r="D74" s="897"/>
      <c r="E74" s="897"/>
      <c r="F74" s="897"/>
      <c r="G74" s="897"/>
      <c r="H74" s="897"/>
      <c r="I74" s="126"/>
      <c r="J74" s="126"/>
      <c r="K74" s="126"/>
      <c r="L74" s="910"/>
      <c r="M74" s="910"/>
      <c r="N74" s="45"/>
    </row>
    <row r="75" spans="2:15" ht="15.75" thickBot="1">
      <c r="B75" s="820" t="s">
        <v>953</v>
      </c>
      <c r="C75" s="821"/>
      <c r="D75" s="821"/>
      <c r="E75" s="821"/>
      <c r="F75" s="821"/>
      <c r="G75" s="821"/>
      <c r="H75" s="821"/>
      <c r="I75" s="863"/>
      <c r="J75" s="863"/>
      <c r="K75" s="863"/>
      <c r="L75" s="863"/>
      <c r="M75" s="864"/>
      <c r="N75" s="302"/>
    </row>
    <row r="76" spans="2:15" ht="15.75" thickBot="1">
      <c r="B76" s="33"/>
      <c r="C76" s="34"/>
      <c r="D76" s="34"/>
      <c r="E76" s="34"/>
      <c r="F76" s="34"/>
      <c r="G76" s="34"/>
      <c r="H76" s="34"/>
      <c r="I76" s="34"/>
      <c r="J76" s="34"/>
      <c r="K76" s="34"/>
      <c r="L76" s="34"/>
      <c r="M76" s="34"/>
      <c r="N76" s="35"/>
    </row>
    <row r="77" spans="2:15" ht="15.75" thickBot="1">
      <c r="B77" s="820" t="s">
        <v>967</v>
      </c>
      <c r="C77" s="821"/>
      <c r="D77" s="821"/>
      <c r="E77" s="821"/>
      <c r="F77" s="821"/>
      <c r="G77" s="821"/>
      <c r="H77" s="821"/>
      <c r="I77" s="821"/>
      <c r="J77" s="821"/>
      <c r="K77" s="821"/>
      <c r="L77" s="821"/>
      <c r="M77" s="822"/>
      <c r="N77" s="99">
        <f>N43+N53+N64+N75</f>
        <v>1650.1256711984977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330.02513423969958</v>
      </c>
      <c r="M82" s="856"/>
      <c r="N82" s="51"/>
    </row>
    <row r="83" spans="1:14">
      <c r="B83" s="89" t="s">
        <v>973</v>
      </c>
      <c r="C83" s="90"/>
      <c r="D83" s="90"/>
      <c r="E83" s="90"/>
      <c r="F83" s="90"/>
      <c r="G83" s="90"/>
      <c r="H83" s="90"/>
      <c r="I83" s="87"/>
      <c r="J83" s="88"/>
      <c r="K83" s="305">
        <v>0.05</v>
      </c>
      <c r="L83" s="855">
        <f>N77*K83</f>
        <v>82.506283559924896</v>
      </c>
      <c r="M83" s="856"/>
      <c r="N83" s="51"/>
    </row>
    <row r="84" spans="1:14" ht="15.75" thickBot="1">
      <c r="B84" s="91" t="s">
        <v>974</v>
      </c>
      <c r="C84" s="92"/>
      <c r="D84" s="92"/>
      <c r="E84" s="92"/>
      <c r="F84" s="92"/>
      <c r="G84" s="92"/>
      <c r="H84" s="92"/>
      <c r="I84" s="93"/>
      <c r="J84" s="94"/>
      <c r="K84" s="306">
        <v>0.05</v>
      </c>
      <c r="L84" s="857">
        <f>N77*K84</f>
        <v>82.506283559924896</v>
      </c>
      <c r="M84" s="858"/>
      <c r="N84" s="51"/>
    </row>
    <row r="85" spans="1:14" ht="15.75" thickBot="1">
      <c r="B85" s="820" t="s">
        <v>953</v>
      </c>
      <c r="C85" s="821"/>
      <c r="D85" s="821"/>
      <c r="E85" s="821"/>
      <c r="F85" s="821"/>
      <c r="G85" s="821"/>
      <c r="H85" s="821"/>
      <c r="I85" s="821"/>
      <c r="J85" s="821"/>
      <c r="K85" s="821"/>
      <c r="L85" s="821"/>
      <c r="M85" s="822"/>
      <c r="N85" s="52">
        <f>L82+L83+L84</f>
        <v>495.03770135954937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2145.1633725580468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1028</v>
      </c>
      <c r="C31" s="81" t="s">
        <v>1204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519</v>
      </c>
      <c r="B48" s="43" t="str">
        <f>VLOOKUP(A48,MATERIALES!A4:D373,3,FALSE)</f>
        <v xml:space="preserve">Material  de afirmado de la Zona </v>
      </c>
      <c r="C48" s="282"/>
      <c r="D48" s="282"/>
      <c r="E48" s="282"/>
      <c r="F48" s="282"/>
      <c r="G48" s="282"/>
      <c r="H48" s="282"/>
      <c r="I48" s="269"/>
      <c r="J48" s="225" t="str">
        <f>VLOOKUP(A48,MATERIALES!A4:D373,2,FALSE)</f>
        <v>m3</v>
      </c>
      <c r="K48" s="283">
        <v>1.25</v>
      </c>
      <c r="L48" s="268"/>
      <c r="M48" s="403">
        <f>VLOOKUP(A48,MATERIALES!A4:D395,4,FALSE)</f>
        <v>20168.076620875196</v>
      </c>
      <c r="N48" s="273">
        <f>K48*M48</f>
        <v>25210.095776093993</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57.952445967346726</v>
      </c>
      <c r="N49" s="273">
        <f>K49*M49</f>
        <v>1448.8111491836682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26658.906925277661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1241</v>
      </c>
      <c r="B59" s="46" t="str">
        <f>VLOOKUP(A59,TRANSPORTE!A5:D104,3,FALSE)</f>
        <v>Transporte de material de afirmado</v>
      </c>
      <c r="C59" s="318"/>
      <c r="D59" s="318"/>
      <c r="E59" s="318"/>
      <c r="F59" s="318"/>
      <c r="G59" s="318"/>
      <c r="H59" s="312" t="s">
        <v>339</v>
      </c>
      <c r="I59" s="280">
        <v>1.25</v>
      </c>
      <c r="J59" s="287">
        <v>1</v>
      </c>
      <c r="K59" s="280">
        <f>I59*J59</f>
        <v>1.25</v>
      </c>
      <c r="L59" s="907">
        <f>VLOOKUP(A59,TRANSPORTE!A5:D123,4,FALSE)</f>
        <v>1003.9922366619315</v>
      </c>
      <c r="M59" s="908"/>
      <c r="N59" s="288">
        <f>K59*L59</f>
        <v>1254.9902958274145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1254.9902958274145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34381.999565155667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6876.399913031134</v>
      </c>
      <c r="M83" s="856"/>
      <c r="N83" s="51"/>
    </row>
    <row r="84" spans="1:14">
      <c r="B84" s="89" t="s">
        <v>973</v>
      </c>
      <c r="C84" s="90"/>
      <c r="D84" s="90"/>
      <c r="E84" s="90"/>
      <c r="F84" s="90"/>
      <c r="G84" s="90"/>
      <c r="H84" s="90"/>
      <c r="I84" s="87"/>
      <c r="J84" s="88"/>
      <c r="K84" s="305">
        <v>0.05</v>
      </c>
      <c r="L84" s="855">
        <f>N78*K84</f>
        <v>1719.0999782577835</v>
      </c>
      <c r="M84" s="856"/>
      <c r="N84" s="51"/>
    </row>
    <row r="85" spans="1:14" ht="15.75" thickBot="1">
      <c r="B85" s="91" t="s">
        <v>974</v>
      </c>
      <c r="C85" s="92"/>
      <c r="D85" s="92"/>
      <c r="E85" s="92"/>
      <c r="F85" s="92"/>
      <c r="G85" s="92"/>
      <c r="H85" s="92"/>
      <c r="I85" s="93"/>
      <c r="J85" s="94"/>
      <c r="K85" s="306">
        <v>0.05</v>
      </c>
      <c r="L85" s="857">
        <f>N78*K85</f>
        <v>1719.0999782577835</v>
      </c>
      <c r="M85" s="858"/>
      <c r="N85" s="51"/>
    </row>
    <row r="86" spans="1:14" ht="15.75" thickBot="1">
      <c r="B86" s="820" t="s">
        <v>953</v>
      </c>
      <c r="C86" s="821"/>
      <c r="D86" s="821"/>
      <c r="E86" s="821"/>
      <c r="F86" s="821"/>
      <c r="G86" s="821"/>
      <c r="H86" s="821"/>
      <c r="I86" s="821"/>
      <c r="J86" s="821"/>
      <c r="K86" s="821"/>
      <c r="L86" s="821"/>
      <c r="M86" s="822"/>
      <c r="N86" s="52">
        <f>L83+L84+L85</f>
        <v>10314.599869546701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44696.599434702366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1029</v>
      </c>
      <c r="C31" s="81" t="s">
        <v>1472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32217.12978435219</v>
      </c>
      <c r="N48" s="273">
        <f>K48*M48</f>
        <v>41882.268719657848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43273.127422874168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50980.677749593036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10196.135549918608</v>
      </c>
      <c r="M83" s="856"/>
      <c r="N83" s="51"/>
    </row>
    <row r="84" spans="1:14">
      <c r="B84" s="89" t="s">
        <v>973</v>
      </c>
      <c r="C84" s="90"/>
      <c r="D84" s="90"/>
      <c r="E84" s="90"/>
      <c r="F84" s="90"/>
      <c r="G84" s="90"/>
      <c r="H84" s="90"/>
      <c r="I84" s="87"/>
      <c r="J84" s="88"/>
      <c r="K84" s="305">
        <v>0.05</v>
      </c>
      <c r="L84" s="855">
        <f>N78*K84</f>
        <v>2549.0338874796521</v>
      </c>
      <c r="M84" s="856"/>
      <c r="N84" s="51"/>
    </row>
    <row r="85" spans="1:14" ht="15.75" thickBot="1">
      <c r="B85" s="91" t="s">
        <v>974</v>
      </c>
      <c r="C85" s="92"/>
      <c r="D85" s="92"/>
      <c r="E85" s="92"/>
      <c r="F85" s="92"/>
      <c r="G85" s="92"/>
      <c r="H85" s="92"/>
      <c r="I85" s="93"/>
      <c r="J85" s="94"/>
      <c r="K85" s="306">
        <v>0.05</v>
      </c>
      <c r="L85" s="857">
        <f>N78*K85</f>
        <v>2549.0338874796521</v>
      </c>
      <c r="M85" s="858"/>
      <c r="N85" s="51"/>
    </row>
    <row r="86" spans="1:14" ht="15.75" thickBot="1">
      <c r="B86" s="820" t="s">
        <v>953</v>
      </c>
      <c r="C86" s="821"/>
      <c r="D86" s="821"/>
      <c r="E86" s="821"/>
      <c r="F86" s="821"/>
      <c r="G86" s="821"/>
      <c r="H86" s="821"/>
      <c r="I86" s="821"/>
      <c r="J86" s="821"/>
      <c r="K86" s="821"/>
      <c r="L86" s="821"/>
      <c r="M86" s="822"/>
      <c r="N86" s="52">
        <f>L83+L84+L85</f>
        <v>15294.203324877913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66274.881074470948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1030</v>
      </c>
      <c r="C31" s="81" t="s">
        <v>1471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32217.12978435219</v>
      </c>
      <c r="N48" s="273">
        <f>K48*M48</f>
        <v>41882.268719657848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43273.127422874168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50980.677749593036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10196.135549918608</v>
      </c>
      <c r="M83" s="856"/>
      <c r="N83" s="51"/>
    </row>
    <row r="84" spans="1:14">
      <c r="B84" s="89" t="s">
        <v>973</v>
      </c>
      <c r="C84" s="90"/>
      <c r="D84" s="90"/>
      <c r="E84" s="90"/>
      <c r="F84" s="90"/>
      <c r="G84" s="90"/>
      <c r="H84" s="90"/>
      <c r="I84" s="87"/>
      <c r="J84" s="88"/>
      <c r="K84" s="305">
        <v>0.05</v>
      </c>
      <c r="L84" s="855">
        <f>N78*K84</f>
        <v>2549.0338874796521</v>
      </c>
      <c r="M84" s="856"/>
      <c r="N84" s="51"/>
    </row>
    <row r="85" spans="1:14" ht="15.75" thickBot="1">
      <c r="B85" s="91" t="s">
        <v>974</v>
      </c>
      <c r="C85" s="92"/>
      <c r="D85" s="92"/>
      <c r="E85" s="92"/>
      <c r="F85" s="92"/>
      <c r="G85" s="92"/>
      <c r="H85" s="92"/>
      <c r="I85" s="93"/>
      <c r="J85" s="94"/>
      <c r="K85" s="306">
        <v>0.05</v>
      </c>
      <c r="L85" s="857">
        <f>N78*K85</f>
        <v>2549.0338874796521</v>
      </c>
      <c r="M85" s="858"/>
      <c r="N85" s="51"/>
    </row>
    <row r="86" spans="1:14" ht="15.75" thickBot="1">
      <c r="B86" s="820" t="s">
        <v>953</v>
      </c>
      <c r="C86" s="821"/>
      <c r="D86" s="821"/>
      <c r="E86" s="821"/>
      <c r="F86" s="821"/>
      <c r="G86" s="821"/>
      <c r="H86" s="821"/>
      <c r="I86" s="821"/>
      <c r="J86" s="821"/>
      <c r="K86" s="821"/>
      <c r="L86" s="821"/>
      <c r="M86" s="822"/>
      <c r="N86" s="52">
        <f>L83+L84+L85</f>
        <v>15294.203324877913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66274.881074470948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1473</v>
      </c>
      <c r="C31" s="81" t="s">
        <v>1474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32217.12978435219</v>
      </c>
      <c r="N48" s="273">
        <f>K48*M48</f>
        <v>41882.268719657848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43273.127422874168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50980.677749593036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10196.135549918608</v>
      </c>
      <c r="M83" s="856"/>
      <c r="N83" s="51"/>
    </row>
    <row r="84" spans="1:14">
      <c r="B84" s="89" t="s">
        <v>973</v>
      </c>
      <c r="C84" s="90"/>
      <c r="D84" s="90"/>
      <c r="E84" s="90"/>
      <c r="F84" s="90"/>
      <c r="G84" s="90"/>
      <c r="H84" s="90"/>
      <c r="I84" s="87"/>
      <c r="J84" s="88"/>
      <c r="K84" s="305">
        <v>0.05</v>
      </c>
      <c r="L84" s="855">
        <f>N78*K84</f>
        <v>2549.0338874796521</v>
      </c>
      <c r="M84" s="856"/>
      <c r="N84" s="51"/>
    </row>
    <row r="85" spans="1:14" ht="15.75" thickBot="1">
      <c r="B85" s="91" t="s">
        <v>974</v>
      </c>
      <c r="C85" s="92"/>
      <c r="D85" s="92"/>
      <c r="E85" s="92"/>
      <c r="F85" s="92"/>
      <c r="G85" s="92"/>
      <c r="H85" s="92"/>
      <c r="I85" s="93"/>
      <c r="J85" s="94"/>
      <c r="K85" s="306">
        <v>0.05</v>
      </c>
      <c r="L85" s="857">
        <f>N78*K85</f>
        <v>2549.0338874796521</v>
      </c>
      <c r="M85" s="858"/>
      <c r="N85" s="51"/>
    </row>
    <row r="86" spans="1:14" ht="15.75" thickBot="1">
      <c r="B86" s="820" t="s">
        <v>953</v>
      </c>
      <c r="C86" s="821"/>
      <c r="D86" s="821"/>
      <c r="E86" s="821"/>
      <c r="F86" s="821"/>
      <c r="G86" s="821"/>
      <c r="H86" s="821"/>
      <c r="I86" s="821"/>
      <c r="J86" s="821"/>
      <c r="K86" s="821"/>
      <c r="L86" s="821"/>
      <c r="M86" s="822"/>
      <c r="N86" s="52">
        <f>L83+L84+L85</f>
        <v>15294.203324877913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66274.881074470948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1475</v>
      </c>
      <c r="C31" s="81" t="s">
        <v>1476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272">
        <v>2.5</v>
      </c>
      <c r="N36" s="273">
        <f>K36/M36</f>
        <v>4350.4144172624001</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404"/>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5158.44002629842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32217.12978435219</v>
      </c>
      <c r="N48" s="273">
        <f>K48*M48</f>
        <v>41882.268719657848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43273.127422874168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65831.527612561273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13166.305522512255</v>
      </c>
      <c r="M83" s="856"/>
      <c r="N83" s="51"/>
    </row>
    <row r="84" spans="1:14">
      <c r="B84" s="89" t="s">
        <v>973</v>
      </c>
      <c r="C84" s="90"/>
      <c r="D84" s="90"/>
      <c r="E84" s="90"/>
      <c r="F84" s="90"/>
      <c r="G84" s="90"/>
      <c r="H84" s="90"/>
      <c r="I84" s="87"/>
      <c r="J84" s="88"/>
      <c r="K84" s="305">
        <v>0.05</v>
      </c>
      <c r="L84" s="855">
        <f>N78*K84</f>
        <v>3291.5763806280638</v>
      </c>
      <c r="M84" s="856"/>
      <c r="N84" s="51"/>
    </row>
    <row r="85" spans="1:14" ht="15.75" thickBot="1">
      <c r="B85" s="91" t="s">
        <v>974</v>
      </c>
      <c r="C85" s="92"/>
      <c r="D85" s="92"/>
      <c r="E85" s="92"/>
      <c r="F85" s="92"/>
      <c r="G85" s="92"/>
      <c r="H85" s="92"/>
      <c r="I85" s="93"/>
      <c r="J85" s="94"/>
      <c r="K85" s="306">
        <v>0.05</v>
      </c>
      <c r="L85" s="857">
        <f>N78*K85</f>
        <v>3291.5763806280638</v>
      </c>
      <c r="M85" s="858"/>
      <c r="N85" s="51"/>
    </row>
    <row r="86" spans="1:14" ht="15.75" thickBot="1">
      <c r="B86" s="820" t="s">
        <v>953</v>
      </c>
      <c r="C86" s="821"/>
      <c r="D86" s="821"/>
      <c r="E86" s="821"/>
      <c r="F86" s="821"/>
      <c r="G86" s="821"/>
      <c r="H86" s="821"/>
      <c r="I86" s="821"/>
      <c r="J86" s="821"/>
      <c r="K86" s="821"/>
      <c r="L86" s="821"/>
      <c r="M86" s="822"/>
      <c r="N86" s="52">
        <f>L83+L84+L85</f>
        <v>19749.458283768381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85580.985896329657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1477</v>
      </c>
      <c r="C31" s="81" t="s">
        <v>1478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272">
        <v>2.5</v>
      </c>
      <c r="N36" s="273">
        <f>K36/M36</f>
        <v>4350.4144172624001</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5158.44002629842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32217.12978435219</v>
      </c>
      <c r="N48" s="273">
        <f>K48*M48</f>
        <v>41882.268719657848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43273.127422874168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65831.527612561273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13166.305522512255</v>
      </c>
      <c r="M83" s="856"/>
      <c r="N83" s="51"/>
    </row>
    <row r="84" spans="1:14">
      <c r="B84" s="89" t="s">
        <v>973</v>
      </c>
      <c r="C84" s="90"/>
      <c r="D84" s="90"/>
      <c r="E84" s="90"/>
      <c r="F84" s="90"/>
      <c r="G84" s="90"/>
      <c r="H84" s="90"/>
      <c r="I84" s="87"/>
      <c r="J84" s="88"/>
      <c r="K84" s="305">
        <v>0.05</v>
      </c>
      <c r="L84" s="855">
        <f>N78*K84</f>
        <v>3291.5763806280638</v>
      </c>
      <c r="M84" s="856"/>
      <c r="N84" s="51"/>
    </row>
    <row r="85" spans="1:14" ht="15.75" thickBot="1">
      <c r="B85" s="91" t="s">
        <v>974</v>
      </c>
      <c r="C85" s="92"/>
      <c r="D85" s="92"/>
      <c r="E85" s="92"/>
      <c r="F85" s="92"/>
      <c r="G85" s="92"/>
      <c r="H85" s="92"/>
      <c r="I85" s="93"/>
      <c r="J85" s="94"/>
      <c r="K85" s="306">
        <v>0.05</v>
      </c>
      <c r="L85" s="857">
        <f>N78*K85</f>
        <v>3291.5763806280638</v>
      </c>
      <c r="M85" s="858"/>
      <c r="N85" s="51"/>
    </row>
    <row r="86" spans="1:14" ht="15.75" thickBot="1">
      <c r="B86" s="820" t="s">
        <v>953</v>
      </c>
      <c r="C86" s="821"/>
      <c r="D86" s="821"/>
      <c r="E86" s="821"/>
      <c r="F86" s="821"/>
      <c r="G86" s="821"/>
      <c r="H86" s="821"/>
      <c r="I86" s="821"/>
      <c r="J86" s="821"/>
      <c r="K86" s="821"/>
      <c r="L86" s="821"/>
      <c r="M86" s="822"/>
      <c r="N86" s="52">
        <f>L83+L84+L85</f>
        <v>19749.458283768381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85580.985896329657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1479</v>
      </c>
      <c r="C31" s="81" t="s">
        <v>1480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272">
        <v>2.5</v>
      </c>
      <c r="N36" s="273">
        <f>K36/M36</f>
        <v>4350.4144172624001</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5158.44002629842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32217.12978435219</v>
      </c>
      <c r="N48" s="273">
        <f>K48*M48</f>
        <v>41882.268719657848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43273.127422874168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65831.527612561273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13166.305522512255</v>
      </c>
      <c r="M83" s="856"/>
      <c r="N83" s="51"/>
    </row>
    <row r="84" spans="1:14">
      <c r="B84" s="89" t="s">
        <v>973</v>
      </c>
      <c r="C84" s="90"/>
      <c r="D84" s="90"/>
      <c r="E84" s="90"/>
      <c r="F84" s="90"/>
      <c r="G84" s="90"/>
      <c r="H84" s="90"/>
      <c r="I84" s="87"/>
      <c r="J84" s="88"/>
      <c r="K84" s="305">
        <v>0.05</v>
      </c>
      <c r="L84" s="855">
        <f>N78*K84</f>
        <v>3291.5763806280638</v>
      </c>
      <c r="M84" s="856"/>
      <c r="N84" s="51"/>
    </row>
    <row r="85" spans="1:14" ht="15.75" thickBot="1">
      <c r="B85" s="91" t="s">
        <v>974</v>
      </c>
      <c r="C85" s="92"/>
      <c r="D85" s="92"/>
      <c r="E85" s="92"/>
      <c r="F85" s="92"/>
      <c r="G85" s="92"/>
      <c r="H85" s="92"/>
      <c r="I85" s="93"/>
      <c r="J85" s="94"/>
      <c r="K85" s="306">
        <v>0.05</v>
      </c>
      <c r="L85" s="857">
        <f>N78*K85</f>
        <v>3291.5763806280638</v>
      </c>
      <c r="M85" s="858"/>
      <c r="N85" s="51"/>
    </row>
    <row r="86" spans="1:14" ht="15.75" thickBot="1">
      <c r="B86" s="820" t="s">
        <v>953</v>
      </c>
      <c r="C86" s="821"/>
      <c r="D86" s="821"/>
      <c r="E86" s="821"/>
      <c r="F86" s="821"/>
      <c r="G86" s="821"/>
      <c r="H86" s="821"/>
      <c r="I86" s="821"/>
      <c r="J86" s="821"/>
      <c r="K86" s="821"/>
      <c r="L86" s="821"/>
      <c r="M86" s="822"/>
      <c r="N86" s="52">
        <f>L83+L84+L85</f>
        <v>19749.458283768381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85580.985896329657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1031</v>
      </c>
      <c r="C31" s="81" t="s">
        <v>1481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67435.974761138321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75143.525087857182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15028.705017571438</v>
      </c>
      <c r="M83" s="856"/>
      <c r="N83" s="51"/>
    </row>
    <row r="84" spans="1:14">
      <c r="B84" s="89" t="s">
        <v>973</v>
      </c>
      <c r="C84" s="90"/>
      <c r="D84" s="90"/>
      <c r="E84" s="90"/>
      <c r="F84" s="90"/>
      <c r="G84" s="90"/>
      <c r="H84" s="90"/>
      <c r="I84" s="87"/>
      <c r="J84" s="88"/>
      <c r="K84" s="305">
        <v>0.05</v>
      </c>
      <c r="L84" s="855">
        <f>N78*K84</f>
        <v>3757.1762543928594</v>
      </c>
      <c r="M84" s="856"/>
      <c r="N84" s="51"/>
    </row>
    <row r="85" spans="1:14" ht="15.75" thickBot="1">
      <c r="B85" s="91" t="s">
        <v>974</v>
      </c>
      <c r="C85" s="92"/>
      <c r="D85" s="92"/>
      <c r="E85" s="92"/>
      <c r="F85" s="92"/>
      <c r="G85" s="92"/>
      <c r="H85" s="92"/>
      <c r="I85" s="93"/>
      <c r="J85" s="94"/>
      <c r="K85" s="306">
        <v>0.05</v>
      </c>
      <c r="L85" s="857">
        <f>N78*K85</f>
        <v>3757.1762543928594</v>
      </c>
      <c r="M85" s="858"/>
      <c r="N85" s="51"/>
    </row>
    <row r="86" spans="1:14" ht="15.75" thickBot="1">
      <c r="B86" s="820" t="s">
        <v>953</v>
      </c>
      <c r="C86" s="821"/>
      <c r="D86" s="821"/>
      <c r="E86" s="821"/>
      <c r="F86" s="821"/>
      <c r="G86" s="821"/>
      <c r="H86" s="821"/>
      <c r="I86" s="821"/>
      <c r="J86" s="821"/>
      <c r="K86" s="821"/>
      <c r="L86" s="821"/>
      <c r="M86" s="822"/>
      <c r="N86" s="52">
        <f>L83+L84+L85</f>
        <v>22543.057526357155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97686.582614214334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1032</v>
      </c>
      <c r="C31" s="81" t="s">
        <v>1482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67435.974761138321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75143.525087857182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15028.705017571438</v>
      </c>
      <c r="M83" s="856"/>
      <c r="N83" s="51"/>
    </row>
    <row r="84" spans="1:14">
      <c r="B84" s="89" t="s">
        <v>973</v>
      </c>
      <c r="C84" s="90"/>
      <c r="D84" s="90"/>
      <c r="E84" s="90"/>
      <c r="F84" s="90"/>
      <c r="G84" s="90"/>
      <c r="H84" s="90"/>
      <c r="I84" s="87"/>
      <c r="J84" s="88"/>
      <c r="K84" s="305">
        <v>0.05</v>
      </c>
      <c r="L84" s="855">
        <f>N78*K84</f>
        <v>3757.1762543928594</v>
      </c>
      <c r="M84" s="856"/>
      <c r="N84" s="51"/>
    </row>
    <row r="85" spans="1:14" ht="15.75" thickBot="1">
      <c r="B85" s="91" t="s">
        <v>974</v>
      </c>
      <c r="C85" s="92"/>
      <c r="D85" s="92"/>
      <c r="E85" s="92"/>
      <c r="F85" s="92"/>
      <c r="G85" s="92"/>
      <c r="H85" s="92"/>
      <c r="I85" s="93"/>
      <c r="J85" s="94"/>
      <c r="K85" s="306">
        <v>0.05</v>
      </c>
      <c r="L85" s="857">
        <f>N78*K85</f>
        <v>3757.1762543928594</v>
      </c>
      <c r="M85" s="858"/>
      <c r="N85" s="51"/>
    </row>
    <row r="86" spans="1:14" ht="15.75" thickBot="1">
      <c r="B86" s="820" t="s">
        <v>953</v>
      </c>
      <c r="C86" s="821"/>
      <c r="D86" s="821"/>
      <c r="E86" s="821"/>
      <c r="F86" s="821"/>
      <c r="G86" s="821"/>
      <c r="H86" s="821"/>
      <c r="I86" s="821"/>
      <c r="J86" s="821"/>
      <c r="K86" s="821"/>
      <c r="L86" s="821"/>
      <c r="M86" s="822"/>
      <c r="N86" s="52">
        <f>L83+L84+L85</f>
        <v>22543.057526357155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97686.582614214334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1483</v>
      </c>
      <c r="C31" s="81" t="s">
        <v>1484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118041.64842523463</v>
      </c>
      <c r="L37" s="271"/>
      <c r="M37" s="272">
        <v>45</v>
      </c>
      <c r="N37" s="273">
        <f>K37/M37</f>
        <v>2623.1477427829918</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5871.0238895661223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67435.974761138321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75143.525087857182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15028.705017571438</v>
      </c>
      <c r="M83" s="856"/>
      <c r="N83" s="51"/>
    </row>
    <row r="84" spans="1:14">
      <c r="B84" s="89" t="s">
        <v>973</v>
      </c>
      <c r="C84" s="90"/>
      <c r="D84" s="90"/>
      <c r="E84" s="90"/>
      <c r="F84" s="90"/>
      <c r="G84" s="90"/>
      <c r="H84" s="90"/>
      <c r="I84" s="87"/>
      <c r="J84" s="88"/>
      <c r="K84" s="305">
        <v>0.05</v>
      </c>
      <c r="L84" s="855">
        <f>N78*K84</f>
        <v>3757.1762543928594</v>
      </c>
      <c r="M84" s="856"/>
      <c r="N84" s="51"/>
    </row>
    <row r="85" spans="1:14" ht="15.75" thickBot="1">
      <c r="B85" s="91" t="s">
        <v>974</v>
      </c>
      <c r="C85" s="92"/>
      <c r="D85" s="92"/>
      <c r="E85" s="92"/>
      <c r="F85" s="92"/>
      <c r="G85" s="92"/>
      <c r="H85" s="92"/>
      <c r="I85" s="93"/>
      <c r="J85" s="94"/>
      <c r="K85" s="306">
        <v>0.05</v>
      </c>
      <c r="L85" s="857">
        <f>N78*K85</f>
        <v>3757.1762543928594</v>
      </c>
      <c r="M85" s="858"/>
      <c r="N85" s="51"/>
    </row>
    <row r="86" spans="1:14" ht="15.75" thickBot="1">
      <c r="B86" s="820" t="s">
        <v>953</v>
      </c>
      <c r="C86" s="821"/>
      <c r="D86" s="821"/>
      <c r="E86" s="821"/>
      <c r="F86" s="821"/>
      <c r="G86" s="821"/>
      <c r="H86" s="821"/>
      <c r="I86" s="821"/>
      <c r="J86" s="821"/>
      <c r="K86" s="821"/>
      <c r="L86" s="821"/>
      <c r="M86" s="822"/>
      <c r="N86" s="52">
        <f>L83+L84+L85</f>
        <v>22543.057526357155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97686.582614214334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1485</v>
      </c>
      <c r="C31" s="81" t="s">
        <v>1486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272">
        <v>2.5</v>
      </c>
      <c r="N36" s="273">
        <f>K36/M36</f>
        <v>4350.4144172624001</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5158.44002629842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67435.974761138321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89994.374950825426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17998.874990165084</v>
      </c>
      <c r="M83" s="856"/>
      <c r="N83" s="51"/>
    </row>
    <row r="84" spans="1:14">
      <c r="B84" s="89" t="s">
        <v>973</v>
      </c>
      <c r="C84" s="90"/>
      <c r="D84" s="90"/>
      <c r="E84" s="90"/>
      <c r="F84" s="90"/>
      <c r="G84" s="90"/>
      <c r="H84" s="90"/>
      <c r="I84" s="87"/>
      <c r="J84" s="88"/>
      <c r="K84" s="305">
        <v>0.05</v>
      </c>
      <c r="L84" s="855">
        <f>N78*K84</f>
        <v>4499.7187475412711</v>
      </c>
      <c r="M84" s="856"/>
      <c r="N84" s="51"/>
    </row>
    <row r="85" spans="1:14" ht="15.75" thickBot="1">
      <c r="B85" s="91" t="s">
        <v>974</v>
      </c>
      <c r="C85" s="92"/>
      <c r="D85" s="92"/>
      <c r="E85" s="92"/>
      <c r="F85" s="92"/>
      <c r="G85" s="92"/>
      <c r="H85" s="92"/>
      <c r="I85" s="93"/>
      <c r="J85" s="94"/>
      <c r="K85" s="306">
        <v>0.05</v>
      </c>
      <c r="L85" s="857">
        <f>N78*K85</f>
        <v>4499.7187475412711</v>
      </c>
      <c r="M85" s="858"/>
      <c r="N85" s="51"/>
    </row>
    <row r="86" spans="1:14" ht="15.75" thickBot="1">
      <c r="B86" s="820" t="s">
        <v>953</v>
      </c>
      <c r="C86" s="821"/>
      <c r="D86" s="821"/>
      <c r="E86" s="821"/>
      <c r="F86" s="821"/>
      <c r="G86" s="821"/>
      <c r="H86" s="821"/>
      <c r="I86" s="821"/>
      <c r="J86" s="821"/>
      <c r="K86" s="821"/>
      <c r="L86" s="821"/>
      <c r="M86" s="822"/>
      <c r="N86" s="52">
        <f>L83+L84+L85</f>
        <v>26998.312485247629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116992.68743607306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1487</v>
      </c>
      <c r="C31" s="81" t="s">
        <v>1488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272">
        <v>2.5</v>
      </c>
      <c r="N36" s="273">
        <f>K36/M36</f>
        <v>4350.4144172624001</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5158.44002629842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67435.974761138321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89994.374950825426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17998.874990165084</v>
      </c>
      <c r="M83" s="856"/>
      <c r="N83" s="51"/>
    </row>
    <row r="84" spans="1:14">
      <c r="B84" s="89" t="s">
        <v>973</v>
      </c>
      <c r="C84" s="90"/>
      <c r="D84" s="90"/>
      <c r="E84" s="90"/>
      <c r="F84" s="90"/>
      <c r="G84" s="90"/>
      <c r="H84" s="90"/>
      <c r="I84" s="87"/>
      <c r="J84" s="88"/>
      <c r="K84" s="305">
        <v>0.05</v>
      </c>
      <c r="L84" s="855">
        <f>N78*K84</f>
        <v>4499.7187475412711</v>
      </c>
      <c r="M84" s="856"/>
      <c r="N84" s="51"/>
    </row>
    <row r="85" spans="1:14" ht="15.75" thickBot="1">
      <c r="B85" s="91" t="s">
        <v>974</v>
      </c>
      <c r="C85" s="92"/>
      <c r="D85" s="92"/>
      <c r="E85" s="92"/>
      <c r="F85" s="92"/>
      <c r="G85" s="92"/>
      <c r="H85" s="92"/>
      <c r="I85" s="93"/>
      <c r="J85" s="94"/>
      <c r="K85" s="306">
        <v>0.05</v>
      </c>
      <c r="L85" s="857">
        <f>N78*K85</f>
        <v>4499.7187475412711</v>
      </c>
      <c r="M85" s="858"/>
      <c r="N85" s="51"/>
    </row>
    <row r="86" spans="1:14" ht="15.75" thickBot="1">
      <c r="B86" s="820" t="s">
        <v>953</v>
      </c>
      <c r="C86" s="821"/>
      <c r="D86" s="821"/>
      <c r="E86" s="821"/>
      <c r="F86" s="821"/>
      <c r="G86" s="821"/>
      <c r="H86" s="821"/>
      <c r="I86" s="821"/>
      <c r="J86" s="821"/>
      <c r="K86" s="821"/>
      <c r="L86" s="821"/>
      <c r="M86" s="822"/>
      <c r="N86" s="52">
        <f>L83+L84+L85</f>
        <v>26998.312485247629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116992.68743607306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1489</v>
      </c>
      <c r="C31" s="81" t="s">
        <v>1490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272">
        <v>2.5</v>
      </c>
      <c r="N36" s="273">
        <f>K36/M36</f>
        <v>4350.4144172624001</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5158.44002629842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57.952445967346726</v>
      </c>
      <c r="N49" s="273">
        <f>K49*M49</f>
        <v>1390.8587032163214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67435.974761138321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953.42152512944506</v>
      </c>
      <c r="M59" s="908"/>
      <c r="N59" s="288">
        <f>K59*L59</f>
        <v>1239.4479826682787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1239.4479826682787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89994.374950825426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17998.874990165084</v>
      </c>
      <c r="M83" s="856"/>
      <c r="N83" s="51"/>
    </row>
    <row r="84" spans="1:14">
      <c r="B84" s="89" t="s">
        <v>973</v>
      </c>
      <c r="C84" s="90"/>
      <c r="D84" s="90"/>
      <c r="E84" s="90"/>
      <c r="F84" s="90"/>
      <c r="G84" s="90"/>
      <c r="H84" s="90"/>
      <c r="I84" s="87"/>
      <c r="J84" s="88"/>
      <c r="K84" s="305">
        <v>0.05</v>
      </c>
      <c r="L84" s="855">
        <f>N78*K84</f>
        <v>4499.7187475412711</v>
      </c>
      <c r="M84" s="856"/>
      <c r="N84" s="51"/>
    </row>
    <row r="85" spans="1:14" ht="15.75" thickBot="1">
      <c r="B85" s="91" t="s">
        <v>974</v>
      </c>
      <c r="C85" s="92"/>
      <c r="D85" s="92"/>
      <c r="E85" s="92"/>
      <c r="F85" s="92"/>
      <c r="G85" s="92"/>
      <c r="H85" s="92"/>
      <c r="I85" s="93"/>
      <c r="J85" s="94"/>
      <c r="K85" s="306">
        <v>0.05</v>
      </c>
      <c r="L85" s="857">
        <f>N78*K85</f>
        <v>4499.7187475412711</v>
      </c>
      <c r="M85" s="858"/>
      <c r="N85" s="51"/>
    </row>
    <row r="86" spans="1:14" ht="15.75" thickBot="1">
      <c r="B86" s="820" t="s">
        <v>953</v>
      </c>
      <c r="C86" s="821"/>
      <c r="D86" s="821"/>
      <c r="E86" s="821"/>
      <c r="F86" s="821"/>
      <c r="G86" s="821"/>
      <c r="H86" s="821"/>
      <c r="I86" s="821"/>
      <c r="J86" s="821"/>
      <c r="K86" s="821"/>
      <c r="L86" s="821"/>
      <c r="M86" s="822"/>
      <c r="N86" s="52">
        <f>L83+L84+L85</f>
        <v>26998.312485247629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116992.68743607306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1033</v>
      </c>
      <c r="C31" s="81" t="s">
        <v>1491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30</v>
      </c>
      <c r="N36" s="273">
        <f>K36/M36</f>
        <v>2217.3693080646117</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30</v>
      </c>
      <c r="N37" s="273">
        <f>K37/M37</f>
        <v>5550.3744580672119</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30</v>
      </c>
      <c r="N38" s="273">
        <f>K38/M38</f>
        <v>3090.7078694720153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8.9561768172669982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10867.407812421105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1.25</v>
      </c>
      <c r="L48" s="268"/>
      <c r="M48" s="403">
        <f>VLOOKUP(A48,MATERIALES!A4:D395,4,FALSE)</f>
        <v>50803.935429170764</v>
      </c>
      <c r="N48" s="273">
        <f>K48*M48</f>
        <v>63504.919286463453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63504.919286463453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07">
        <f>VLOOKUP(A59,TRANSPORTE!A5:D123,4,FALSE)</f>
        <v>1003.9922366619315</v>
      </c>
      <c r="M59" s="908"/>
      <c r="N59" s="288">
        <f>K59*L59</f>
        <v>1254.9902958274145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1254.9902958274145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895.61768172669986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76522.935076438676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15304.587015287736</v>
      </c>
      <c r="M83" s="856"/>
      <c r="N83" s="51"/>
    </row>
    <row r="84" spans="1:14">
      <c r="B84" s="89" t="s">
        <v>973</v>
      </c>
      <c r="C84" s="90"/>
      <c r="D84" s="90"/>
      <c r="E84" s="90"/>
      <c r="F84" s="90"/>
      <c r="G84" s="90"/>
      <c r="H84" s="90"/>
      <c r="I84" s="87"/>
      <c r="J84" s="88"/>
      <c r="K84" s="305">
        <v>0.05</v>
      </c>
      <c r="L84" s="855">
        <f>N78*K84</f>
        <v>3826.146753821934</v>
      </c>
      <c r="M84" s="856"/>
      <c r="N84" s="51"/>
    </row>
    <row r="85" spans="1:14" ht="15.75" thickBot="1">
      <c r="B85" s="91" t="s">
        <v>974</v>
      </c>
      <c r="C85" s="92"/>
      <c r="D85" s="92"/>
      <c r="E85" s="92"/>
      <c r="F85" s="92"/>
      <c r="G85" s="92"/>
      <c r="H85" s="92"/>
      <c r="I85" s="93"/>
      <c r="J85" s="94"/>
      <c r="K85" s="306">
        <v>0.05</v>
      </c>
      <c r="L85" s="857">
        <f>N78*K85</f>
        <v>3826.146753821934</v>
      </c>
      <c r="M85" s="858"/>
      <c r="N85" s="51"/>
    </row>
    <row r="86" spans="1:14" ht="15.75" thickBot="1">
      <c r="B86" s="820" t="s">
        <v>953</v>
      </c>
      <c r="C86" s="821"/>
      <c r="D86" s="821"/>
      <c r="E86" s="821"/>
      <c r="F86" s="821"/>
      <c r="G86" s="821"/>
      <c r="H86" s="821"/>
      <c r="I86" s="821"/>
      <c r="J86" s="821"/>
      <c r="K86" s="821"/>
      <c r="L86" s="821"/>
      <c r="M86" s="822"/>
      <c r="N86" s="52">
        <f>L83+L84+L85</f>
        <v>22956.880522931602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99479.815599370282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1034</v>
      </c>
      <c r="C31" s="81" t="s">
        <v>1492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30</v>
      </c>
      <c r="N36" s="273">
        <f>K36/M36</f>
        <v>2217.3693080646117</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30</v>
      </c>
      <c r="N37" s="273">
        <f>K37/M37</f>
        <v>5550.3744580672119</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30</v>
      </c>
      <c r="N38" s="273">
        <f>K38/M38</f>
        <v>3090.7078694720153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8.9561768172669982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10867.407812421105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50803.935429170764</v>
      </c>
      <c r="N48" s="273">
        <f>K48*M48</f>
        <v>63504.919286463453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63504.919286463453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07">
        <f>VLOOKUP(A59,TRANSPORTE!A5:D123,4,FALSE)</f>
        <v>1003.9922366619315</v>
      </c>
      <c r="M59" s="908"/>
      <c r="N59" s="288">
        <f>K59*L59</f>
        <v>1254.9902958274145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1254.9902958274145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895.61768172669986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76522.935076438676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15304.587015287736</v>
      </c>
      <c r="M83" s="856"/>
      <c r="N83" s="51"/>
    </row>
    <row r="84" spans="1:14">
      <c r="B84" s="89" t="s">
        <v>973</v>
      </c>
      <c r="C84" s="90"/>
      <c r="D84" s="90"/>
      <c r="E84" s="90"/>
      <c r="F84" s="90"/>
      <c r="G84" s="90"/>
      <c r="H84" s="90"/>
      <c r="I84" s="87"/>
      <c r="J84" s="88"/>
      <c r="K84" s="305">
        <v>0.05</v>
      </c>
      <c r="L84" s="855">
        <f>N78*K84</f>
        <v>3826.146753821934</v>
      </c>
      <c r="M84" s="856"/>
      <c r="N84" s="51"/>
    </row>
    <row r="85" spans="1:14" ht="15.75" thickBot="1">
      <c r="B85" s="91" t="s">
        <v>974</v>
      </c>
      <c r="C85" s="92"/>
      <c r="D85" s="92"/>
      <c r="E85" s="92"/>
      <c r="F85" s="92"/>
      <c r="G85" s="92"/>
      <c r="H85" s="92"/>
      <c r="I85" s="93"/>
      <c r="J85" s="94"/>
      <c r="K85" s="306">
        <v>0.05</v>
      </c>
      <c r="L85" s="857">
        <f>N78*K85</f>
        <v>3826.146753821934</v>
      </c>
      <c r="M85" s="858"/>
      <c r="N85" s="51"/>
    </row>
    <row r="86" spans="1:14" ht="15.75" thickBot="1">
      <c r="B86" s="820" t="s">
        <v>953</v>
      </c>
      <c r="C86" s="821"/>
      <c r="D86" s="821"/>
      <c r="E86" s="821"/>
      <c r="F86" s="821"/>
      <c r="G86" s="821"/>
      <c r="H86" s="821"/>
      <c r="I86" s="821"/>
      <c r="J86" s="821"/>
      <c r="K86" s="821"/>
      <c r="L86" s="821"/>
      <c r="M86" s="822"/>
      <c r="N86" s="52">
        <f>L83+L84+L85</f>
        <v>22956.880522931602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99479.815599370282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1035</v>
      </c>
      <c r="C31" s="81" t="s">
        <v>1493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30</v>
      </c>
      <c r="N36" s="273">
        <f>K36/M36</f>
        <v>2217.3693080646117</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30</v>
      </c>
      <c r="N37" s="273">
        <f>K37/M37</f>
        <v>5550.3744580672119</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30</v>
      </c>
      <c r="N38" s="273">
        <f>K38/M38</f>
        <v>3090.7078694720153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8.9561768172669982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10867.407812421105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50803.935429170764</v>
      </c>
      <c r="N48" s="273">
        <f>K48*M48</f>
        <v>63504.919286463453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63504.919286463453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07">
        <f>VLOOKUP(A59,TRANSPORTE!A5:D123,4,FALSE)</f>
        <v>1003.9922366619315</v>
      </c>
      <c r="M59" s="908"/>
      <c r="N59" s="288">
        <f>K59*L59</f>
        <v>1254.9902958274145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1254.9902958274145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895.61768172669986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76522.935076438676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15304.587015287736</v>
      </c>
      <c r="M83" s="856"/>
      <c r="N83" s="51"/>
    </row>
    <row r="84" spans="1:14">
      <c r="B84" s="89" t="s">
        <v>973</v>
      </c>
      <c r="C84" s="90"/>
      <c r="D84" s="90"/>
      <c r="E84" s="90"/>
      <c r="F84" s="90"/>
      <c r="G84" s="90"/>
      <c r="H84" s="90"/>
      <c r="I84" s="87"/>
      <c r="J84" s="88"/>
      <c r="K84" s="305">
        <v>0.05</v>
      </c>
      <c r="L84" s="855">
        <f>N78*K84</f>
        <v>3826.146753821934</v>
      </c>
      <c r="M84" s="856"/>
      <c r="N84" s="51"/>
    </row>
    <row r="85" spans="1:14" ht="15.75" thickBot="1">
      <c r="B85" s="91" t="s">
        <v>974</v>
      </c>
      <c r="C85" s="92"/>
      <c r="D85" s="92"/>
      <c r="E85" s="92"/>
      <c r="F85" s="92"/>
      <c r="G85" s="92"/>
      <c r="H85" s="92"/>
      <c r="I85" s="93"/>
      <c r="J85" s="94"/>
      <c r="K85" s="306">
        <v>0.05</v>
      </c>
      <c r="L85" s="857">
        <f>N78*K85</f>
        <v>3826.146753821934</v>
      </c>
      <c r="M85" s="858"/>
      <c r="N85" s="51"/>
    </row>
    <row r="86" spans="1:14" ht="15.75" thickBot="1">
      <c r="B86" s="820" t="s">
        <v>953</v>
      </c>
      <c r="C86" s="821"/>
      <c r="D86" s="821"/>
      <c r="E86" s="821"/>
      <c r="F86" s="821"/>
      <c r="G86" s="821"/>
      <c r="H86" s="821"/>
      <c r="I86" s="821"/>
      <c r="J86" s="821"/>
      <c r="K86" s="821"/>
      <c r="L86" s="821"/>
      <c r="M86" s="822"/>
      <c r="N86" s="52">
        <f>L83+L84+L85</f>
        <v>22956.880522931602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99479.815599370282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1494</v>
      </c>
      <c r="C31" s="81" t="s">
        <v>2021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457.46797086593608</v>
      </c>
      <c r="N49" s="273">
        <f>K49*M49</f>
        <v>41172.11737793425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107217.23343585625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116067.62758349582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23213.525516699166</v>
      </c>
      <c r="M83" s="856"/>
      <c r="N83" s="51"/>
    </row>
    <row r="84" spans="1:14">
      <c r="B84" s="89" t="s">
        <v>973</v>
      </c>
      <c r="C84" s="90"/>
      <c r="D84" s="90"/>
      <c r="E84" s="90"/>
      <c r="F84" s="90"/>
      <c r="G84" s="90"/>
      <c r="H84" s="90"/>
      <c r="I84" s="87"/>
      <c r="J84" s="88"/>
      <c r="K84" s="305">
        <v>0.05</v>
      </c>
      <c r="L84" s="855">
        <f>N78*K84</f>
        <v>5803.3813791747916</v>
      </c>
      <c r="M84" s="856"/>
      <c r="N84" s="51"/>
    </row>
    <row r="85" spans="1:14" ht="15.75" thickBot="1">
      <c r="B85" s="91" t="s">
        <v>974</v>
      </c>
      <c r="C85" s="92"/>
      <c r="D85" s="92"/>
      <c r="E85" s="92"/>
      <c r="F85" s="92"/>
      <c r="G85" s="92"/>
      <c r="H85" s="92"/>
      <c r="I85" s="93"/>
      <c r="J85" s="94"/>
      <c r="K85" s="306">
        <v>0.05</v>
      </c>
      <c r="L85" s="857">
        <f>N78*K85</f>
        <v>5803.3813791747916</v>
      </c>
      <c r="M85" s="858"/>
      <c r="N85" s="51"/>
    </row>
    <row r="86" spans="1:14" ht="15.75" thickBot="1">
      <c r="B86" s="820" t="s">
        <v>953</v>
      </c>
      <c r="C86" s="821"/>
      <c r="D86" s="821"/>
      <c r="E86" s="821"/>
      <c r="F86" s="821"/>
      <c r="G86" s="821"/>
      <c r="H86" s="821"/>
      <c r="I86" s="821"/>
      <c r="J86" s="821"/>
      <c r="K86" s="821"/>
      <c r="L86" s="821"/>
      <c r="M86" s="822"/>
      <c r="N86" s="52">
        <f>L83+L84+L85</f>
        <v>34820.288275048748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150887.91585854458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1495</v>
      </c>
      <c r="C31" s="81" t="s">
        <v>2022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457.46797086593608</v>
      </c>
      <c r="N49" s="273">
        <f>K49*M49</f>
        <v>41172.11737793425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107217.23343585625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116067.62758349582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23213.525516699166</v>
      </c>
      <c r="M83" s="856"/>
      <c r="N83" s="51"/>
    </row>
    <row r="84" spans="1:14">
      <c r="B84" s="89" t="s">
        <v>973</v>
      </c>
      <c r="C84" s="90"/>
      <c r="D84" s="90"/>
      <c r="E84" s="90"/>
      <c r="F84" s="90"/>
      <c r="G84" s="90"/>
      <c r="H84" s="90"/>
      <c r="I84" s="87"/>
      <c r="J84" s="88"/>
      <c r="K84" s="305">
        <v>0.05</v>
      </c>
      <c r="L84" s="855">
        <f>N78*K84</f>
        <v>5803.3813791747916</v>
      </c>
      <c r="M84" s="856"/>
      <c r="N84" s="51"/>
    </row>
    <row r="85" spans="1:14" ht="15.75" thickBot="1">
      <c r="B85" s="91" t="s">
        <v>974</v>
      </c>
      <c r="C85" s="92"/>
      <c r="D85" s="92"/>
      <c r="E85" s="92"/>
      <c r="F85" s="92"/>
      <c r="G85" s="92"/>
      <c r="H85" s="92"/>
      <c r="I85" s="93"/>
      <c r="J85" s="94"/>
      <c r="K85" s="306">
        <v>0.05</v>
      </c>
      <c r="L85" s="857">
        <f>N78*K85</f>
        <v>5803.3813791747916</v>
      </c>
      <c r="M85" s="858"/>
      <c r="N85" s="51"/>
    </row>
    <row r="86" spans="1:14" ht="15.75" thickBot="1">
      <c r="B86" s="820" t="s">
        <v>953</v>
      </c>
      <c r="C86" s="821"/>
      <c r="D86" s="821"/>
      <c r="E86" s="821"/>
      <c r="F86" s="821"/>
      <c r="G86" s="821"/>
      <c r="H86" s="821"/>
      <c r="I86" s="821"/>
      <c r="J86" s="821"/>
      <c r="K86" s="821"/>
      <c r="L86" s="821"/>
      <c r="M86" s="822"/>
      <c r="N86" s="52">
        <f>L83+L84+L85</f>
        <v>34820.288275048748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150887.91585854458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1496</v>
      </c>
      <c r="C31" s="81" t="s">
        <v>1497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457.46797086593608</v>
      </c>
      <c r="N49" s="273">
        <f>K49*M49</f>
        <v>41172.11737793425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107217.23343585625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116067.62758349582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23213.525516699166</v>
      </c>
      <c r="M83" s="856"/>
      <c r="N83" s="51"/>
    </row>
    <row r="84" spans="1:14">
      <c r="B84" s="89" t="s">
        <v>973</v>
      </c>
      <c r="C84" s="90"/>
      <c r="D84" s="90"/>
      <c r="E84" s="90"/>
      <c r="F84" s="90"/>
      <c r="G84" s="90"/>
      <c r="H84" s="90"/>
      <c r="I84" s="87"/>
      <c r="J84" s="88"/>
      <c r="K84" s="305">
        <v>0.05</v>
      </c>
      <c r="L84" s="855">
        <f>N78*K84</f>
        <v>5803.3813791747916</v>
      </c>
      <c r="M84" s="856"/>
      <c r="N84" s="51"/>
    </row>
    <row r="85" spans="1:14" ht="15.75" thickBot="1">
      <c r="B85" s="91" t="s">
        <v>974</v>
      </c>
      <c r="C85" s="92"/>
      <c r="D85" s="92"/>
      <c r="E85" s="92"/>
      <c r="F85" s="92"/>
      <c r="G85" s="92"/>
      <c r="H85" s="92"/>
      <c r="I85" s="93"/>
      <c r="J85" s="94"/>
      <c r="K85" s="306">
        <v>0.05</v>
      </c>
      <c r="L85" s="857">
        <f>N78*K85</f>
        <v>5803.3813791747916</v>
      </c>
      <c r="M85" s="858"/>
      <c r="N85" s="51"/>
    </row>
    <row r="86" spans="1:14" ht="15.75" thickBot="1">
      <c r="B86" s="820" t="s">
        <v>953</v>
      </c>
      <c r="C86" s="821"/>
      <c r="D86" s="821"/>
      <c r="E86" s="821"/>
      <c r="F86" s="821"/>
      <c r="G86" s="821"/>
      <c r="H86" s="821"/>
      <c r="I86" s="821"/>
      <c r="J86" s="821"/>
      <c r="K86" s="821"/>
      <c r="L86" s="821"/>
      <c r="M86" s="822"/>
      <c r="N86" s="52">
        <f>L83+L84+L85</f>
        <v>34820.288275048748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150887.91585854458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1498</v>
      </c>
      <c r="C31" s="81" t="s">
        <v>1499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457.46797086593608</v>
      </c>
      <c r="N49" s="273">
        <f>K49*M49</f>
        <v>41172.11737793425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107217.23343585625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116067.62758349582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23213.525516699166</v>
      </c>
      <c r="M83" s="856"/>
      <c r="N83" s="51"/>
    </row>
    <row r="84" spans="1:14">
      <c r="B84" s="89" t="s">
        <v>973</v>
      </c>
      <c r="C84" s="90"/>
      <c r="D84" s="90"/>
      <c r="E84" s="90"/>
      <c r="F84" s="90"/>
      <c r="G84" s="90"/>
      <c r="H84" s="90"/>
      <c r="I84" s="87"/>
      <c r="J84" s="88"/>
      <c r="K84" s="305">
        <v>0.05</v>
      </c>
      <c r="L84" s="855">
        <f>N78*K84</f>
        <v>5803.3813791747916</v>
      </c>
      <c r="M84" s="856"/>
      <c r="N84" s="51"/>
    </row>
    <row r="85" spans="1:14" ht="15.75" thickBot="1">
      <c r="B85" s="91" t="s">
        <v>974</v>
      </c>
      <c r="C85" s="92"/>
      <c r="D85" s="92"/>
      <c r="E85" s="92"/>
      <c r="F85" s="92"/>
      <c r="G85" s="92"/>
      <c r="H85" s="92"/>
      <c r="I85" s="93"/>
      <c r="J85" s="94"/>
      <c r="K85" s="306">
        <v>0.05</v>
      </c>
      <c r="L85" s="857">
        <f>N78*K85</f>
        <v>5803.3813791747916</v>
      </c>
      <c r="M85" s="858"/>
      <c r="N85" s="51"/>
    </row>
    <row r="86" spans="1:14" ht="15.75" thickBot="1">
      <c r="B86" s="820" t="s">
        <v>953</v>
      </c>
      <c r="C86" s="821"/>
      <c r="D86" s="821"/>
      <c r="E86" s="821"/>
      <c r="F86" s="821"/>
      <c r="G86" s="821"/>
      <c r="H86" s="821"/>
      <c r="I86" s="821"/>
      <c r="J86" s="821"/>
      <c r="K86" s="821"/>
      <c r="L86" s="821"/>
      <c r="M86" s="822"/>
      <c r="N86" s="52">
        <f>L83+L84+L85</f>
        <v>34820.288275048748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150887.91585854458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1500</v>
      </c>
      <c r="C31" s="81" t="s">
        <v>1501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66045.116057922001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74895.510205561572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14979.102041112315</v>
      </c>
      <c r="M83" s="856"/>
      <c r="N83" s="51"/>
    </row>
    <row r="84" spans="1:14">
      <c r="B84" s="89" t="s">
        <v>973</v>
      </c>
      <c r="C84" s="90"/>
      <c r="D84" s="90"/>
      <c r="E84" s="90"/>
      <c r="F84" s="90"/>
      <c r="G84" s="90"/>
      <c r="H84" s="90"/>
      <c r="I84" s="87"/>
      <c r="J84" s="88"/>
      <c r="K84" s="305">
        <v>0.05</v>
      </c>
      <c r="L84" s="855">
        <f>N78*K84</f>
        <v>3744.7755102780789</v>
      </c>
      <c r="M84" s="856"/>
      <c r="N84" s="51"/>
    </row>
    <row r="85" spans="1:14" ht="15.75" thickBot="1">
      <c r="B85" s="91" t="s">
        <v>974</v>
      </c>
      <c r="C85" s="92"/>
      <c r="D85" s="92"/>
      <c r="E85" s="92"/>
      <c r="F85" s="92"/>
      <c r="G85" s="92"/>
      <c r="H85" s="92"/>
      <c r="I85" s="93"/>
      <c r="J85" s="94"/>
      <c r="K85" s="306">
        <v>0.05</v>
      </c>
      <c r="L85" s="857">
        <f>N78*K85</f>
        <v>3744.7755102780789</v>
      </c>
      <c r="M85" s="858"/>
      <c r="N85" s="51"/>
    </row>
    <row r="86" spans="1:14" ht="15.75" thickBot="1">
      <c r="B86" s="820" t="s">
        <v>953</v>
      </c>
      <c r="C86" s="821"/>
      <c r="D86" s="821"/>
      <c r="E86" s="821"/>
      <c r="F86" s="821"/>
      <c r="G86" s="821"/>
      <c r="H86" s="821"/>
      <c r="I86" s="821"/>
      <c r="J86" s="821"/>
      <c r="K86" s="821"/>
      <c r="L86" s="821"/>
      <c r="M86" s="822"/>
      <c r="N86" s="52">
        <f>L83+L84+L85</f>
        <v>22468.653061668472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97364.163267230047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1502</v>
      </c>
      <c r="C31" s="81" t="s">
        <v>1503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66045.116057922001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74895.510205561572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14979.102041112315</v>
      </c>
      <c r="M83" s="856"/>
      <c r="N83" s="51"/>
    </row>
    <row r="84" spans="1:14">
      <c r="B84" s="89" t="s">
        <v>973</v>
      </c>
      <c r="C84" s="90"/>
      <c r="D84" s="90"/>
      <c r="E84" s="90"/>
      <c r="F84" s="90"/>
      <c r="G84" s="90"/>
      <c r="H84" s="90"/>
      <c r="I84" s="87"/>
      <c r="J84" s="88"/>
      <c r="K84" s="305">
        <v>0.05</v>
      </c>
      <c r="L84" s="855">
        <f>N78*K84</f>
        <v>3744.7755102780789</v>
      </c>
      <c r="M84" s="856"/>
      <c r="N84" s="51"/>
    </row>
    <row r="85" spans="1:14" ht="15.75" thickBot="1">
      <c r="B85" s="91" t="s">
        <v>974</v>
      </c>
      <c r="C85" s="92"/>
      <c r="D85" s="92"/>
      <c r="E85" s="92"/>
      <c r="F85" s="92"/>
      <c r="G85" s="92"/>
      <c r="H85" s="92"/>
      <c r="I85" s="93"/>
      <c r="J85" s="94"/>
      <c r="K85" s="306">
        <v>0.05</v>
      </c>
      <c r="L85" s="857">
        <f>N78*K85</f>
        <v>3744.7755102780789</v>
      </c>
      <c r="M85" s="858"/>
      <c r="N85" s="51"/>
    </row>
    <row r="86" spans="1:14" ht="15.75" thickBot="1">
      <c r="B86" s="820" t="s">
        <v>953</v>
      </c>
      <c r="C86" s="821"/>
      <c r="D86" s="821"/>
      <c r="E86" s="821"/>
      <c r="F86" s="821"/>
      <c r="G86" s="821"/>
      <c r="H86" s="821"/>
      <c r="I86" s="821"/>
      <c r="J86" s="821"/>
      <c r="K86" s="821"/>
      <c r="L86" s="821"/>
      <c r="M86" s="822"/>
      <c r="N86" s="52">
        <f>L83+L84+L85</f>
        <v>22468.653061668472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97364.163267230047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1504</v>
      </c>
      <c r="C31" s="81" t="s">
        <v>1505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66045.116057922001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74895.510205561572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14979.102041112315</v>
      </c>
      <c r="M83" s="856"/>
      <c r="N83" s="51"/>
    </row>
    <row r="84" spans="1:14">
      <c r="B84" s="89" t="s">
        <v>973</v>
      </c>
      <c r="C84" s="90"/>
      <c r="D84" s="90"/>
      <c r="E84" s="90"/>
      <c r="F84" s="90"/>
      <c r="G84" s="90"/>
      <c r="H84" s="90"/>
      <c r="I84" s="87"/>
      <c r="J84" s="88"/>
      <c r="K84" s="305">
        <v>0.05</v>
      </c>
      <c r="L84" s="855">
        <f>N78*K84</f>
        <v>3744.7755102780789</v>
      </c>
      <c r="M84" s="856"/>
      <c r="N84" s="51"/>
    </row>
    <row r="85" spans="1:14" ht="15.75" thickBot="1">
      <c r="B85" s="91" t="s">
        <v>974</v>
      </c>
      <c r="C85" s="92"/>
      <c r="D85" s="92"/>
      <c r="E85" s="92"/>
      <c r="F85" s="92"/>
      <c r="G85" s="92"/>
      <c r="H85" s="92"/>
      <c r="I85" s="93"/>
      <c r="J85" s="94"/>
      <c r="K85" s="306">
        <v>0.05</v>
      </c>
      <c r="L85" s="857">
        <f>N78*K85</f>
        <v>3744.7755102780789</v>
      </c>
      <c r="M85" s="858"/>
      <c r="N85" s="51"/>
    </row>
    <row r="86" spans="1:14" ht="15.75" thickBot="1">
      <c r="B86" s="820" t="s">
        <v>953</v>
      </c>
      <c r="C86" s="821"/>
      <c r="D86" s="821"/>
      <c r="E86" s="821"/>
      <c r="F86" s="821"/>
      <c r="G86" s="821"/>
      <c r="H86" s="821"/>
      <c r="I86" s="821"/>
      <c r="J86" s="821"/>
      <c r="K86" s="821"/>
      <c r="L86" s="821"/>
      <c r="M86" s="822"/>
      <c r="N86" s="52">
        <f>L83+L84+L85</f>
        <v>22468.653061668472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97364.163267230047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1506</v>
      </c>
      <c r="C31" s="81" t="s">
        <v>1507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66045.116057922001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74895.510205561572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14979.102041112315</v>
      </c>
      <c r="M83" s="856"/>
      <c r="N83" s="51"/>
    </row>
    <row r="84" spans="1:14">
      <c r="B84" s="89" t="s">
        <v>973</v>
      </c>
      <c r="C84" s="90"/>
      <c r="D84" s="90"/>
      <c r="E84" s="90"/>
      <c r="F84" s="90"/>
      <c r="G84" s="90"/>
      <c r="H84" s="90"/>
      <c r="I84" s="87"/>
      <c r="J84" s="88"/>
      <c r="K84" s="305">
        <v>0.05</v>
      </c>
      <c r="L84" s="855">
        <f>N78*K84</f>
        <v>3744.7755102780789</v>
      </c>
      <c r="M84" s="856"/>
      <c r="N84" s="51"/>
    </row>
    <row r="85" spans="1:14" ht="15.75" thickBot="1">
      <c r="B85" s="91" t="s">
        <v>974</v>
      </c>
      <c r="C85" s="92"/>
      <c r="D85" s="92"/>
      <c r="E85" s="92"/>
      <c r="F85" s="92"/>
      <c r="G85" s="92"/>
      <c r="H85" s="92"/>
      <c r="I85" s="93"/>
      <c r="J85" s="94"/>
      <c r="K85" s="306">
        <v>0.05</v>
      </c>
      <c r="L85" s="857">
        <f>N78*K85</f>
        <v>3744.7755102780789</v>
      </c>
      <c r="M85" s="858"/>
      <c r="N85" s="51"/>
    </row>
    <row r="86" spans="1:14" ht="15.75" thickBot="1">
      <c r="B86" s="820" t="s">
        <v>953</v>
      </c>
      <c r="C86" s="821"/>
      <c r="D86" s="821"/>
      <c r="E86" s="821"/>
      <c r="F86" s="821"/>
      <c r="G86" s="821"/>
      <c r="H86" s="821"/>
      <c r="I86" s="821"/>
      <c r="J86" s="821"/>
      <c r="K86" s="821"/>
      <c r="L86" s="821"/>
      <c r="M86" s="822"/>
      <c r="N86" s="52">
        <f>L83+L84+L85</f>
        <v>22468.653061668472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97364.163267230047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1508</v>
      </c>
      <c r="C31" s="81" t="s">
        <v>1509</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457.46797086593608</v>
      </c>
      <c r="N48" s="273">
        <f>K48*M48</f>
        <v>457.46797086593608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457.46797086593608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457.46797086593608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91.493594173187219</v>
      </c>
      <c r="M83" s="856"/>
      <c r="N83" s="51"/>
    </row>
    <row r="84" spans="1:14">
      <c r="B84" s="89" t="s">
        <v>973</v>
      </c>
      <c r="C84" s="90"/>
      <c r="D84" s="90"/>
      <c r="E84" s="90"/>
      <c r="F84" s="90"/>
      <c r="G84" s="90"/>
      <c r="H84" s="90"/>
      <c r="I84" s="87"/>
      <c r="J84" s="88"/>
      <c r="K84" s="305">
        <v>0.05</v>
      </c>
      <c r="L84" s="855">
        <f>N78*K84</f>
        <v>22.873398543296805</v>
      </c>
      <c r="M84" s="856"/>
      <c r="N84" s="51"/>
    </row>
    <row r="85" spans="1:14" ht="15.75" thickBot="1">
      <c r="B85" s="91" t="s">
        <v>974</v>
      </c>
      <c r="C85" s="92"/>
      <c r="D85" s="92"/>
      <c r="E85" s="92"/>
      <c r="F85" s="92"/>
      <c r="G85" s="92"/>
      <c r="H85" s="92"/>
      <c r="I85" s="93"/>
      <c r="J85" s="94"/>
      <c r="K85" s="306">
        <v>0.05</v>
      </c>
      <c r="L85" s="857">
        <f>N78*K85</f>
        <v>22.873398543296805</v>
      </c>
      <c r="M85" s="858"/>
      <c r="N85" s="51"/>
    </row>
    <row r="86" spans="1:14" ht="15.75" thickBot="1">
      <c r="B86" s="820" t="s">
        <v>953</v>
      </c>
      <c r="C86" s="821"/>
      <c r="D86" s="821"/>
      <c r="E86" s="821"/>
      <c r="F86" s="821"/>
      <c r="G86" s="821"/>
      <c r="H86" s="821"/>
      <c r="I86" s="821"/>
      <c r="J86" s="821"/>
      <c r="K86" s="821"/>
      <c r="L86" s="821"/>
      <c r="M86" s="822"/>
      <c r="N86" s="52">
        <f>L83+L84+L85</f>
        <v>137.24039125978084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594.70836212571692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1510</v>
      </c>
      <c r="C31" s="81" t="s">
        <v>1511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457.46797086593608</v>
      </c>
      <c r="N49" s="273">
        <f>K49*M49</f>
        <v>41172.11737793425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107217.23343585625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116067.62758349582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23213.525516699166</v>
      </c>
      <c r="M83" s="856"/>
      <c r="N83" s="51"/>
    </row>
    <row r="84" spans="1:14">
      <c r="B84" s="89" t="s">
        <v>973</v>
      </c>
      <c r="C84" s="90"/>
      <c r="D84" s="90"/>
      <c r="E84" s="90"/>
      <c r="F84" s="90"/>
      <c r="G84" s="90"/>
      <c r="H84" s="90"/>
      <c r="I84" s="87"/>
      <c r="J84" s="88"/>
      <c r="K84" s="305">
        <v>0.05</v>
      </c>
      <c r="L84" s="855">
        <f>N78*K84</f>
        <v>5803.3813791747916</v>
      </c>
      <c r="M84" s="856"/>
      <c r="N84" s="51"/>
    </row>
    <row r="85" spans="1:14" ht="15.75" thickBot="1">
      <c r="B85" s="91" t="s">
        <v>974</v>
      </c>
      <c r="C85" s="92"/>
      <c r="D85" s="92"/>
      <c r="E85" s="92"/>
      <c r="F85" s="92"/>
      <c r="G85" s="92"/>
      <c r="H85" s="92"/>
      <c r="I85" s="93"/>
      <c r="J85" s="94"/>
      <c r="K85" s="306">
        <v>0.05</v>
      </c>
      <c r="L85" s="857">
        <f>N78*K85</f>
        <v>5803.3813791747916</v>
      </c>
      <c r="M85" s="858"/>
      <c r="N85" s="51"/>
    </row>
    <row r="86" spans="1:14" ht="15.75" thickBot="1">
      <c r="B86" s="820" t="s">
        <v>953</v>
      </c>
      <c r="C86" s="821"/>
      <c r="D86" s="821"/>
      <c r="E86" s="821"/>
      <c r="F86" s="821"/>
      <c r="G86" s="821"/>
      <c r="H86" s="821"/>
      <c r="I86" s="821"/>
      <c r="J86" s="821"/>
      <c r="K86" s="821"/>
      <c r="L86" s="821"/>
      <c r="M86" s="822"/>
      <c r="N86" s="52">
        <f>L83+L84+L85</f>
        <v>34820.288275048748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150887.91585854458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1512</v>
      </c>
      <c r="C31" s="81" t="s">
        <v>1513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457.46797086593608</v>
      </c>
      <c r="N49" s="273">
        <f>K49*M49</f>
        <v>41172.11737793425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107217.23343585625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116067.62758349582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23213.525516699166</v>
      </c>
      <c r="M83" s="856"/>
      <c r="N83" s="51"/>
    </row>
    <row r="84" spans="1:14">
      <c r="B84" s="89" t="s">
        <v>973</v>
      </c>
      <c r="C84" s="90"/>
      <c r="D84" s="90"/>
      <c r="E84" s="90"/>
      <c r="F84" s="90"/>
      <c r="G84" s="90"/>
      <c r="H84" s="90"/>
      <c r="I84" s="87"/>
      <c r="J84" s="88"/>
      <c r="K84" s="305">
        <v>0.05</v>
      </c>
      <c r="L84" s="855">
        <f>N78*K84</f>
        <v>5803.3813791747916</v>
      </c>
      <c r="M84" s="856"/>
      <c r="N84" s="51"/>
    </row>
    <row r="85" spans="1:14" ht="15.75" thickBot="1">
      <c r="B85" s="91" t="s">
        <v>974</v>
      </c>
      <c r="C85" s="92"/>
      <c r="D85" s="92"/>
      <c r="E85" s="92"/>
      <c r="F85" s="92"/>
      <c r="G85" s="92"/>
      <c r="H85" s="92"/>
      <c r="I85" s="93"/>
      <c r="J85" s="94"/>
      <c r="K85" s="306">
        <v>0.05</v>
      </c>
      <c r="L85" s="857">
        <f>N78*K85</f>
        <v>5803.3813791747916</v>
      </c>
      <c r="M85" s="858"/>
      <c r="N85" s="51"/>
    </row>
    <row r="86" spans="1:14" ht="15.75" thickBot="1">
      <c r="B86" s="820" t="s">
        <v>953</v>
      </c>
      <c r="C86" s="821"/>
      <c r="D86" s="821"/>
      <c r="E86" s="821"/>
      <c r="F86" s="821"/>
      <c r="G86" s="821"/>
      <c r="H86" s="821"/>
      <c r="I86" s="821"/>
      <c r="J86" s="821"/>
      <c r="K86" s="821"/>
      <c r="L86" s="821"/>
      <c r="M86" s="822"/>
      <c r="N86" s="52">
        <f>L83+L84+L85</f>
        <v>34820.288275048748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150887.91585854458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1514</v>
      </c>
      <c r="C31" s="81" t="s">
        <v>1515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66045.116057922001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74895.510205561572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14979.102041112315</v>
      </c>
      <c r="M83" s="856"/>
      <c r="N83" s="51"/>
    </row>
    <row r="84" spans="1:14">
      <c r="B84" s="89" t="s">
        <v>973</v>
      </c>
      <c r="C84" s="90"/>
      <c r="D84" s="90"/>
      <c r="E84" s="90"/>
      <c r="F84" s="90"/>
      <c r="G84" s="90"/>
      <c r="H84" s="90"/>
      <c r="I84" s="87"/>
      <c r="J84" s="88"/>
      <c r="K84" s="305">
        <v>0.05</v>
      </c>
      <c r="L84" s="855">
        <f>N78*K84</f>
        <v>3744.7755102780789</v>
      </c>
      <c r="M84" s="856"/>
      <c r="N84" s="51"/>
    </row>
    <row r="85" spans="1:14" ht="15.75" thickBot="1">
      <c r="B85" s="91" t="s">
        <v>974</v>
      </c>
      <c r="C85" s="92"/>
      <c r="D85" s="92"/>
      <c r="E85" s="92"/>
      <c r="F85" s="92"/>
      <c r="G85" s="92"/>
      <c r="H85" s="92"/>
      <c r="I85" s="93"/>
      <c r="J85" s="94"/>
      <c r="K85" s="306">
        <v>0.05</v>
      </c>
      <c r="L85" s="857">
        <f>N78*K85</f>
        <v>3744.7755102780789</v>
      </c>
      <c r="M85" s="858"/>
      <c r="N85" s="51"/>
    </row>
    <row r="86" spans="1:14" ht="15.75" thickBot="1">
      <c r="B86" s="820" t="s">
        <v>953</v>
      </c>
      <c r="C86" s="821"/>
      <c r="D86" s="821"/>
      <c r="E86" s="821"/>
      <c r="F86" s="821"/>
      <c r="G86" s="821"/>
      <c r="H86" s="821"/>
      <c r="I86" s="821"/>
      <c r="J86" s="821"/>
      <c r="K86" s="821"/>
      <c r="L86" s="821"/>
      <c r="M86" s="822"/>
      <c r="N86" s="52">
        <f>L83+L84+L85</f>
        <v>22468.653061668472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97364.163267230047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1516</v>
      </c>
      <c r="C31" s="81" t="s">
        <v>1517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45</v>
      </c>
      <c r="N36" s="273">
        <f>K36/M36</f>
        <v>1181.4334492569428</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166511.23374201637</v>
      </c>
      <c r="L37" s="271"/>
      <c r="M37" s="272">
        <v>45</v>
      </c>
      <c r="N37" s="273">
        <f>K37/M37</f>
        <v>3700.2496387114747</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92721.236084160453</v>
      </c>
      <c r="L38" s="271"/>
      <c r="M38" s="272">
        <v>45</v>
      </c>
      <c r="N38" s="273">
        <f>K38/M38</f>
        <v>2060.4719129813434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6948.1257854946052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50803.935429170764</v>
      </c>
      <c r="N48" s="273">
        <f>K48*M48</f>
        <v>66045.116057922001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66045.116057922001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1003.9922366619315</v>
      </c>
      <c r="M59" s="908"/>
      <c r="N59" s="288">
        <f>K59*L59</f>
        <v>1305.1899076605112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1305.1899076605112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74895.510205561572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14979.102041112315</v>
      </c>
      <c r="M83" s="856"/>
      <c r="N83" s="51"/>
    </row>
    <row r="84" spans="1:14">
      <c r="B84" s="89" t="s">
        <v>973</v>
      </c>
      <c r="C84" s="90"/>
      <c r="D84" s="90"/>
      <c r="E84" s="90"/>
      <c r="F84" s="90"/>
      <c r="G84" s="90"/>
      <c r="H84" s="90"/>
      <c r="I84" s="87"/>
      <c r="J84" s="88"/>
      <c r="K84" s="305">
        <v>0.05</v>
      </c>
      <c r="L84" s="855">
        <f>N78*K84</f>
        <v>3744.7755102780789</v>
      </c>
      <c r="M84" s="856"/>
      <c r="N84" s="51"/>
    </row>
    <row r="85" spans="1:14" ht="15.75" thickBot="1">
      <c r="B85" s="91" t="s">
        <v>974</v>
      </c>
      <c r="C85" s="92"/>
      <c r="D85" s="92"/>
      <c r="E85" s="92"/>
      <c r="F85" s="92"/>
      <c r="G85" s="92"/>
      <c r="H85" s="92"/>
      <c r="I85" s="93"/>
      <c r="J85" s="94"/>
      <c r="K85" s="306">
        <v>0.05</v>
      </c>
      <c r="L85" s="857">
        <f>N78*K85</f>
        <v>3744.7755102780789</v>
      </c>
      <c r="M85" s="858"/>
      <c r="N85" s="51"/>
    </row>
    <row r="86" spans="1:14" ht="15.75" thickBot="1">
      <c r="B86" s="820" t="s">
        <v>953</v>
      </c>
      <c r="C86" s="821"/>
      <c r="D86" s="821"/>
      <c r="E86" s="821"/>
      <c r="F86" s="821"/>
      <c r="G86" s="821"/>
      <c r="H86" s="821"/>
      <c r="I86" s="821"/>
      <c r="J86" s="821"/>
      <c r="K86" s="821"/>
      <c r="L86" s="821"/>
      <c r="M86" s="822"/>
      <c r="N86" s="52">
        <f>L83+L84+L85</f>
        <v>22468.653061668472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97364.163267230047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1518</v>
      </c>
      <c r="C31" s="81" t="s">
        <v>1519</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457.46797086593608</v>
      </c>
      <c r="N48" s="273">
        <f>K48*M48</f>
        <v>457.46797086593608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457.46797086593608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457.46797086593608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91.493594173187219</v>
      </c>
      <c r="M83" s="856"/>
      <c r="N83" s="51"/>
    </row>
    <row r="84" spans="1:14">
      <c r="B84" s="89" t="s">
        <v>973</v>
      </c>
      <c r="C84" s="90"/>
      <c r="D84" s="90"/>
      <c r="E84" s="90"/>
      <c r="F84" s="90"/>
      <c r="G84" s="90"/>
      <c r="H84" s="90"/>
      <c r="I84" s="87"/>
      <c r="J84" s="88"/>
      <c r="K84" s="305">
        <v>0.05</v>
      </c>
      <c r="L84" s="855">
        <f>N78*K84</f>
        <v>22.873398543296805</v>
      </c>
      <c r="M84" s="856"/>
      <c r="N84" s="51"/>
    </row>
    <row r="85" spans="1:14" ht="15.75" thickBot="1">
      <c r="B85" s="91" t="s">
        <v>974</v>
      </c>
      <c r="C85" s="92"/>
      <c r="D85" s="92"/>
      <c r="E85" s="92"/>
      <c r="F85" s="92"/>
      <c r="G85" s="92"/>
      <c r="H85" s="92"/>
      <c r="I85" s="93"/>
      <c r="J85" s="94"/>
      <c r="K85" s="306">
        <v>0.05</v>
      </c>
      <c r="L85" s="857">
        <f>N78*K85</f>
        <v>22.873398543296805</v>
      </c>
      <c r="M85" s="858"/>
      <c r="N85" s="51"/>
    </row>
    <row r="86" spans="1:14" ht="15.75" thickBot="1">
      <c r="B86" s="820" t="s">
        <v>953</v>
      </c>
      <c r="C86" s="821"/>
      <c r="D86" s="821"/>
      <c r="E86" s="821"/>
      <c r="F86" s="821"/>
      <c r="G86" s="821"/>
      <c r="H86" s="821"/>
      <c r="I86" s="821"/>
      <c r="J86" s="821"/>
      <c r="K86" s="821"/>
      <c r="L86" s="821"/>
      <c r="M86" s="822"/>
      <c r="N86" s="52">
        <f>L83+L84+L85</f>
        <v>137.24039125978084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594.70836212571692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453"/>
      <c r="L30" s="796" t="s">
        <v>945</v>
      </c>
      <c r="M30" s="797"/>
      <c r="N30" s="71" t="s">
        <v>946</v>
      </c>
    </row>
    <row r="31" spans="1:14" ht="15.75" thickBot="1">
      <c r="A31" t="s">
        <v>1845</v>
      </c>
      <c r="B31" s="80" t="s">
        <v>1522</v>
      </c>
      <c r="C31" s="81" t="s">
        <v>1520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810</v>
      </c>
      <c r="B48" s="43" t="str">
        <f>VLOOKUP(A48,MATERIALES!A4:D373,3,FALSE)</f>
        <v>Cemento Asfaltico 40-50</v>
      </c>
      <c r="C48" s="282"/>
      <c r="D48" s="282"/>
      <c r="E48" s="282"/>
      <c r="F48" s="282"/>
      <c r="G48" s="282"/>
      <c r="H48" s="282"/>
      <c r="I48" s="269"/>
      <c r="J48" s="225" t="str">
        <f>VLOOKUP(A48,MATERIALES!A4:D373,2,FALSE)</f>
        <v>kg</v>
      </c>
      <c r="K48" s="283">
        <v>1</v>
      </c>
      <c r="L48" s="268"/>
      <c r="M48" s="403">
        <f>VLOOKUP(A48,MATERIALES!A4:D395,4,FALSE)</f>
        <v>1550.8401033515322</v>
      </c>
      <c r="N48" s="273">
        <f>K48*M48</f>
        <v>1550.8401033515322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1550.8401033515322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1550.8401033515322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310.16802067030648</v>
      </c>
      <c r="M83" s="856"/>
      <c r="N83" s="51"/>
    </row>
    <row r="84" spans="1:14">
      <c r="B84" s="89" t="s">
        <v>973</v>
      </c>
      <c r="C84" s="90"/>
      <c r="D84" s="90"/>
      <c r="E84" s="90"/>
      <c r="F84" s="90"/>
      <c r="G84" s="90"/>
      <c r="H84" s="90"/>
      <c r="I84" s="87"/>
      <c r="J84" s="88"/>
      <c r="K84" s="305">
        <v>0.05</v>
      </c>
      <c r="L84" s="855">
        <f>N78*K84</f>
        <v>77.542005167576619</v>
      </c>
      <c r="M84" s="856"/>
      <c r="N84" s="51"/>
    </row>
    <row r="85" spans="1:14" ht="15.75" thickBot="1">
      <c r="B85" s="91" t="s">
        <v>974</v>
      </c>
      <c r="C85" s="92"/>
      <c r="D85" s="92"/>
      <c r="E85" s="92"/>
      <c r="F85" s="92"/>
      <c r="G85" s="92"/>
      <c r="H85" s="92"/>
      <c r="I85" s="93"/>
      <c r="J85" s="94"/>
      <c r="K85" s="306">
        <v>0.05</v>
      </c>
      <c r="L85" s="857">
        <f>N78*K85</f>
        <v>77.542005167576619</v>
      </c>
      <c r="M85" s="858"/>
      <c r="N85" s="51"/>
    </row>
    <row r="86" spans="1:14" ht="15.75" thickBot="1">
      <c r="B86" s="820" t="s">
        <v>953</v>
      </c>
      <c r="C86" s="821"/>
      <c r="D86" s="821"/>
      <c r="E86" s="821"/>
      <c r="F86" s="821"/>
      <c r="G86" s="821"/>
      <c r="H86" s="821"/>
      <c r="I86" s="821"/>
      <c r="J86" s="821"/>
      <c r="K86" s="821"/>
      <c r="L86" s="821"/>
      <c r="M86" s="822"/>
      <c r="N86" s="52">
        <f>L83+L84+L85</f>
        <v>465.25203100545974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2016.0921343569919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1523</v>
      </c>
      <c r="C31" s="81" t="s">
        <v>1530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805</v>
      </c>
      <c r="B48" s="43" t="str">
        <f>VLOOKUP(A48,MATERIALES!A4:D373,3,FALSE)</f>
        <v>Cemento Asfaltico 60-70</v>
      </c>
      <c r="C48" s="282"/>
      <c r="D48" s="282"/>
      <c r="E48" s="282"/>
      <c r="F48" s="282"/>
      <c r="G48" s="282"/>
      <c r="H48" s="282"/>
      <c r="I48" s="269"/>
      <c r="J48" s="225" t="str">
        <f>VLOOKUP(A48,MATERIALES!A4:D373,2,FALSE)</f>
        <v>kg</v>
      </c>
      <c r="K48" s="283">
        <v>1</v>
      </c>
      <c r="L48" s="268"/>
      <c r="M48" s="403">
        <f>VLOOKUP(A48,MATERIALES!A4:D395,4,FALSE)</f>
        <v>1480.8773919221399</v>
      </c>
      <c r="N48" s="273">
        <f>K48*M48</f>
        <v>1480.8773919221399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1480.8773919221399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1480.8773919221399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296.175478384428</v>
      </c>
      <c r="M83" s="856"/>
      <c r="N83" s="51"/>
    </row>
    <row r="84" spans="1:14">
      <c r="B84" s="89" t="s">
        <v>973</v>
      </c>
      <c r="C84" s="90"/>
      <c r="D84" s="90"/>
      <c r="E84" s="90"/>
      <c r="F84" s="90"/>
      <c r="G84" s="90"/>
      <c r="H84" s="90"/>
      <c r="I84" s="87"/>
      <c r="J84" s="88"/>
      <c r="K84" s="305">
        <v>0.05</v>
      </c>
      <c r="L84" s="855">
        <f>N78*K84</f>
        <v>74.043869596107001</v>
      </c>
      <c r="M84" s="856"/>
      <c r="N84" s="51"/>
    </row>
    <row r="85" spans="1:14" ht="15.75" thickBot="1">
      <c r="B85" s="91" t="s">
        <v>974</v>
      </c>
      <c r="C85" s="92"/>
      <c r="D85" s="92"/>
      <c r="E85" s="92"/>
      <c r="F85" s="92"/>
      <c r="G85" s="92"/>
      <c r="H85" s="92"/>
      <c r="I85" s="93"/>
      <c r="J85" s="94"/>
      <c r="K85" s="306">
        <v>0.05</v>
      </c>
      <c r="L85" s="857">
        <f>N78*K85</f>
        <v>74.043869596107001</v>
      </c>
      <c r="M85" s="858"/>
      <c r="N85" s="51"/>
    </row>
    <row r="86" spans="1:14" ht="15.75" thickBot="1">
      <c r="B86" s="820" t="s">
        <v>953</v>
      </c>
      <c r="C86" s="821"/>
      <c r="D86" s="821"/>
      <c r="E86" s="821"/>
      <c r="F86" s="821"/>
      <c r="G86" s="821"/>
      <c r="H86" s="821"/>
      <c r="I86" s="821"/>
      <c r="J86" s="821"/>
      <c r="K86" s="821"/>
      <c r="L86" s="821"/>
      <c r="M86" s="822"/>
      <c r="N86" s="52">
        <f>L83+L84+L85</f>
        <v>444.26321757664203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1925.1406094987819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1525</v>
      </c>
      <c r="C31" s="81" t="s">
        <v>1524</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808</v>
      </c>
      <c r="B48" s="43" t="str">
        <f>VLOOKUP(A48,MATERIALES!A4:D373,3,FALSE)</f>
        <v>Cemento Asfaltico 80-100</v>
      </c>
      <c r="C48" s="282"/>
      <c r="D48" s="282"/>
      <c r="E48" s="282"/>
      <c r="F48" s="282"/>
      <c r="G48" s="282"/>
      <c r="H48" s="282"/>
      <c r="I48" s="269"/>
      <c r="J48" s="225" t="str">
        <f>VLOOKUP(A48,MATERIALES!A4:D373,2,FALSE)</f>
        <v>kg</v>
      </c>
      <c r="K48" s="283">
        <v>1</v>
      </c>
      <c r="L48" s="268"/>
      <c r="M48" s="403">
        <f>VLOOKUP(A48,MATERIALES!A4:D395,4,FALSE)</f>
        <v>1480.8773919221399</v>
      </c>
      <c r="N48" s="273">
        <f>K48*M48</f>
        <v>1480.8773919221399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1480.8773919221399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1480.8773919221399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296.175478384428</v>
      </c>
      <c r="M83" s="856"/>
      <c r="N83" s="51"/>
    </row>
    <row r="84" spans="1:14">
      <c r="B84" s="89" t="s">
        <v>973</v>
      </c>
      <c r="C84" s="90"/>
      <c r="D84" s="90"/>
      <c r="E84" s="90"/>
      <c r="F84" s="90"/>
      <c r="G84" s="90"/>
      <c r="H84" s="90"/>
      <c r="I84" s="87"/>
      <c r="J84" s="88"/>
      <c r="K84" s="305">
        <v>0.05</v>
      </c>
      <c r="L84" s="855">
        <f>N78*K84</f>
        <v>74.043869596107001</v>
      </c>
      <c r="M84" s="856"/>
      <c r="N84" s="51"/>
    </row>
    <row r="85" spans="1:14" ht="15.75" thickBot="1">
      <c r="B85" s="91" t="s">
        <v>974</v>
      </c>
      <c r="C85" s="92"/>
      <c r="D85" s="92"/>
      <c r="E85" s="92"/>
      <c r="F85" s="92"/>
      <c r="G85" s="92"/>
      <c r="H85" s="92"/>
      <c r="I85" s="93"/>
      <c r="J85" s="94"/>
      <c r="K85" s="306">
        <v>0.05</v>
      </c>
      <c r="L85" s="857">
        <f>N78*K85</f>
        <v>74.043869596107001</v>
      </c>
      <c r="M85" s="858"/>
      <c r="N85" s="51"/>
    </row>
    <row r="86" spans="1:14" ht="15.75" thickBot="1">
      <c r="B86" s="820" t="s">
        <v>953</v>
      </c>
      <c r="C86" s="821"/>
      <c r="D86" s="821"/>
      <c r="E86" s="821"/>
      <c r="F86" s="821"/>
      <c r="G86" s="821"/>
      <c r="H86" s="821"/>
      <c r="I86" s="821"/>
      <c r="J86" s="821"/>
      <c r="K86" s="821"/>
      <c r="L86" s="821"/>
      <c r="M86" s="822"/>
      <c r="N86" s="52">
        <f>L83+L84+L85</f>
        <v>444.26321757664203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1925.1406094987819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1527</v>
      </c>
      <c r="C31" s="81" t="s">
        <v>1531</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854</v>
      </c>
      <c r="B48" s="43" t="str">
        <f>VLOOKUP(A48,MATERIALES!A4:D373,3,FALSE)</f>
        <v>Emulsión CRM</v>
      </c>
      <c r="C48" s="282"/>
      <c r="D48" s="282"/>
      <c r="E48" s="282"/>
      <c r="F48" s="282"/>
      <c r="G48" s="282"/>
      <c r="H48" s="282"/>
      <c r="I48" s="269"/>
      <c r="J48" s="225" t="str">
        <f>VLOOKUP(A48,MATERIALES!A4:D373,2,FALSE)</f>
        <v>lt</v>
      </c>
      <c r="K48" s="283">
        <v>1</v>
      </c>
      <c r="L48" s="268"/>
      <c r="M48" s="403">
        <f>VLOOKUP(A48,MATERIALES!A4:D395,4,FALSE)</f>
        <v>1085.4714678270236</v>
      </c>
      <c r="N48" s="273">
        <f>K48*M48</f>
        <v>1085.4714678270236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1085.4714678270236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1085.4714678270236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217.09429356540474</v>
      </c>
      <c r="M83" s="856"/>
      <c r="N83" s="51"/>
    </row>
    <row r="84" spans="1:14">
      <c r="B84" s="89" t="s">
        <v>973</v>
      </c>
      <c r="C84" s="90"/>
      <c r="D84" s="90"/>
      <c r="E84" s="90"/>
      <c r="F84" s="90"/>
      <c r="G84" s="90"/>
      <c r="H84" s="90"/>
      <c r="I84" s="87"/>
      <c r="J84" s="88"/>
      <c r="K84" s="305">
        <v>0.05</v>
      </c>
      <c r="L84" s="855">
        <f>N78*K84</f>
        <v>54.273573391351185</v>
      </c>
      <c r="M84" s="856"/>
      <c r="N84" s="51"/>
    </row>
    <row r="85" spans="1:14" ht="15.75" thickBot="1">
      <c r="B85" s="91" t="s">
        <v>974</v>
      </c>
      <c r="C85" s="92"/>
      <c r="D85" s="92"/>
      <c r="E85" s="92"/>
      <c r="F85" s="92"/>
      <c r="G85" s="92"/>
      <c r="H85" s="92"/>
      <c r="I85" s="93"/>
      <c r="J85" s="94"/>
      <c r="K85" s="306">
        <v>0.05</v>
      </c>
      <c r="L85" s="857">
        <f>N78*K85</f>
        <v>54.273573391351185</v>
      </c>
      <c r="M85" s="858"/>
      <c r="N85" s="51"/>
    </row>
    <row r="86" spans="1:14" ht="15.75" thickBot="1">
      <c r="B86" s="820" t="s">
        <v>953</v>
      </c>
      <c r="C86" s="821"/>
      <c r="D86" s="821"/>
      <c r="E86" s="821"/>
      <c r="F86" s="821"/>
      <c r="G86" s="821"/>
      <c r="H86" s="821"/>
      <c r="I86" s="821"/>
      <c r="J86" s="821"/>
      <c r="K86" s="821"/>
      <c r="L86" s="821"/>
      <c r="M86" s="822"/>
      <c r="N86" s="52">
        <f>L83+L84+L85</f>
        <v>325.6414403481071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1411.1129081751308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1036</v>
      </c>
      <c r="C31" s="81" t="s">
        <v>1532</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865</v>
      </c>
      <c r="B48" s="43" t="str">
        <f>VLOOKUP(A48,MATERIALES!A4:D373,3,FALSE)</f>
        <v>Emulsión Asfáltica de Rotura Lenta CRL</v>
      </c>
      <c r="C48" s="282"/>
      <c r="D48" s="282"/>
      <c r="E48" s="282"/>
      <c r="F48" s="282"/>
      <c r="G48" s="282"/>
      <c r="H48" s="282"/>
      <c r="I48" s="269"/>
      <c r="J48" s="225" t="str">
        <f>VLOOKUP(A48,MATERIALES!A4:D373,2,FALSE)</f>
        <v>lt</v>
      </c>
      <c r="K48" s="283">
        <v>1</v>
      </c>
      <c r="L48" s="268"/>
      <c r="M48" s="403">
        <f>VLOOKUP(A48,MATERIALES!A4:D395,4,FALSE)</f>
        <v>1494.8063317430826</v>
      </c>
      <c r="N48" s="273">
        <f>K48*M48</f>
        <v>1494.8063317430826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1494.8063317430826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1494.8063317430826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298.96126634861656</v>
      </c>
      <c r="M83" s="856"/>
      <c r="N83" s="51"/>
    </row>
    <row r="84" spans="1:14">
      <c r="B84" s="89" t="s">
        <v>973</v>
      </c>
      <c r="C84" s="90"/>
      <c r="D84" s="90"/>
      <c r="E84" s="90"/>
      <c r="F84" s="90"/>
      <c r="G84" s="90"/>
      <c r="H84" s="90"/>
      <c r="I84" s="87"/>
      <c r="J84" s="88"/>
      <c r="K84" s="305">
        <v>0.05</v>
      </c>
      <c r="L84" s="855">
        <f>N78*K84</f>
        <v>74.74031658715414</v>
      </c>
      <c r="M84" s="856"/>
      <c r="N84" s="51"/>
    </row>
    <row r="85" spans="1:14" ht="15.75" thickBot="1">
      <c r="B85" s="91" t="s">
        <v>974</v>
      </c>
      <c r="C85" s="92"/>
      <c r="D85" s="92"/>
      <c r="E85" s="92"/>
      <c r="F85" s="92"/>
      <c r="G85" s="92"/>
      <c r="H85" s="92"/>
      <c r="I85" s="93"/>
      <c r="J85" s="94"/>
      <c r="K85" s="306">
        <v>0.05</v>
      </c>
      <c r="L85" s="857">
        <f>N78*K85</f>
        <v>74.74031658715414</v>
      </c>
      <c r="M85" s="858"/>
      <c r="N85" s="51"/>
    </row>
    <row r="86" spans="1:14" ht="15.75" thickBot="1">
      <c r="B86" s="820" t="s">
        <v>953</v>
      </c>
      <c r="C86" s="821"/>
      <c r="D86" s="821"/>
      <c r="E86" s="821"/>
      <c r="F86" s="821"/>
      <c r="G86" s="821"/>
      <c r="H86" s="821"/>
      <c r="I86" s="821"/>
      <c r="J86" s="821"/>
      <c r="K86" s="821"/>
      <c r="L86" s="821"/>
      <c r="M86" s="822"/>
      <c r="N86" s="52">
        <f>L83+L84+L85</f>
        <v>448.44189952292487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1943.2482312660075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1037</v>
      </c>
      <c r="C31" s="81" t="s">
        <v>1533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852</v>
      </c>
      <c r="B48" s="43" t="str">
        <f>VLOOKUP(A48,MATERIALES!A4:D373,3,FALSE)</f>
        <v>Emulsión CRL-1hm</v>
      </c>
      <c r="C48" s="282"/>
      <c r="D48" s="282"/>
      <c r="E48" s="282"/>
      <c r="F48" s="282"/>
      <c r="G48" s="282"/>
      <c r="H48" s="282"/>
      <c r="I48" s="269"/>
      <c r="J48" s="225" t="str">
        <f>VLOOKUP(A48,MATERIALES!A4:D373,2,FALSE)</f>
        <v>lt</v>
      </c>
      <c r="K48" s="283">
        <v>1</v>
      </c>
      <c r="L48" s="268"/>
      <c r="M48" s="403">
        <f>VLOOKUP(A48,MATERIALES!A4:D395,4,FALSE)</f>
        <v>1675.9249510586276</v>
      </c>
      <c r="N48" s="273">
        <f>K48*M48</f>
        <v>1675.9249510586276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1675.9249510586276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1675.9249510586276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335.18499021172556</v>
      </c>
      <c r="M83" s="856"/>
      <c r="N83" s="51"/>
    </row>
    <row r="84" spans="1:14">
      <c r="B84" s="89" t="s">
        <v>973</v>
      </c>
      <c r="C84" s="90"/>
      <c r="D84" s="90"/>
      <c r="E84" s="90"/>
      <c r="F84" s="90"/>
      <c r="G84" s="90"/>
      <c r="H84" s="90"/>
      <c r="I84" s="87"/>
      <c r="J84" s="88"/>
      <c r="K84" s="305">
        <v>0.05</v>
      </c>
      <c r="L84" s="855">
        <f>N78*K84</f>
        <v>83.796247552931391</v>
      </c>
      <c r="M84" s="856"/>
      <c r="N84" s="51"/>
    </row>
    <row r="85" spans="1:14" ht="15.75" thickBot="1">
      <c r="B85" s="91" t="s">
        <v>974</v>
      </c>
      <c r="C85" s="92"/>
      <c r="D85" s="92"/>
      <c r="E85" s="92"/>
      <c r="F85" s="92"/>
      <c r="G85" s="92"/>
      <c r="H85" s="92"/>
      <c r="I85" s="93"/>
      <c r="J85" s="94"/>
      <c r="K85" s="306">
        <v>0.05</v>
      </c>
      <c r="L85" s="857">
        <f>N78*K85</f>
        <v>83.796247552931391</v>
      </c>
      <c r="M85" s="858"/>
      <c r="N85" s="51"/>
    </row>
    <row r="86" spans="1:14" ht="15.75" thickBot="1">
      <c r="B86" s="820" t="s">
        <v>953</v>
      </c>
      <c r="C86" s="821"/>
      <c r="D86" s="821"/>
      <c r="E86" s="821"/>
      <c r="F86" s="821"/>
      <c r="G86" s="821"/>
      <c r="H86" s="821"/>
      <c r="I86" s="821"/>
      <c r="J86" s="821"/>
      <c r="K86" s="821"/>
      <c r="L86" s="821"/>
      <c r="M86" s="822"/>
      <c r="N86" s="52">
        <f>L83+L84+L85</f>
        <v>502.77748531758834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2178.7024363762157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1528</v>
      </c>
      <c r="C31" s="81" t="s">
        <v>1534</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850</v>
      </c>
      <c r="B48" s="43" t="str">
        <f>VLOOKUP(A48,MATERIALES!A4:D373,3,FALSE)</f>
        <v>Emulsión CRL-1h</v>
      </c>
      <c r="C48" s="282"/>
      <c r="D48" s="282"/>
      <c r="E48" s="282"/>
      <c r="F48" s="282"/>
      <c r="G48" s="282"/>
      <c r="H48" s="282"/>
      <c r="I48" s="269"/>
      <c r="J48" s="225" t="str">
        <f>VLOOKUP(A48,MATERIALES!A4:D373,2,FALSE)</f>
        <v>lt</v>
      </c>
      <c r="K48" s="283">
        <v>1</v>
      </c>
      <c r="L48" s="268"/>
      <c r="M48" s="403">
        <f>VLOOKUP(A48,MATERIALES!A4:D395,4,FALSE)</f>
        <v>1099.3262047722076</v>
      </c>
      <c r="N48" s="273">
        <f>K48*M48</f>
        <v>1099.3262047722076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1099.3262047722076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1099.3262047722076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219.86524095444153</v>
      </c>
      <c r="M83" s="856"/>
      <c r="N83" s="51"/>
    </row>
    <row r="84" spans="1:14">
      <c r="B84" s="89" t="s">
        <v>973</v>
      </c>
      <c r="C84" s="90"/>
      <c r="D84" s="90"/>
      <c r="E84" s="90"/>
      <c r="F84" s="90"/>
      <c r="G84" s="90"/>
      <c r="H84" s="90"/>
      <c r="I84" s="87"/>
      <c r="J84" s="88"/>
      <c r="K84" s="305">
        <v>0.05</v>
      </c>
      <c r="L84" s="855">
        <f>N78*K84</f>
        <v>54.966310238610383</v>
      </c>
      <c r="M84" s="856"/>
      <c r="N84" s="51"/>
    </row>
    <row r="85" spans="1:14" ht="15.75" thickBot="1">
      <c r="B85" s="91" t="s">
        <v>974</v>
      </c>
      <c r="C85" s="92"/>
      <c r="D85" s="92"/>
      <c r="E85" s="92"/>
      <c r="F85" s="92"/>
      <c r="G85" s="92"/>
      <c r="H85" s="92"/>
      <c r="I85" s="93"/>
      <c r="J85" s="94"/>
      <c r="K85" s="306">
        <v>0.05</v>
      </c>
      <c r="L85" s="857">
        <f>N78*K85</f>
        <v>54.966310238610383</v>
      </c>
      <c r="M85" s="858"/>
      <c r="N85" s="51"/>
    </row>
    <row r="86" spans="1:14" ht="15.75" thickBot="1">
      <c r="B86" s="820" t="s">
        <v>953</v>
      </c>
      <c r="C86" s="821"/>
      <c r="D86" s="821"/>
      <c r="E86" s="821"/>
      <c r="F86" s="821"/>
      <c r="G86" s="821"/>
      <c r="H86" s="821"/>
      <c r="I86" s="821"/>
      <c r="J86" s="821"/>
      <c r="K86" s="821"/>
      <c r="L86" s="821"/>
      <c r="M86" s="822"/>
      <c r="N86" s="52">
        <f>L83+L84+L85</f>
        <v>329.79786143166228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1429.1240662038699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1535</v>
      </c>
      <c r="C31" s="81" t="s">
        <v>1536</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817</v>
      </c>
      <c r="B48" s="43" t="str">
        <f>VLOOKUP(A48,MATERIALES!A4:D373,3,FALSE)</f>
        <v>Cemento Asfáltico Modificado Con Grano De Caucho Reciclado Tipo I</v>
      </c>
      <c r="C48" s="282"/>
      <c r="D48" s="282"/>
      <c r="E48" s="282"/>
      <c r="F48" s="282"/>
      <c r="G48" s="282"/>
      <c r="H48" s="282"/>
      <c r="I48" s="269"/>
      <c r="J48" s="225" t="str">
        <f>VLOOKUP(A48,MATERIALES!A4:D373,2,FALSE)</f>
        <v>kg</v>
      </c>
      <c r="K48" s="283">
        <v>1</v>
      </c>
      <c r="L48" s="268"/>
      <c r="M48" s="403">
        <f>VLOOKUP(A48,MATERIALES!A4:D395,4,FALSE)</f>
        <v>1795.9216015708582</v>
      </c>
      <c r="N48" s="273">
        <f>K48*M48</f>
        <v>1795.9216015708582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1795.9216015708582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1795.9216015708582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359.18432031417166</v>
      </c>
      <c r="M83" s="856"/>
      <c r="N83" s="51"/>
    </row>
    <row r="84" spans="1:14">
      <c r="B84" s="89" t="s">
        <v>973</v>
      </c>
      <c r="C84" s="90"/>
      <c r="D84" s="90"/>
      <c r="E84" s="90"/>
      <c r="F84" s="90"/>
      <c r="G84" s="90"/>
      <c r="H84" s="90"/>
      <c r="I84" s="87"/>
      <c r="J84" s="88"/>
      <c r="K84" s="305">
        <v>0.05</v>
      </c>
      <c r="L84" s="855">
        <f>N78*K84</f>
        <v>89.796080078542914</v>
      </c>
      <c r="M84" s="856"/>
      <c r="N84" s="51"/>
    </row>
    <row r="85" spans="1:14" ht="15.75" thickBot="1">
      <c r="B85" s="91" t="s">
        <v>974</v>
      </c>
      <c r="C85" s="92"/>
      <c r="D85" s="92"/>
      <c r="E85" s="92"/>
      <c r="F85" s="92"/>
      <c r="G85" s="92"/>
      <c r="H85" s="92"/>
      <c r="I85" s="93"/>
      <c r="J85" s="94"/>
      <c r="K85" s="306">
        <v>0.05</v>
      </c>
      <c r="L85" s="857">
        <f>N78*K85</f>
        <v>89.796080078542914</v>
      </c>
      <c r="M85" s="858"/>
      <c r="N85" s="51"/>
    </row>
    <row r="86" spans="1:14" ht="15.75" thickBot="1">
      <c r="B86" s="820" t="s">
        <v>953</v>
      </c>
      <c r="C86" s="821"/>
      <c r="D86" s="821"/>
      <c r="E86" s="821"/>
      <c r="F86" s="821"/>
      <c r="G86" s="821"/>
      <c r="H86" s="821"/>
      <c r="I86" s="821"/>
      <c r="J86" s="821"/>
      <c r="K86" s="821"/>
      <c r="L86" s="821"/>
      <c r="M86" s="822"/>
      <c r="N86" s="52">
        <f>L83+L84+L85</f>
        <v>538.77648047125751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2334.6980820421159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1537</v>
      </c>
      <c r="C31" s="81" t="s">
        <v>1538</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819</v>
      </c>
      <c r="B48" s="43" t="str">
        <f>VLOOKUP(A48,MATERIALES!A4:D373,3,FALSE)</f>
        <v>Cemento Asfáltico Modificado Con Grano De Caucho Reciclado Tipo Il</v>
      </c>
      <c r="C48" s="282"/>
      <c r="D48" s="282"/>
      <c r="E48" s="282"/>
      <c r="F48" s="282"/>
      <c r="G48" s="282"/>
      <c r="H48" s="282"/>
      <c r="I48" s="269"/>
      <c r="J48" s="225" t="str">
        <f>VLOOKUP(A48,MATERIALES!A4:D373,2,FALSE)</f>
        <v>kg</v>
      </c>
      <c r="K48" s="283">
        <v>1</v>
      </c>
      <c r="L48" s="268"/>
      <c r="M48" s="403">
        <f>VLOOKUP(A48,MATERIALES!A4:D395,4,FALSE)</f>
        <v>1847.8106125476579</v>
      </c>
      <c r="N48" s="273">
        <f>K48*M48</f>
        <v>1847.8106125476579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1847.8106125476579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1847.8106125476579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369.5621225095316</v>
      </c>
      <c r="M83" s="856"/>
      <c r="N83" s="51"/>
    </row>
    <row r="84" spans="1:14">
      <c r="B84" s="89" t="s">
        <v>973</v>
      </c>
      <c r="C84" s="90"/>
      <c r="D84" s="90"/>
      <c r="E84" s="90"/>
      <c r="F84" s="90"/>
      <c r="G84" s="90"/>
      <c r="H84" s="90"/>
      <c r="I84" s="87"/>
      <c r="J84" s="88"/>
      <c r="K84" s="305">
        <v>0.05</v>
      </c>
      <c r="L84" s="855">
        <f>N78*K84</f>
        <v>92.390530627382901</v>
      </c>
      <c r="M84" s="856"/>
      <c r="N84" s="51"/>
    </row>
    <row r="85" spans="1:14" ht="15.75" thickBot="1">
      <c r="B85" s="91" t="s">
        <v>974</v>
      </c>
      <c r="C85" s="92"/>
      <c r="D85" s="92"/>
      <c r="E85" s="92"/>
      <c r="F85" s="92"/>
      <c r="G85" s="92"/>
      <c r="H85" s="92"/>
      <c r="I85" s="93"/>
      <c r="J85" s="94"/>
      <c r="K85" s="306">
        <v>0.05</v>
      </c>
      <c r="L85" s="857">
        <f>N78*K85</f>
        <v>92.390530627382901</v>
      </c>
      <c r="M85" s="858"/>
      <c r="N85" s="51"/>
    </row>
    <row r="86" spans="1:14" ht="15.75" thickBot="1">
      <c r="B86" s="820" t="s">
        <v>953</v>
      </c>
      <c r="C86" s="821"/>
      <c r="D86" s="821"/>
      <c r="E86" s="821"/>
      <c r="F86" s="821"/>
      <c r="G86" s="821"/>
      <c r="H86" s="821"/>
      <c r="I86" s="821"/>
      <c r="J86" s="821"/>
      <c r="K86" s="821"/>
      <c r="L86" s="821"/>
      <c r="M86" s="822"/>
      <c r="N86" s="52">
        <f>L83+L84+L85</f>
        <v>554.34318376429735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2402.1537963119554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1539</v>
      </c>
      <c r="C31" s="81" t="s">
        <v>1540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820</v>
      </c>
      <c r="B48" s="43" t="str">
        <f>VLOOKUP(A48,MATERIALES!A4:D373,3,FALSE)</f>
        <v>Cemento Asfáltico Modificado Con Grano De Caucho Reciclado Tipo lll</v>
      </c>
      <c r="C48" s="282"/>
      <c r="D48" s="282"/>
      <c r="E48" s="282"/>
      <c r="F48" s="282"/>
      <c r="G48" s="282"/>
      <c r="H48" s="282"/>
      <c r="I48" s="269"/>
      <c r="J48" s="225" t="str">
        <f>VLOOKUP(A48,MATERIALES!A4:D373,2,FALSE)</f>
        <v>kg</v>
      </c>
      <c r="K48" s="283">
        <v>1</v>
      </c>
      <c r="L48" s="268"/>
      <c r="M48" s="403">
        <f>VLOOKUP(A48,MATERIALES!A4:D395,4,FALSE)</f>
        <v>1904.5970133245144</v>
      </c>
      <c r="N48" s="273">
        <f>K48*M48</f>
        <v>1904.5970133245144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1904.5970133245144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1904.5970133245144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380.91940266490292</v>
      </c>
      <c r="M83" s="856"/>
      <c r="N83" s="51"/>
    </row>
    <row r="84" spans="1:14">
      <c r="B84" s="89" t="s">
        <v>973</v>
      </c>
      <c r="C84" s="90"/>
      <c r="D84" s="90"/>
      <c r="E84" s="90"/>
      <c r="F84" s="90"/>
      <c r="G84" s="90"/>
      <c r="H84" s="90"/>
      <c r="I84" s="87"/>
      <c r="J84" s="88"/>
      <c r="K84" s="305">
        <v>0.05</v>
      </c>
      <c r="L84" s="855">
        <f>N78*K84</f>
        <v>95.22985066622573</v>
      </c>
      <c r="M84" s="856"/>
      <c r="N84" s="51"/>
    </row>
    <row r="85" spans="1:14" ht="15.75" thickBot="1">
      <c r="B85" s="91" t="s">
        <v>974</v>
      </c>
      <c r="C85" s="92"/>
      <c r="D85" s="92"/>
      <c r="E85" s="92"/>
      <c r="F85" s="92"/>
      <c r="G85" s="92"/>
      <c r="H85" s="92"/>
      <c r="I85" s="93"/>
      <c r="J85" s="94"/>
      <c r="K85" s="306">
        <v>0.05</v>
      </c>
      <c r="L85" s="857">
        <f>N78*K85</f>
        <v>95.22985066622573</v>
      </c>
      <c r="M85" s="858"/>
      <c r="N85" s="51"/>
    </row>
    <row r="86" spans="1:14" ht="15.75" thickBot="1">
      <c r="B86" s="820" t="s">
        <v>953</v>
      </c>
      <c r="C86" s="821"/>
      <c r="D86" s="821"/>
      <c r="E86" s="821"/>
      <c r="F86" s="821"/>
      <c r="G86" s="821"/>
      <c r="H86" s="821"/>
      <c r="I86" s="821"/>
      <c r="J86" s="821"/>
      <c r="K86" s="821"/>
      <c r="L86" s="821"/>
      <c r="M86" s="822"/>
      <c r="N86" s="52">
        <f>L83+L84+L85</f>
        <v>571.37910399735438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2475.9761173218685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1038</v>
      </c>
      <c r="C31" s="81" t="s">
        <v>1541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812</v>
      </c>
      <c r="B48" s="43" t="str">
        <f>VLOOKUP(A48,MATERIALES!A4:D373,3,FALSE)</f>
        <v>Cemento asfaltico modificado con polímeros tipo I</v>
      </c>
      <c r="C48" s="282"/>
      <c r="D48" s="282"/>
      <c r="E48" s="282"/>
      <c r="F48" s="282"/>
      <c r="G48" s="282"/>
      <c r="H48" s="282"/>
      <c r="I48" s="269"/>
      <c r="J48" s="225" t="str">
        <f>VLOOKUP(A48,MATERIALES!A4:D373,2,FALSE)</f>
        <v>kg</v>
      </c>
      <c r="K48" s="283">
        <v>1</v>
      </c>
      <c r="L48" s="268"/>
      <c r="M48" s="403">
        <f>VLOOKUP(A48,MATERIALES!A4:D395,4,FALSE)</f>
        <v>2146.5831915836311</v>
      </c>
      <c r="N48" s="273">
        <f>K48*M48</f>
        <v>2146.5831915836311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2146.5831915836311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2146.5831915836311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429.31663831672626</v>
      </c>
      <c r="M83" s="856"/>
      <c r="N83" s="51"/>
    </row>
    <row r="84" spans="1:14">
      <c r="B84" s="89" t="s">
        <v>973</v>
      </c>
      <c r="C84" s="90"/>
      <c r="D84" s="90"/>
      <c r="E84" s="90"/>
      <c r="F84" s="90"/>
      <c r="G84" s="90"/>
      <c r="H84" s="90"/>
      <c r="I84" s="87"/>
      <c r="J84" s="88"/>
      <c r="K84" s="305">
        <v>0.05</v>
      </c>
      <c r="L84" s="855">
        <f>N78*K84</f>
        <v>107.32915957918156</v>
      </c>
      <c r="M84" s="856"/>
      <c r="N84" s="51"/>
    </row>
    <row r="85" spans="1:14" ht="15.75" thickBot="1">
      <c r="B85" s="91" t="s">
        <v>974</v>
      </c>
      <c r="C85" s="92"/>
      <c r="D85" s="92"/>
      <c r="E85" s="92"/>
      <c r="F85" s="92"/>
      <c r="G85" s="92"/>
      <c r="H85" s="92"/>
      <c r="I85" s="93"/>
      <c r="J85" s="94"/>
      <c r="K85" s="306">
        <v>0.05</v>
      </c>
      <c r="L85" s="857">
        <f>N78*K85</f>
        <v>107.32915957918156</v>
      </c>
      <c r="M85" s="858"/>
      <c r="N85" s="51"/>
    </row>
    <row r="86" spans="1:14" ht="15.75" thickBot="1">
      <c r="B86" s="820" t="s">
        <v>953</v>
      </c>
      <c r="C86" s="821"/>
      <c r="D86" s="821"/>
      <c r="E86" s="821"/>
      <c r="F86" s="821"/>
      <c r="G86" s="821"/>
      <c r="H86" s="821"/>
      <c r="I86" s="821"/>
      <c r="J86" s="821"/>
      <c r="K86" s="821"/>
      <c r="L86" s="821"/>
      <c r="M86" s="822"/>
      <c r="N86" s="52">
        <f>L83+L84+L85</f>
        <v>643.97495747508935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2790.5581490587206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1039</v>
      </c>
      <c r="C31" s="81" t="s">
        <v>1542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2146.5831915836311</v>
      </c>
      <c r="N48" s="273">
        <f>K48*M48</f>
        <v>2146.5831915836311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2146.5831915836311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2146.5831915836311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429.31663831672626</v>
      </c>
      <c r="M83" s="856"/>
      <c r="N83" s="51"/>
    </row>
    <row r="84" spans="1:14">
      <c r="B84" s="89" t="s">
        <v>973</v>
      </c>
      <c r="C84" s="90"/>
      <c r="D84" s="90"/>
      <c r="E84" s="90"/>
      <c r="F84" s="90"/>
      <c r="G84" s="90"/>
      <c r="H84" s="90"/>
      <c r="I84" s="87"/>
      <c r="J84" s="88"/>
      <c r="K84" s="305">
        <v>0.05</v>
      </c>
      <c r="L84" s="855">
        <f>N78*K84</f>
        <v>107.32915957918156</v>
      </c>
      <c r="M84" s="856"/>
      <c r="N84" s="51"/>
    </row>
    <row r="85" spans="1:14" ht="15.75" thickBot="1">
      <c r="B85" s="91" t="s">
        <v>974</v>
      </c>
      <c r="C85" s="92"/>
      <c r="D85" s="92"/>
      <c r="E85" s="92"/>
      <c r="F85" s="92"/>
      <c r="G85" s="92"/>
      <c r="H85" s="92"/>
      <c r="I85" s="93"/>
      <c r="J85" s="94"/>
      <c r="K85" s="306">
        <v>0.05</v>
      </c>
      <c r="L85" s="857">
        <f>N78*K85</f>
        <v>107.32915957918156</v>
      </c>
      <c r="M85" s="858"/>
      <c r="N85" s="51"/>
    </row>
    <row r="86" spans="1:14" ht="15.75" thickBot="1">
      <c r="B86" s="820" t="s">
        <v>953</v>
      </c>
      <c r="C86" s="821"/>
      <c r="D86" s="821"/>
      <c r="E86" s="821"/>
      <c r="F86" s="821"/>
      <c r="G86" s="821"/>
      <c r="H86" s="821"/>
      <c r="I86" s="821"/>
      <c r="J86" s="821"/>
      <c r="K86" s="821"/>
      <c r="L86" s="821"/>
      <c r="M86" s="822"/>
      <c r="N86" s="52">
        <f>L83+L84+L85</f>
        <v>643.97495747508935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2790.5581490587206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1040</v>
      </c>
      <c r="C31" s="81" t="s">
        <v>1543</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2146.5831915836311</v>
      </c>
      <c r="N48" s="273">
        <f>K48*M48</f>
        <v>2146.5831915836311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2146.5831915836311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2146.5831915836311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429.31663831672626</v>
      </c>
      <c r="M83" s="856"/>
      <c r="N83" s="51"/>
    </row>
    <row r="84" spans="1:14">
      <c r="B84" s="89" t="s">
        <v>973</v>
      </c>
      <c r="C84" s="90"/>
      <c r="D84" s="90"/>
      <c r="E84" s="90"/>
      <c r="F84" s="90"/>
      <c r="G84" s="90"/>
      <c r="H84" s="90"/>
      <c r="I84" s="87"/>
      <c r="J84" s="88"/>
      <c r="K84" s="305">
        <v>0.05</v>
      </c>
      <c r="L84" s="855">
        <f>N78*K84</f>
        <v>107.32915957918156</v>
      </c>
      <c r="M84" s="856"/>
      <c r="N84" s="51"/>
    </row>
    <row r="85" spans="1:14" ht="15.75" thickBot="1">
      <c r="B85" s="91" t="s">
        <v>974</v>
      </c>
      <c r="C85" s="92"/>
      <c r="D85" s="92"/>
      <c r="E85" s="92"/>
      <c r="F85" s="92"/>
      <c r="G85" s="92"/>
      <c r="H85" s="92"/>
      <c r="I85" s="93"/>
      <c r="J85" s="94"/>
      <c r="K85" s="306">
        <v>0.05</v>
      </c>
      <c r="L85" s="857">
        <f>N78*K85</f>
        <v>107.32915957918156</v>
      </c>
      <c r="M85" s="858"/>
      <c r="N85" s="51"/>
    </row>
    <row r="86" spans="1:14" ht="15.75" thickBot="1">
      <c r="B86" s="820" t="s">
        <v>953</v>
      </c>
      <c r="C86" s="821"/>
      <c r="D86" s="821"/>
      <c r="E86" s="821"/>
      <c r="F86" s="821"/>
      <c r="G86" s="821"/>
      <c r="H86" s="821"/>
      <c r="I86" s="821"/>
      <c r="J86" s="821"/>
      <c r="K86" s="821"/>
      <c r="L86" s="821"/>
      <c r="M86" s="822"/>
      <c r="N86" s="52">
        <f>L83+L84+L85</f>
        <v>643.97495747508935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2790.5581490587206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1041</v>
      </c>
      <c r="C31" s="81" t="s">
        <v>1544</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814</v>
      </c>
      <c r="B48" s="43" t="str">
        <f>VLOOKUP(A48,MATERIALES!A4:D373,3,FALSE)</f>
        <v>Cemento asfaltico modificado con polímeros tipo III</v>
      </c>
      <c r="C48" s="282"/>
      <c r="D48" s="282"/>
      <c r="E48" s="282"/>
      <c r="F48" s="282"/>
      <c r="G48" s="282"/>
      <c r="H48" s="282"/>
      <c r="I48" s="269"/>
      <c r="J48" s="225" t="str">
        <f>VLOOKUP(A48,MATERIALES!A4:D373,2,FALSE)</f>
        <v>kg</v>
      </c>
      <c r="K48" s="283">
        <v>1</v>
      </c>
      <c r="L48" s="268"/>
      <c r="M48" s="403">
        <f>VLOOKUP(A48,MATERIALES!A4:D395,4,FALSE)</f>
        <v>2146.5831915836311</v>
      </c>
      <c r="N48" s="273">
        <f>K48*M48</f>
        <v>2146.5831915836311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2146.5831915836311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2146.5831915836311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429.31663831672626</v>
      </c>
      <c r="M83" s="856"/>
      <c r="N83" s="51"/>
    </row>
    <row r="84" spans="1:14">
      <c r="B84" s="89" t="s">
        <v>973</v>
      </c>
      <c r="C84" s="90"/>
      <c r="D84" s="90"/>
      <c r="E84" s="90"/>
      <c r="F84" s="90"/>
      <c r="G84" s="90"/>
      <c r="H84" s="90"/>
      <c r="I84" s="87"/>
      <c r="J84" s="88"/>
      <c r="K84" s="305">
        <v>0.05</v>
      </c>
      <c r="L84" s="855">
        <f>N78*K84</f>
        <v>107.32915957918156</v>
      </c>
      <c r="M84" s="856"/>
      <c r="N84" s="51"/>
    </row>
    <row r="85" spans="1:14" ht="15.75" thickBot="1">
      <c r="B85" s="91" t="s">
        <v>974</v>
      </c>
      <c r="C85" s="92"/>
      <c r="D85" s="92"/>
      <c r="E85" s="92"/>
      <c r="F85" s="92"/>
      <c r="G85" s="92"/>
      <c r="H85" s="92"/>
      <c r="I85" s="93"/>
      <c r="J85" s="94"/>
      <c r="K85" s="306">
        <v>0.05</v>
      </c>
      <c r="L85" s="857">
        <f>N78*K85</f>
        <v>107.32915957918156</v>
      </c>
      <c r="M85" s="858"/>
      <c r="N85" s="51"/>
    </row>
    <row r="86" spans="1:14" ht="15.75" thickBot="1">
      <c r="B86" s="820" t="s">
        <v>953</v>
      </c>
      <c r="C86" s="821"/>
      <c r="D86" s="821"/>
      <c r="E86" s="821"/>
      <c r="F86" s="821"/>
      <c r="G86" s="821"/>
      <c r="H86" s="821"/>
      <c r="I86" s="821"/>
      <c r="J86" s="821"/>
      <c r="K86" s="821"/>
      <c r="L86" s="821"/>
      <c r="M86" s="822"/>
      <c r="N86" s="52">
        <f>L83+L84+L85</f>
        <v>643.97495747508935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2790.5581490587206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1042</v>
      </c>
      <c r="C31" s="81" t="s">
        <v>1545</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815</v>
      </c>
      <c r="B48" s="43" t="str">
        <f>VLOOKUP(A48,MATERIALES!A4:D373,3,FALSE)</f>
        <v>Cemento asfaltico modificado con polímeros tipo IV</v>
      </c>
      <c r="C48" s="282"/>
      <c r="D48" s="282"/>
      <c r="E48" s="282"/>
      <c r="F48" s="282"/>
      <c r="G48" s="282"/>
      <c r="H48" s="282"/>
      <c r="I48" s="269"/>
      <c r="J48" s="225" t="str">
        <f>VLOOKUP(A48,MATERIALES!A4:D373,2,FALSE)</f>
        <v>kg</v>
      </c>
      <c r="K48" s="283">
        <v>1</v>
      </c>
      <c r="L48" s="268"/>
      <c r="M48" s="403">
        <f>VLOOKUP(A48,MATERIALES!A4:D395,4,FALSE)</f>
        <v>2146.5831915836311</v>
      </c>
      <c r="N48" s="273">
        <f>K48*M48</f>
        <v>2146.5831915836311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2146.5831915836311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2146.5831915836311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429.31663831672626</v>
      </c>
      <c r="M83" s="856"/>
      <c r="N83" s="51"/>
    </row>
    <row r="84" spans="1:14">
      <c r="B84" s="89" t="s">
        <v>973</v>
      </c>
      <c r="C84" s="90"/>
      <c r="D84" s="90"/>
      <c r="E84" s="90"/>
      <c r="F84" s="90"/>
      <c r="G84" s="90"/>
      <c r="H84" s="90"/>
      <c r="I84" s="87"/>
      <c r="J84" s="88"/>
      <c r="K84" s="305">
        <v>0.05</v>
      </c>
      <c r="L84" s="855">
        <f>N78*K84</f>
        <v>107.32915957918156</v>
      </c>
      <c r="M84" s="856"/>
      <c r="N84" s="51"/>
    </row>
    <row r="85" spans="1:14" ht="15.75" thickBot="1">
      <c r="B85" s="91" t="s">
        <v>974</v>
      </c>
      <c r="C85" s="92"/>
      <c r="D85" s="92"/>
      <c r="E85" s="92"/>
      <c r="F85" s="92"/>
      <c r="G85" s="92"/>
      <c r="H85" s="92"/>
      <c r="I85" s="93"/>
      <c r="J85" s="94"/>
      <c r="K85" s="306">
        <v>0.05</v>
      </c>
      <c r="L85" s="857">
        <f>N78*K85</f>
        <v>107.32915957918156</v>
      </c>
      <c r="M85" s="858"/>
      <c r="N85" s="51"/>
    </row>
    <row r="86" spans="1:14" ht="15.75" thickBot="1">
      <c r="B86" s="820" t="s">
        <v>953</v>
      </c>
      <c r="C86" s="821"/>
      <c r="D86" s="821"/>
      <c r="E86" s="821"/>
      <c r="F86" s="821"/>
      <c r="G86" s="821"/>
      <c r="H86" s="821"/>
      <c r="I86" s="821"/>
      <c r="J86" s="821"/>
      <c r="K86" s="821"/>
      <c r="L86" s="821"/>
      <c r="M86" s="822"/>
      <c r="N86" s="52">
        <f>L83+L84+L85</f>
        <v>643.97495747508935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2790.5581490587206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1546</v>
      </c>
      <c r="C31" s="81" t="s">
        <v>1547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816</v>
      </c>
      <c r="B48" s="43" t="str">
        <f>VLOOKUP(A48,MATERIALES!A4:D373,3,FALSE)</f>
        <v>Cemento asfaltico modificado con polímeros tipo V</v>
      </c>
      <c r="C48" s="282"/>
      <c r="D48" s="282"/>
      <c r="E48" s="282"/>
      <c r="F48" s="282"/>
      <c r="G48" s="282"/>
      <c r="H48" s="282"/>
      <c r="I48" s="269"/>
      <c r="J48" s="225" t="str">
        <f>VLOOKUP(A48,MATERIALES!A4:D373,2,FALSE)</f>
        <v>kg</v>
      </c>
      <c r="K48" s="283">
        <v>1</v>
      </c>
      <c r="L48" s="268"/>
      <c r="M48" s="403">
        <f>VLOOKUP(A48,MATERIALES!A4:D395,4,FALSE)</f>
        <v>2146.5831915836311</v>
      </c>
      <c r="N48" s="273">
        <f>K48*M48</f>
        <v>2146.5831915836311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2146.5831915836311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2146.5831915836311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429.31663831672626</v>
      </c>
      <c r="M83" s="856"/>
      <c r="N83" s="51"/>
    </row>
    <row r="84" spans="1:14">
      <c r="B84" s="89" t="s">
        <v>973</v>
      </c>
      <c r="C84" s="90"/>
      <c r="D84" s="90"/>
      <c r="E84" s="90"/>
      <c r="F84" s="90"/>
      <c r="G84" s="90"/>
      <c r="H84" s="90"/>
      <c r="I84" s="87"/>
      <c r="J84" s="88"/>
      <c r="K84" s="305">
        <v>0.05</v>
      </c>
      <c r="L84" s="855">
        <f>N78*K84</f>
        <v>107.32915957918156</v>
      </c>
      <c r="M84" s="856"/>
      <c r="N84" s="51"/>
    </row>
    <row r="85" spans="1:14" ht="15.75" thickBot="1">
      <c r="B85" s="91" t="s">
        <v>974</v>
      </c>
      <c r="C85" s="92"/>
      <c r="D85" s="92"/>
      <c r="E85" s="92"/>
      <c r="F85" s="92"/>
      <c r="G85" s="92"/>
      <c r="H85" s="92"/>
      <c r="I85" s="93"/>
      <c r="J85" s="94"/>
      <c r="K85" s="306">
        <v>0.05</v>
      </c>
      <c r="L85" s="857">
        <f>N78*K85</f>
        <v>107.32915957918156</v>
      </c>
      <c r="M85" s="858"/>
      <c r="N85" s="51"/>
    </row>
    <row r="86" spans="1:14" ht="15.75" thickBot="1">
      <c r="B86" s="820" t="s">
        <v>953</v>
      </c>
      <c r="C86" s="821"/>
      <c r="D86" s="821"/>
      <c r="E86" s="821"/>
      <c r="F86" s="821"/>
      <c r="G86" s="821"/>
      <c r="H86" s="821"/>
      <c r="I86" s="821"/>
      <c r="J86" s="821"/>
      <c r="K86" s="821"/>
      <c r="L86" s="821"/>
      <c r="M86" s="822"/>
      <c r="N86" s="52">
        <f>L83+L84+L85</f>
        <v>643.97495747508935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2790.5581490587206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1043</v>
      </c>
      <c r="C31" s="81" t="s">
        <v>1548</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866</v>
      </c>
      <c r="B48" s="43" t="str">
        <f>VLOOKUP(A48,MATERIALES!A4:D373,3,FALSE)</f>
        <v>Emulsión Asfáltica de Rotura Media Modificada Con Polímeros CRM-m</v>
      </c>
      <c r="C48" s="282"/>
      <c r="D48" s="282"/>
      <c r="E48" s="282"/>
      <c r="F48" s="282"/>
      <c r="G48" s="282"/>
      <c r="H48" s="282"/>
      <c r="I48" s="269"/>
      <c r="J48" s="225" t="str">
        <f>VLOOKUP(A48,MATERIALES!A4:D373,2,FALSE)</f>
        <v>lt</v>
      </c>
      <c r="K48" s="283">
        <v>1</v>
      </c>
      <c r="L48" s="268"/>
      <c r="M48" s="403">
        <f>VLOOKUP(A48,MATERIALES!A4:D395,4,FALSE)</f>
        <v>1741.4566907641583</v>
      </c>
      <c r="N48" s="273">
        <f>K48*M48</f>
        <v>1741.4566907641583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1741.4566907641583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1741.4566907641583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348.29133815283171</v>
      </c>
      <c r="M83" s="856"/>
      <c r="N83" s="51"/>
    </row>
    <row r="84" spans="1:14">
      <c r="B84" s="89" t="s">
        <v>973</v>
      </c>
      <c r="C84" s="90"/>
      <c r="D84" s="90"/>
      <c r="E84" s="90"/>
      <c r="F84" s="90"/>
      <c r="G84" s="90"/>
      <c r="H84" s="90"/>
      <c r="I84" s="87"/>
      <c r="J84" s="88"/>
      <c r="K84" s="305">
        <v>0.05</v>
      </c>
      <c r="L84" s="855">
        <f>N78*K84</f>
        <v>87.072834538207928</v>
      </c>
      <c r="M84" s="856"/>
      <c r="N84" s="51"/>
    </row>
    <row r="85" spans="1:14" ht="15.75" thickBot="1">
      <c r="B85" s="91" t="s">
        <v>974</v>
      </c>
      <c r="C85" s="92"/>
      <c r="D85" s="92"/>
      <c r="E85" s="92"/>
      <c r="F85" s="92"/>
      <c r="G85" s="92"/>
      <c r="H85" s="92"/>
      <c r="I85" s="93"/>
      <c r="J85" s="94"/>
      <c r="K85" s="306">
        <v>0.05</v>
      </c>
      <c r="L85" s="857">
        <f>N78*K85</f>
        <v>87.072834538207928</v>
      </c>
      <c r="M85" s="858"/>
      <c r="N85" s="51"/>
    </row>
    <row r="86" spans="1:14" ht="15.75" thickBot="1">
      <c r="B86" s="820" t="s">
        <v>953</v>
      </c>
      <c r="C86" s="821"/>
      <c r="D86" s="821"/>
      <c r="E86" s="821"/>
      <c r="F86" s="821"/>
      <c r="G86" s="821"/>
      <c r="H86" s="821"/>
      <c r="I86" s="821"/>
      <c r="J86" s="821"/>
      <c r="K86" s="821"/>
      <c r="L86" s="821"/>
      <c r="M86" s="822"/>
      <c r="N86" s="52">
        <f>L83+L84+L85</f>
        <v>522.43700722924757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2263.893697993406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1044</v>
      </c>
      <c r="C31" s="81" t="s">
        <v>1549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500</v>
      </c>
      <c r="N36" s="273">
        <f>K36/M36</f>
        <v>133.0421584838767</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846</v>
      </c>
      <c r="B48" s="43" t="str">
        <f>VLOOKUP(A48,MATERIALES!A4:D373,3,FALSE)</f>
        <v>Emulsión CRL-0</v>
      </c>
      <c r="C48" s="282"/>
      <c r="D48" s="282"/>
      <c r="E48" s="282"/>
      <c r="F48" s="282"/>
      <c r="G48" s="282"/>
      <c r="H48" s="282"/>
      <c r="I48" s="269"/>
      <c r="J48" s="225" t="str">
        <f>VLOOKUP(A48,MATERIALES!A4:D373,2,FALSE)</f>
        <v>lt</v>
      </c>
      <c r="K48" s="283">
        <v>1</v>
      </c>
      <c r="L48" s="268"/>
      <c r="M48" s="403">
        <f>VLOOKUP(A48,MATERIALES!A4:D395,4,FALSE)</f>
        <v>1166.4374056903112</v>
      </c>
      <c r="N48" s="273">
        <f>K48*M48</f>
        <v>1166.4374056903112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1166.4374056903112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4" ht="15.75" thickBot="1">
      <c r="B65" s="909" t="s">
        <v>953</v>
      </c>
      <c r="C65" s="863"/>
      <c r="D65" s="863"/>
      <c r="E65" s="863"/>
      <c r="F65" s="863"/>
      <c r="G65" s="863"/>
      <c r="H65" s="863"/>
      <c r="I65" s="863"/>
      <c r="J65" s="863"/>
      <c r="K65" s="863"/>
      <c r="L65" s="863"/>
      <c r="M65" s="864"/>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9" t="s">
        <v>963</v>
      </c>
      <c r="C69" s="860"/>
      <c r="D69" s="860"/>
      <c r="E69" s="860"/>
      <c r="F69" s="860"/>
      <c r="G69" s="860"/>
      <c r="H69" s="860"/>
      <c r="I69" s="73" t="s">
        <v>964</v>
      </c>
      <c r="J69" s="75" t="s">
        <v>1410</v>
      </c>
      <c r="K69" s="74" t="s">
        <v>966</v>
      </c>
      <c r="L69" s="861" t="s">
        <v>950</v>
      </c>
      <c r="M69" s="862"/>
      <c r="N69" s="98" t="s">
        <v>951</v>
      </c>
    </row>
    <row r="70" spans="1:14">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4000</v>
      </c>
      <c r="N70" s="396">
        <f>K70/M70</f>
        <v>54.131</v>
      </c>
    </row>
    <row r="71" spans="1:14">
      <c r="B71" s="49"/>
      <c r="C71" s="47"/>
      <c r="D71" s="47"/>
      <c r="E71" s="47"/>
      <c r="F71" s="47"/>
      <c r="G71" s="47"/>
      <c r="H71" s="47"/>
      <c r="I71" s="280"/>
      <c r="J71" s="298"/>
      <c r="K71" s="299"/>
      <c r="L71" s="50"/>
      <c r="M71" s="301"/>
      <c r="N71" s="297"/>
    </row>
    <row r="72" spans="1:14">
      <c r="B72" s="49"/>
      <c r="C72" s="47"/>
      <c r="D72" s="47"/>
      <c r="E72" s="47"/>
      <c r="F72" s="47"/>
      <c r="G72" s="47"/>
      <c r="H72" s="47"/>
      <c r="I72" s="280"/>
      <c r="J72" s="298"/>
      <c r="K72" s="299"/>
      <c r="L72" s="319"/>
      <c r="M72" s="301"/>
      <c r="N72" s="297"/>
    </row>
    <row r="73" spans="1:14">
      <c r="B73" s="49"/>
      <c r="C73" s="47"/>
      <c r="D73" s="47"/>
      <c r="E73" s="47"/>
      <c r="F73" s="47"/>
      <c r="G73" s="47"/>
      <c r="H73" s="47"/>
      <c r="I73" s="280"/>
      <c r="J73" s="298"/>
      <c r="K73" s="299"/>
      <c r="L73" s="319"/>
      <c r="M73" s="301"/>
      <c r="N73" s="297"/>
    </row>
    <row r="74" spans="1:14" ht="15.75" thickBot="1">
      <c r="B74" s="896"/>
      <c r="C74" s="897"/>
      <c r="D74" s="897"/>
      <c r="E74" s="897"/>
      <c r="F74" s="897"/>
      <c r="G74" s="897"/>
      <c r="H74" s="897"/>
      <c r="I74" s="126"/>
      <c r="J74" s="126"/>
      <c r="K74" s="126"/>
      <c r="L74" s="910"/>
      <c r="M74" s="910"/>
      <c r="N74" s="45"/>
    </row>
    <row r="75" spans="1:14" ht="15.75" thickBot="1">
      <c r="B75" s="909" t="s">
        <v>953</v>
      </c>
      <c r="C75" s="863"/>
      <c r="D75" s="863"/>
      <c r="E75" s="863"/>
      <c r="F75" s="863"/>
      <c r="G75" s="863"/>
      <c r="H75" s="863"/>
      <c r="I75" s="863"/>
      <c r="J75" s="863"/>
      <c r="K75" s="863"/>
      <c r="L75" s="863"/>
      <c r="M75" s="864"/>
      <c r="N75" s="302">
        <f>SUM(N70:N74)</f>
        <v>54.131</v>
      </c>
    </row>
    <row r="76" spans="1:14" ht="15.75" thickBot="1">
      <c r="B76" s="33"/>
      <c r="C76" s="34"/>
      <c r="D76" s="34"/>
      <c r="E76" s="34"/>
      <c r="F76" s="34"/>
      <c r="G76" s="34"/>
      <c r="H76" s="34"/>
      <c r="I76" s="34"/>
      <c r="J76" s="34"/>
      <c r="K76" s="34"/>
      <c r="L76" s="34"/>
      <c r="M76" s="34"/>
      <c r="N76" s="35"/>
    </row>
    <row r="77" spans="1:14" ht="15.75" thickBot="1">
      <c r="B77" s="820" t="s">
        <v>967</v>
      </c>
      <c r="C77" s="821"/>
      <c r="D77" s="821"/>
      <c r="E77" s="821"/>
      <c r="F77" s="821"/>
      <c r="G77" s="821"/>
      <c r="H77" s="821"/>
      <c r="I77" s="821"/>
      <c r="J77" s="821"/>
      <c r="K77" s="821"/>
      <c r="L77" s="821"/>
      <c r="M77" s="822"/>
      <c r="N77" s="99">
        <f>N43+N54+N65+N75</f>
        <v>1530.2964594133448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306.05929188266896</v>
      </c>
      <c r="M82" s="856"/>
      <c r="N82" s="51"/>
    </row>
    <row r="83" spans="1:14">
      <c r="B83" s="89" t="s">
        <v>973</v>
      </c>
      <c r="C83" s="90"/>
      <c r="D83" s="90"/>
      <c r="E83" s="90"/>
      <c r="F83" s="90"/>
      <c r="G83" s="90"/>
      <c r="H83" s="90"/>
      <c r="I83" s="87"/>
      <c r="J83" s="88"/>
      <c r="K83" s="305">
        <v>0.05</v>
      </c>
      <c r="L83" s="855">
        <f>N77*K83</f>
        <v>76.51482297066724</v>
      </c>
      <c r="M83" s="856"/>
      <c r="N83" s="51"/>
    </row>
    <row r="84" spans="1:14" ht="15.75" thickBot="1">
      <c r="B84" s="91" t="s">
        <v>974</v>
      </c>
      <c r="C84" s="92"/>
      <c r="D84" s="92"/>
      <c r="E84" s="92"/>
      <c r="F84" s="92"/>
      <c r="G84" s="92"/>
      <c r="H84" s="92"/>
      <c r="I84" s="93"/>
      <c r="J84" s="94"/>
      <c r="K84" s="306">
        <v>0.05</v>
      </c>
      <c r="L84" s="857">
        <f>N77*K84</f>
        <v>76.51482297066724</v>
      </c>
      <c r="M84" s="858"/>
      <c r="N84" s="51"/>
    </row>
    <row r="85" spans="1:14" ht="15.75" thickBot="1">
      <c r="B85" s="820" t="s">
        <v>953</v>
      </c>
      <c r="C85" s="821"/>
      <c r="D85" s="821"/>
      <c r="E85" s="821"/>
      <c r="F85" s="821"/>
      <c r="G85" s="821"/>
      <c r="H85" s="821"/>
      <c r="I85" s="821"/>
      <c r="J85" s="821"/>
      <c r="K85" s="821"/>
      <c r="L85" s="821"/>
      <c r="M85" s="822"/>
      <c r="N85" s="52">
        <f>L82+L83+L84</f>
        <v>459.08893782400344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1989.3853972373481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1045</v>
      </c>
      <c r="C31" s="81" t="s">
        <v>1550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500</v>
      </c>
      <c r="N36" s="273">
        <f>K36/M36</f>
        <v>133.0421584838767</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848</v>
      </c>
      <c r="B48" s="43" t="str">
        <f>VLOOKUP(A48,MATERIALES!A4:D373,3,FALSE)</f>
        <v>Emulsión CRL-1</v>
      </c>
      <c r="C48" s="282"/>
      <c r="D48" s="282"/>
      <c r="E48" s="282"/>
      <c r="F48" s="282"/>
      <c r="G48" s="282"/>
      <c r="H48" s="282"/>
      <c r="I48" s="269"/>
      <c r="J48" s="225" t="str">
        <f>VLOOKUP(A48,MATERIALES!A4:D373,2,FALSE)</f>
        <v>lt</v>
      </c>
      <c r="K48" s="283">
        <v>1</v>
      </c>
      <c r="L48" s="268"/>
      <c r="M48" s="403">
        <f>VLOOKUP(A48,MATERIALES!A4:D395,4,FALSE)</f>
        <v>1251.5115800844503</v>
      </c>
      <c r="N48" s="273">
        <f>K48*M48</f>
        <v>1251.5115800844503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1251.5115800844503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1615.370633807484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323.07412676149681</v>
      </c>
      <c r="M83" s="856"/>
      <c r="N83" s="51"/>
    </row>
    <row r="84" spans="1:14">
      <c r="B84" s="89" t="s">
        <v>973</v>
      </c>
      <c r="C84" s="90"/>
      <c r="D84" s="90"/>
      <c r="E84" s="90"/>
      <c r="F84" s="90"/>
      <c r="G84" s="90"/>
      <c r="H84" s="90"/>
      <c r="I84" s="87"/>
      <c r="J84" s="88"/>
      <c r="K84" s="305">
        <v>0.05</v>
      </c>
      <c r="L84" s="855">
        <f>N78*K84</f>
        <v>80.768531690374203</v>
      </c>
      <c r="M84" s="856"/>
      <c r="N84" s="51"/>
    </row>
    <row r="85" spans="1:14" ht="15.75" thickBot="1">
      <c r="B85" s="91" t="s">
        <v>974</v>
      </c>
      <c r="C85" s="92"/>
      <c r="D85" s="92"/>
      <c r="E85" s="92"/>
      <c r="F85" s="92"/>
      <c r="G85" s="92"/>
      <c r="H85" s="92"/>
      <c r="I85" s="93"/>
      <c r="J85" s="94"/>
      <c r="K85" s="306">
        <v>0.05</v>
      </c>
      <c r="L85" s="857">
        <f>N78*K85</f>
        <v>80.768531690374203</v>
      </c>
      <c r="M85" s="858"/>
      <c r="N85" s="51"/>
    </row>
    <row r="86" spans="1:14" ht="15.75" thickBot="1">
      <c r="B86" s="820" t="s">
        <v>953</v>
      </c>
      <c r="C86" s="821"/>
      <c r="D86" s="821"/>
      <c r="E86" s="821"/>
      <c r="F86" s="821"/>
      <c r="G86" s="821"/>
      <c r="H86" s="821"/>
      <c r="I86" s="821"/>
      <c r="J86" s="821"/>
      <c r="K86" s="821"/>
      <c r="L86" s="821"/>
      <c r="M86" s="822"/>
      <c r="N86" s="52">
        <f>L83+L84+L85</f>
        <v>484.61119014224516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2099.981823949729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1551</v>
      </c>
      <c r="C31" s="81" t="s">
        <v>1552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500</v>
      </c>
      <c r="N36" s="273">
        <f>K36/M36</f>
        <v>133.0421584838767</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792</v>
      </c>
      <c r="B48" s="43" t="str">
        <f>VLOOKUP(A48,MATERIALES!A4:D373,3,FALSE)</f>
        <v>Asfalto liquido RC 250</v>
      </c>
      <c r="C48" s="282"/>
      <c r="D48" s="282"/>
      <c r="E48" s="282"/>
      <c r="F48" s="282"/>
      <c r="G48" s="282"/>
      <c r="H48" s="282"/>
      <c r="I48" s="269"/>
      <c r="J48" s="225" t="str">
        <f>VLOOKUP(A48,MATERIALES!A4:D373,2,FALSE)</f>
        <v>gal</v>
      </c>
      <c r="K48" s="283">
        <v>0.3</v>
      </c>
      <c r="L48" s="268"/>
      <c r="M48" s="403">
        <f>VLOOKUP(A48,MATERIALES!A4:D395,4,FALSE)</f>
        <v>8693.1425057833967</v>
      </c>
      <c r="N48" s="273">
        <f>K48*M48</f>
        <v>2607.9427517350191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2607.9427517350191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2971.8018054580525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594.36036109161057</v>
      </c>
      <c r="M83" s="856"/>
      <c r="N83" s="51"/>
    </row>
    <row r="84" spans="1:14">
      <c r="B84" s="89" t="s">
        <v>973</v>
      </c>
      <c r="C84" s="90"/>
      <c r="D84" s="90"/>
      <c r="E84" s="90"/>
      <c r="F84" s="90"/>
      <c r="G84" s="90"/>
      <c r="H84" s="90"/>
      <c r="I84" s="87"/>
      <c r="J84" s="88"/>
      <c r="K84" s="305">
        <v>0.05</v>
      </c>
      <c r="L84" s="855">
        <f>N78*K84</f>
        <v>148.59009027290264</v>
      </c>
      <c r="M84" s="856"/>
      <c r="N84" s="51"/>
    </row>
    <row r="85" spans="1:14" ht="15.75" thickBot="1">
      <c r="B85" s="91" t="s">
        <v>974</v>
      </c>
      <c r="C85" s="92"/>
      <c r="D85" s="92"/>
      <c r="E85" s="92"/>
      <c r="F85" s="92"/>
      <c r="G85" s="92"/>
      <c r="H85" s="92"/>
      <c r="I85" s="93"/>
      <c r="J85" s="94"/>
      <c r="K85" s="306">
        <v>0.05</v>
      </c>
      <c r="L85" s="857">
        <f>N78*K85</f>
        <v>148.59009027290264</v>
      </c>
      <c r="M85" s="858"/>
      <c r="N85" s="51"/>
    </row>
    <row r="86" spans="1:14" ht="15.75" thickBot="1">
      <c r="B86" s="820" t="s">
        <v>953</v>
      </c>
      <c r="C86" s="821"/>
      <c r="D86" s="821"/>
      <c r="E86" s="821"/>
      <c r="F86" s="821"/>
      <c r="G86" s="821"/>
      <c r="H86" s="821"/>
      <c r="I86" s="821"/>
      <c r="J86" s="821"/>
      <c r="K86" s="821"/>
      <c r="L86" s="821"/>
      <c r="M86" s="822"/>
      <c r="N86" s="52">
        <f>L83+L84+L85</f>
        <v>891.54054163741591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3863.3423470954685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1046</v>
      </c>
      <c r="C31" s="81" t="s">
        <v>1208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952" t="str">
        <f>VLOOKUP(A36,EQUIPOS!A6:D154,3,FALSE)</f>
        <v>Carrotanque Irrigador de asfalto, 1000 GALONES DE CAPACIDAD</v>
      </c>
      <c r="C36" s="953"/>
      <c r="D36" s="953"/>
      <c r="E36" s="953"/>
      <c r="F36" s="953"/>
      <c r="G36" s="953"/>
      <c r="H36" s="954"/>
      <c r="I36" s="268"/>
      <c r="J36" s="269"/>
      <c r="K36" s="270">
        <f>VLOOKUP(A36,EQUIPOS!A6:D163,4,FALSE)</f>
        <v>66521.079241938351</v>
      </c>
      <c r="L36" s="271"/>
      <c r="M36" s="272">
        <v>500</v>
      </c>
      <c r="N36" s="273">
        <f>K36/M36</f>
        <v>133.0421584838767</v>
      </c>
    </row>
    <row r="37" spans="1:14">
      <c r="A37" s="113" t="s">
        <v>176</v>
      </c>
      <c r="B37" s="952" t="str">
        <f>VLOOKUP(A37,EQUIPOS!A7:D154,3,FALSE)</f>
        <v xml:space="preserve">Compresor (barrido y soplado)
</v>
      </c>
      <c r="C37" s="953"/>
      <c r="D37" s="953"/>
      <c r="E37" s="953"/>
      <c r="F37" s="953"/>
      <c r="G37" s="953"/>
      <c r="H37" s="954"/>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858</v>
      </c>
      <c r="B48" s="43" t="str">
        <f>VLOOKUP(A48,MATERIALES!A4:D373,3,FALSE)</f>
        <v>Emulsión CRR-1</v>
      </c>
      <c r="C48" s="282"/>
      <c r="D48" s="282"/>
      <c r="E48" s="282"/>
      <c r="F48" s="282"/>
      <c r="G48" s="282"/>
      <c r="H48" s="282"/>
      <c r="I48" s="269"/>
      <c r="J48" s="225" t="str">
        <f>VLOOKUP(A48,MATERIALES!A4:D373,2,FALSE)</f>
        <v>lt</v>
      </c>
      <c r="K48" s="283">
        <v>0.45</v>
      </c>
      <c r="L48" s="268"/>
      <c r="M48" s="403">
        <f>VLOOKUP(A48,MATERIALES!A4:D395,4,FALSE)</f>
        <v>1206.9032465368857</v>
      </c>
      <c r="N48" s="273">
        <f>K48*M48</f>
        <v>543.10646094159858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543.10646094159858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906.96551466463222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181.39310293292647</v>
      </c>
      <c r="M83" s="856"/>
      <c r="N83" s="51"/>
    </row>
    <row r="84" spans="1:14">
      <c r="B84" s="89" t="s">
        <v>973</v>
      </c>
      <c r="C84" s="90"/>
      <c r="D84" s="90"/>
      <c r="E84" s="90"/>
      <c r="F84" s="90"/>
      <c r="G84" s="90"/>
      <c r="H84" s="90"/>
      <c r="I84" s="87"/>
      <c r="J84" s="88"/>
      <c r="K84" s="305">
        <v>0.05</v>
      </c>
      <c r="L84" s="855">
        <f>N78*K84</f>
        <v>45.348275733231617</v>
      </c>
      <c r="M84" s="856"/>
      <c r="N84" s="51"/>
    </row>
    <row r="85" spans="1:14" ht="15.75" thickBot="1">
      <c r="B85" s="91" t="s">
        <v>974</v>
      </c>
      <c r="C85" s="92"/>
      <c r="D85" s="92"/>
      <c r="E85" s="92"/>
      <c r="F85" s="92"/>
      <c r="G85" s="92"/>
      <c r="H85" s="92"/>
      <c r="I85" s="93"/>
      <c r="J85" s="94"/>
      <c r="K85" s="306">
        <v>0.05</v>
      </c>
      <c r="L85" s="857">
        <f>N78*K85</f>
        <v>45.348275733231617</v>
      </c>
      <c r="M85" s="858"/>
      <c r="N85" s="51"/>
    </row>
    <row r="86" spans="1:14" ht="15.75" thickBot="1">
      <c r="B86" s="820" t="s">
        <v>953</v>
      </c>
      <c r="C86" s="821"/>
      <c r="D86" s="821"/>
      <c r="E86" s="821"/>
      <c r="F86" s="821"/>
      <c r="G86" s="821"/>
      <c r="H86" s="821"/>
      <c r="I86" s="821"/>
      <c r="J86" s="821"/>
      <c r="K86" s="821"/>
      <c r="L86" s="821"/>
      <c r="M86" s="822"/>
      <c r="N86" s="52">
        <f>L83+L84+L85</f>
        <v>272.0896543993897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1179.0551690640218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1047</v>
      </c>
      <c r="C31" s="81" t="s">
        <v>1553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500</v>
      </c>
      <c r="N36" s="273">
        <f>K36/M36</f>
        <v>133.0421584838767</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VLOOKUP(A48,MATERIALES!A4:D373,3,FALSE)</f>
        <v>Emulsión CRR-2</v>
      </c>
      <c r="C48" s="282"/>
      <c r="D48" s="282"/>
      <c r="E48" s="282"/>
      <c r="F48" s="282"/>
      <c r="G48" s="282"/>
      <c r="H48" s="282"/>
      <c r="I48" s="269"/>
      <c r="J48" s="225" t="str">
        <f>VLOOKUP(A48,MATERIALES!A4:D373,2,FALSE)</f>
        <v>lt</v>
      </c>
      <c r="K48" s="283">
        <v>0.45</v>
      </c>
      <c r="L48" s="268"/>
      <c r="M48" s="403">
        <f>VLOOKUP(A48,MATERIALES!A4:D395,4,FALSE)</f>
        <v>976.81725689501252</v>
      </c>
      <c r="N48" s="273">
        <f>K48*M48</f>
        <v>439.56776560275563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439.56776560275563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803.42681932578921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160.68536386515785</v>
      </c>
      <c r="M83" s="856"/>
      <c r="N83" s="51"/>
    </row>
    <row r="84" spans="1:14">
      <c r="B84" s="89" t="s">
        <v>973</v>
      </c>
      <c r="C84" s="90"/>
      <c r="D84" s="90"/>
      <c r="E84" s="90"/>
      <c r="F84" s="90"/>
      <c r="G84" s="90"/>
      <c r="H84" s="90"/>
      <c r="I84" s="87"/>
      <c r="J84" s="88"/>
      <c r="K84" s="305">
        <v>0.05</v>
      </c>
      <c r="L84" s="855">
        <f>N78*K84</f>
        <v>40.171340966289463</v>
      </c>
      <c r="M84" s="856"/>
      <c r="N84" s="51"/>
    </row>
    <row r="85" spans="1:14" ht="15.75" thickBot="1">
      <c r="B85" s="91" t="s">
        <v>974</v>
      </c>
      <c r="C85" s="92"/>
      <c r="D85" s="92"/>
      <c r="E85" s="92"/>
      <c r="F85" s="92"/>
      <c r="G85" s="92"/>
      <c r="H85" s="92"/>
      <c r="I85" s="93"/>
      <c r="J85" s="94"/>
      <c r="K85" s="306">
        <v>0.05</v>
      </c>
      <c r="L85" s="857">
        <f>N78*K85</f>
        <v>40.171340966289463</v>
      </c>
      <c r="M85" s="858"/>
      <c r="N85" s="51"/>
    </row>
    <row r="86" spans="1:14" ht="15.75" thickBot="1">
      <c r="B86" s="820" t="s">
        <v>953</v>
      </c>
      <c r="C86" s="821"/>
      <c r="D86" s="821"/>
      <c r="E86" s="821"/>
      <c r="F86" s="821"/>
      <c r="G86" s="821"/>
      <c r="H86" s="821"/>
      <c r="I86" s="821"/>
      <c r="J86" s="821"/>
      <c r="K86" s="821"/>
      <c r="L86" s="821"/>
      <c r="M86" s="822"/>
      <c r="N86" s="52">
        <f>L83+L84+L85</f>
        <v>241.02804579773675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1044.4548651235259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1048</v>
      </c>
      <c r="C31" s="81" t="s">
        <v>1554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500</v>
      </c>
      <c r="N36" s="273">
        <f>K36/M36</f>
        <v>133.0421584838767</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856</v>
      </c>
      <c r="B48" s="43" t="str">
        <f>VLOOKUP(A48,MATERIALES!A4:D373,3,FALSE)</f>
        <v>Emulsión CRR-1m</v>
      </c>
      <c r="C48" s="282"/>
      <c r="D48" s="282"/>
      <c r="E48" s="282"/>
      <c r="F48" s="282"/>
      <c r="G48" s="282"/>
      <c r="H48" s="282"/>
      <c r="I48" s="269"/>
      <c r="J48" s="225" t="str">
        <f>VLOOKUP(A48,MATERIALES!A4:D373,2,FALSE)</f>
        <v>lt</v>
      </c>
      <c r="K48" s="283">
        <v>0.45</v>
      </c>
      <c r="L48" s="268"/>
      <c r="M48" s="403">
        <f>VLOOKUP(A48,MATERIALES!A4:D395,4,FALSE)</f>
        <v>1180.2815422246731</v>
      </c>
      <c r="N48" s="273">
        <f>K48*M48</f>
        <v>531.12669400110292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531.12669400110292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894.98574772413656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178.99714954482732</v>
      </c>
      <c r="M83" s="856"/>
      <c r="N83" s="51"/>
    </row>
    <row r="84" spans="1:14">
      <c r="B84" s="89" t="s">
        <v>973</v>
      </c>
      <c r="C84" s="90"/>
      <c r="D84" s="90"/>
      <c r="E84" s="90"/>
      <c r="F84" s="90"/>
      <c r="G84" s="90"/>
      <c r="H84" s="90"/>
      <c r="I84" s="87"/>
      <c r="J84" s="88"/>
      <c r="K84" s="305">
        <v>0.05</v>
      </c>
      <c r="L84" s="855">
        <f>N78*K84</f>
        <v>44.749287386206831</v>
      </c>
      <c r="M84" s="856"/>
      <c r="N84" s="51"/>
    </row>
    <row r="85" spans="1:14" ht="15.75" thickBot="1">
      <c r="B85" s="91" t="s">
        <v>974</v>
      </c>
      <c r="C85" s="92"/>
      <c r="D85" s="92"/>
      <c r="E85" s="92"/>
      <c r="F85" s="92"/>
      <c r="G85" s="92"/>
      <c r="H85" s="92"/>
      <c r="I85" s="93"/>
      <c r="J85" s="94"/>
      <c r="K85" s="306">
        <v>0.05</v>
      </c>
      <c r="L85" s="857">
        <f>N78*K85</f>
        <v>44.749287386206831</v>
      </c>
      <c r="M85" s="858"/>
      <c r="N85" s="51"/>
    </row>
    <row r="86" spans="1:14" ht="15.75" thickBot="1">
      <c r="B86" s="820" t="s">
        <v>953</v>
      </c>
      <c r="C86" s="821"/>
      <c r="D86" s="821"/>
      <c r="E86" s="821"/>
      <c r="F86" s="821"/>
      <c r="G86" s="821"/>
      <c r="H86" s="821"/>
      <c r="I86" s="821"/>
      <c r="J86" s="821"/>
      <c r="K86" s="821"/>
      <c r="L86" s="821"/>
      <c r="M86" s="822"/>
      <c r="N86" s="52">
        <f>L83+L84+L85</f>
        <v>268.49572431724101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1163.4814720413776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1049</v>
      </c>
      <c r="C31" s="81" t="s">
        <v>1555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500</v>
      </c>
      <c r="N36" s="273">
        <f>K36/M36</f>
        <v>133.0421584838767</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500</v>
      </c>
      <c r="N37" s="273">
        <f>K37/M37</f>
        <v>176.1445852391569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309.72805372303361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862</v>
      </c>
      <c r="B48" s="43" t="str">
        <f>VLOOKUP(A48,MATERIALES!A4:D373,3,FALSE)</f>
        <v>Emulsión CRR-2m</v>
      </c>
      <c r="C48" s="282"/>
      <c r="D48" s="282"/>
      <c r="E48" s="282"/>
      <c r="F48" s="282"/>
      <c r="G48" s="282"/>
      <c r="H48" s="282"/>
      <c r="I48" s="269"/>
      <c r="J48" s="225" t="str">
        <f>VLOOKUP(A48,MATERIALES!A4:D373,2,FALSE)</f>
        <v>lt</v>
      </c>
      <c r="K48" s="283">
        <v>0.45</v>
      </c>
      <c r="L48" s="268"/>
      <c r="M48" s="403">
        <f>VLOOKUP(A48,MATERIALES!A4:D395,4,FALSE)</f>
        <v>1229.2766410468928</v>
      </c>
      <c r="N48" s="273">
        <f>K48*M48</f>
        <v>553.17448847110177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553.17448847110177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917.03354219413529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183.40670843882708</v>
      </c>
      <c r="M83" s="856"/>
      <c r="N83" s="51"/>
    </row>
    <row r="84" spans="1:14">
      <c r="B84" s="89" t="s">
        <v>973</v>
      </c>
      <c r="C84" s="90"/>
      <c r="D84" s="90"/>
      <c r="E84" s="90"/>
      <c r="F84" s="90"/>
      <c r="G84" s="90"/>
      <c r="H84" s="90"/>
      <c r="I84" s="87"/>
      <c r="J84" s="88"/>
      <c r="K84" s="305">
        <v>0.05</v>
      </c>
      <c r="L84" s="855">
        <f>N78*K84</f>
        <v>45.85167710970677</v>
      </c>
      <c r="M84" s="856"/>
      <c r="N84" s="51"/>
    </row>
    <row r="85" spans="1:14" ht="15.75" thickBot="1">
      <c r="B85" s="91" t="s">
        <v>974</v>
      </c>
      <c r="C85" s="92"/>
      <c r="D85" s="92"/>
      <c r="E85" s="92"/>
      <c r="F85" s="92"/>
      <c r="G85" s="92"/>
      <c r="H85" s="92"/>
      <c r="I85" s="93"/>
      <c r="J85" s="94"/>
      <c r="K85" s="306">
        <v>0.05</v>
      </c>
      <c r="L85" s="857">
        <f>N78*K85</f>
        <v>45.85167710970677</v>
      </c>
      <c r="M85" s="858"/>
      <c r="N85" s="51"/>
    </row>
    <row r="86" spans="1:14" ht="15.75" thickBot="1">
      <c r="B86" s="820" t="s">
        <v>953</v>
      </c>
      <c r="C86" s="821"/>
      <c r="D86" s="821"/>
      <c r="E86" s="821"/>
      <c r="F86" s="821"/>
      <c r="G86" s="821"/>
      <c r="H86" s="821"/>
      <c r="I86" s="821"/>
      <c r="J86" s="821"/>
      <c r="K86" s="821"/>
      <c r="L86" s="821"/>
      <c r="M86" s="822"/>
      <c r="N86" s="52">
        <f>L83+L84+L85</f>
        <v>275.11006265824062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1192.143604852376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1556</v>
      </c>
      <c r="C31" s="81" t="s">
        <v>1557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400</v>
      </c>
      <c r="N36" s="273">
        <f>K36/M36</f>
        <v>166.30269810484589</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400</v>
      </c>
      <c r="N37" s="273">
        <f>K37/M37</f>
        <v>323.77183769156653</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400</v>
      </c>
      <c r="N38" s="273">
        <f>K38/M38</f>
        <v>220.18073154894614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874">
        <v>400</v>
      </c>
      <c r="M39" s="875"/>
      <c r="N39" s="273">
        <f>K39/L39</f>
        <v>155.16479542169895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866.43009477835255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976.81725689501252</v>
      </c>
      <c r="N48" s="273">
        <f>K48*M48</f>
        <v>1787.575580117873</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46383.221197987579</v>
      </c>
      <c r="N49" s="273">
        <f>K49*M49</f>
        <v>881.28120276176401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2668.8567828796367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07">
        <f>VLOOKUP(A58,TRANSPORTE!A5:D117,4,FALSE)</f>
        <v>953.42152512944506</v>
      </c>
      <c r="M58" s="908"/>
      <c r="N58" s="288">
        <f>K58*L58</f>
        <v>18.115008977459457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18.115008977459457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101.00320112950249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3654.4050877649515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730.88101755299033</v>
      </c>
      <c r="M82" s="856"/>
      <c r="N82" s="51"/>
    </row>
    <row r="83" spans="1:14">
      <c r="B83" s="89" t="s">
        <v>973</v>
      </c>
      <c r="C83" s="90"/>
      <c r="D83" s="90"/>
      <c r="E83" s="90"/>
      <c r="F83" s="90"/>
      <c r="G83" s="90"/>
      <c r="H83" s="90"/>
      <c r="I83" s="87"/>
      <c r="J83" s="88"/>
      <c r="K83" s="305">
        <v>0.05</v>
      </c>
      <c r="L83" s="855">
        <f>N77*K83</f>
        <v>182.72025438824758</v>
      </c>
      <c r="M83" s="856"/>
      <c r="N83" s="51"/>
    </row>
    <row r="84" spans="1:14" ht="15.75" thickBot="1">
      <c r="B84" s="91" t="s">
        <v>974</v>
      </c>
      <c r="C84" s="92"/>
      <c r="D84" s="92"/>
      <c r="E84" s="92"/>
      <c r="F84" s="92"/>
      <c r="G84" s="92"/>
      <c r="H84" s="92"/>
      <c r="I84" s="93"/>
      <c r="J84" s="94"/>
      <c r="K84" s="306">
        <v>0.05</v>
      </c>
      <c r="L84" s="857">
        <f>N77*K84</f>
        <v>182.72025438824758</v>
      </c>
      <c r="M84" s="858"/>
      <c r="N84" s="51"/>
    </row>
    <row r="85" spans="1:14" ht="15.75" thickBot="1">
      <c r="B85" s="820" t="s">
        <v>953</v>
      </c>
      <c r="C85" s="821"/>
      <c r="D85" s="821"/>
      <c r="E85" s="821"/>
      <c r="F85" s="821"/>
      <c r="G85" s="821"/>
      <c r="H85" s="821"/>
      <c r="I85" s="821"/>
      <c r="J85" s="821"/>
      <c r="K85" s="821"/>
      <c r="L85" s="821"/>
      <c r="M85" s="822"/>
      <c r="N85" s="52">
        <f>L82+L83+L84</f>
        <v>1096.3215263294856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4750.7266140944375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1558</v>
      </c>
      <c r="C31" s="81" t="s">
        <v>1559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400</v>
      </c>
      <c r="N36" s="273">
        <f>K36/M36</f>
        <v>166.30269810484589</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400</v>
      </c>
      <c r="N37" s="273">
        <f>K37/M37</f>
        <v>323.77183769156653</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400</v>
      </c>
      <c r="N38" s="273">
        <f>K38/M38</f>
        <v>220.18073154894614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874">
        <v>400</v>
      </c>
      <c r="M39" s="875"/>
      <c r="N39" s="273">
        <f>K39/L39</f>
        <v>155.16479542169895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866.43009477835255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1.5</v>
      </c>
      <c r="L48" s="268"/>
      <c r="M48" s="403">
        <f>VLOOKUP(A48,MATERIALES!A5:D396,4,FALSE)</f>
        <v>976.81725689501252</v>
      </c>
      <c r="N48" s="273">
        <f>K48*M48</f>
        <v>1465.2258853425187</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1.2999999999999999E-2</v>
      </c>
      <c r="L49" s="268"/>
      <c r="M49" s="403">
        <f>VLOOKUP(A49,MATERIALES!A6:D397,4,FALSE)</f>
        <v>46383.221197987579</v>
      </c>
      <c r="N49" s="273">
        <f>K49*M49</f>
        <v>602.98187557383847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2068.2077609163571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07">
        <f>VLOOKUP(A58,TRANSPORTE!A5:D117,4,FALSE)</f>
        <v>953.42152512944506</v>
      </c>
      <c r="M58" s="908"/>
      <c r="N58" s="288">
        <f>K58*L58</f>
        <v>12.394479826682785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12.394479826682785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3048.0355366508952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609.60710733017902</v>
      </c>
      <c r="M83" s="856"/>
      <c r="N83" s="51"/>
    </row>
    <row r="84" spans="1:14">
      <c r="B84" s="89" t="s">
        <v>973</v>
      </c>
      <c r="C84" s="90"/>
      <c r="D84" s="90"/>
      <c r="E84" s="90"/>
      <c r="F84" s="90"/>
      <c r="G84" s="90"/>
      <c r="H84" s="90"/>
      <c r="I84" s="87"/>
      <c r="J84" s="88"/>
      <c r="K84" s="305">
        <v>0.05</v>
      </c>
      <c r="L84" s="855">
        <f>N78*K84</f>
        <v>152.40177683254475</v>
      </c>
      <c r="M84" s="856"/>
      <c r="N84" s="51"/>
    </row>
    <row r="85" spans="1:14" ht="15.75" thickBot="1">
      <c r="B85" s="91" t="s">
        <v>974</v>
      </c>
      <c r="C85" s="92"/>
      <c r="D85" s="92"/>
      <c r="E85" s="92"/>
      <c r="F85" s="92"/>
      <c r="G85" s="92"/>
      <c r="H85" s="92"/>
      <c r="I85" s="93"/>
      <c r="J85" s="94"/>
      <c r="K85" s="306">
        <v>0.05</v>
      </c>
      <c r="L85" s="857">
        <f>N78*K85</f>
        <v>152.40177683254475</v>
      </c>
      <c r="M85" s="858"/>
      <c r="N85" s="51"/>
    </row>
    <row r="86" spans="1:14" ht="15.75" thickBot="1">
      <c r="B86" s="820" t="s">
        <v>953</v>
      </c>
      <c r="C86" s="821"/>
      <c r="D86" s="821"/>
      <c r="E86" s="821"/>
      <c r="F86" s="821"/>
      <c r="G86" s="821"/>
      <c r="H86" s="821"/>
      <c r="I86" s="821"/>
      <c r="J86" s="821"/>
      <c r="K86" s="821"/>
      <c r="L86" s="821"/>
      <c r="M86" s="822"/>
      <c r="N86" s="52">
        <f>L83+L84+L85</f>
        <v>914.41066099526859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3962.4461976461639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1560</v>
      </c>
      <c r="C31" s="81" t="s">
        <v>1561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400</v>
      </c>
      <c r="N36" s="273">
        <f>K36/M36</f>
        <v>166.30269810484589</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400</v>
      </c>
      <c r="N37" s="273">
        <f>K37/M37</f>
        <v>323.77183769156653</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400</v>
      </c>
      <c r="N38" s="273">
        <f>K38/M38</f>
        <v>220.18073154894614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874">
        <v>400</v>
      </c>
      <c r="M39" s="875"/>
      <c r="N39" s="273">
        <f>K39/L39</f>
        <v>155.16479542169895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866.43009477835255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976.81725689501252</v>
      </c>
      <c r="N48" s="273">
        <f>K48*M48</f>
        <v>1787.575580117873</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46383.221197987579</v>
      </c>
      <c r="N49" s="273">
        <f>K49*M49</f>
        <v>881.28120276176401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2668.8567828796367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07">
        <f>VLOOKUP(A58,TRANSPORTE!A5:D117,4,FALSE)</f>
        <v>953.42152512944506</v>
      </c>
      <c r="M58" s="908"/>
      <c r="N58" s="288">
        <f>K58*L58</f>
        <v>18.115008977459457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18.115008977459457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67">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68">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SUM(N69:N75)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3654.4050877649515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730.88101755299033</v>
      </c>
      <c r="M83" s="856"/>
      <c r="N83" s="51"/>
    </row>
    <row r="84" spans="1:14">
      <c r="B84" s="89" t="s">
        <v>973</v>
      </c>
      <c r="C84" s="90"/>
      <c r="D84" s="90"/>
      <c r="E84" s="90"/>
      <c r="F84" s="90"/>
      <c r="G84" s="90"/>
      <c r="H84" s="90"/>
      <c r="I84" s="87"/>
      <c r="J84" s="88"/>
      <c r="K84" s="305">
        <v>0.05</v>
      </c>
      <c r="L84" s="855">
        <f>N78*K84</f>
        <v>182.72025438824758</v>
      </c>
      <c r="M84" s="856"/>
      <c r="N84" s="51"/>
    </row>
    <row r="85" spans="1:14" ht="15.75" thickBot="1">
      <c r="B85" s="91" t="s">
        <v>974</v>
      </c>
      <c r="C85" s="92"/>
      <c r="D85" s="92"/>
      <c r="E85" s="92"/>
      <c r="F85" s="92"/>
      <c r="G85" s="92"/>
      <c r="H85" s="92"/>
      <c r="I85" s="93"/>
      <c r="J85" s="94"/>
      <c r="K85" s="306">
        <v>0.05</v>
      </c>
      <c r="L85" s="857">
        <f>N78*K85</f>
        <v>182.72025438824758</v>
      </c>
      <c r="M85" s="858"/>
      <c r="N85" s="51"/>
    </row>
    <row r="86" spans="1:14" ht="15.75" thickBot="1">
      <c r="B86" s="820" t="s">
        <v>953</v>
      </c>
      <c r="C86" s="821"/>
      <c r="D86" s="821"/>
      <c r="E86" s="821"/>
      <c r="F86" s="821"/>
      <c r="G86" s="821"/>
      <c r="H86" s="821"/>
      <c r="I86" s="821"/>
      <c r="J86" s="821"/>
      <c r="K86" s="821"/>
      <c r="L86" s="821"/>
      <c r="M86" s="822"/>
      <c r="N86" s="52">
        <f>L83+L84+L85</f>
        <v>1096.3215263294856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4750.7266140944375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1562</v>
      </c>
      <c r="C31" s="81" t="s">
        <v>2059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400</v>
      </c>
      <c r="N36" s="273">
        <f>K36/M36</f>
        <v>166.30269810484589</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400</v>
      </c>
      <c r="N37" s="273">
        <f>K37/M37</f>
        <v>323.77183769156653</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400</v>
      </c>
      <c r="N38" s="273">
        <f>K38/M38</f>
        <v>220.18073154894614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874">
        <v>400</v>
      </c>
      <c r="M39" s="875"/>
      <c r="N39" s="273">
        <f>K39/L39</f>
        <v>155.16479542169895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866.43009477835255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761</v>
      </c>
      <c r="B48" s="43" t="str">
        <f>VLOOKUP(A48,MATERIALES!A5:D373,3,FALSE)</f>
        <v>Agregado para tratamiento superf. Simple</v>
      </c>
      <c r="C48" s="282"/>
      <c r="D48" s="282"/>
      <c r="E48" s="282"/>
      <c r="F48" s="282"/>
      <c r="G48" s="282"/>
      <c r="H48" s="282"/>
      <c r="I48" s="269"/>
      <c r="J48" s="225" t="str">
        <f>VLOOKUP(A48,MATERIALES!A4:D373,2,FALSE)</f>
        <v>m3</v>
      </c>
      <c r="K48" s="283">
        <v>1.2999999999999999E-2</v>
      </c>
      <c r="L48" s="268"/>
      <c r="M48" s="403">
        <f>VLOOKUP(A48,MATERIALES!A5:D396,4,FALSE)</f>
        <v>46383.221197987579</v>
      </c>
      <c r="N48" s="273">
        <f>K48*M48</f>
        <v>602.98187557383847</v>
      </c>
    </row>
    <row r="49" spans="1:14">
      <c r="A49" s="108" t="s">
        <v>860</v>
      </c>
      <c r="B49" s="43" t="str">
        <f>VLOOKUP(A49,MATERIALES!A6:D373,3,FALSE)</f>
        <v>Emulsión CRR-2</v>
      </c>
      <c r="C49" s="282"/>
      <c r="D49" s="282"/>
      <c r="E49" s="282"/>
      <c r="F49" s="282"/>
      <c r="G49" s="282"/>
      <c r="H49" s="282"/>
      <c r="I49" s="269"/>
      <c r="J49" s="225" t="str">
        <f>VLOOKUP(A49,MATERIALES!A5:D373,2,FALSE)</f>
        <v>lt</v>
      </c>
      <c r="K49" s="283">
        <v>1.5</v>
      </c>
      <c r="L49" s="268"/>
      <c r="M49" s="403">
        <f>VLOOKUP(A49,MATERIALES!A6:D397,4,FALSE)</f>
        <v>976.81725689501252</v>
      </c>
      <c r="N49" s="273">
        <f>K49*M49</f>
        <v>1465.2258853425187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2068.2077609163571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07">
        <f>VLOOKUP(A58,TRANSPORTE!A5:D117,4,FALSE)</f>
        <v>953.42152512944506</v>
      </c>
      <c r="M58" s="908"/>
      <c r="N58" s="288">
        <f>K58*L58</f>
        <v>12.394479826682785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12.394479826682785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296">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3048.0355366508952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609.60710733017902</v>
      </c>
      <c r="M83" s="856"/>
      <c r="N83" s="51"/>
    </row>
    <row r="84" spans="1:14">
      <c r="B84" s="89" t="s">
        <v>973</v>
      </c>
      <c r="C84" s="90"/>
      <c r="D84" s="90"/>
      <c r="E84" s="90"/>
      <c r="F84" s="90"/>
      <c r="G84" s="90"/>
      <c r="H84" s="90"/>
      <c r="I84" s="87"/>
      <c r="J84" s="88"/>
      <c r="K84" s="305">
        <v>0.05</v>
      </c>
      <c r="L84" s="855">
        <f>N78*K84</f>
        <v>152.40177683254475</v>
      </c>
      <c r="M84" s="856"/>
      <c r="N84" s="51"/>
    </row>
    <row r="85" spans="1:14" ht="15.75" thickBot="1">
      <c r="B85" s="91" t="s">
        <v>974</v>
      </c>
      <c r="C85" s="92"/>
      <c r="D85" s="92"/>
      <c r="E85" s="92"/>
      <c r="F85" s="92"/>
      <c r="G85" s="92"/>
      <c r="H85" s="92"/>
      <c r="I85" s="93"/>
      <c r="J85" s="94"/>
      <c r="K85" s="306">
        <v>0.05</v>
      </c>
      <c r="L85" s="857">
        <f>N78*K85</f>
        <v>152.40177683254475</v>
      </c>
      <c r="M85" s="858"/>
      <c r="N85" s="51"/>
    </row>
    <row r="86" spans="1:14" ht="15.75" thickBot="1">
      <c r="B86" s="820" t="s">
        <v>953</v>
      </c>
      <c r="C86" s="821"/>
      <c r="D86" s="821"/>
      <c r="E86" s="821"/>
      <c r="F86" s="821"/>
      <c r="G86" s="821"/>
      <c r="H86" s="821"/>
      <c r="I86" s="821"/>
      <c r="J86" s="821"/>
      <c r="K86" s="821"/>
      <c r="L86" s="821"/>
      <c r="M86" s="822"/>
      <c r="N86" s="52">
        <f>L83+L84+L85</f>
        <v>914.41066099526859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3962.4461976461639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1563</v>
      </c>
      <c r="C31" s="81" t="s">
        <v>1564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84">
        <v>275</v>
      </c>
      <c r="N36" s="273">
        <f>K36/M36</f>
        <v>241.89483360704855</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84">
        <f>M36</f>
        <v>275</v>
      </c>
      <c r="N37" s="273">
        <f>K37/M37</f>
        <v>470.94085482409679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84">
        <v>275</v>
      </c>
      <c r="N38" s="273">
        <f>K38/M38</f>
        <v>320.26288225301255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950">
        <v>275</v>
      </c>
      <c r="M39" s="951"/>
      <c r="N39" s="273">
        <f>K39/L39</f>
        <v>225.69424788610755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1260.2619560412402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2.5000000000000001E-2</v>
      </c>
      <c r="L48" s="268"/>
      <c r="M48" s="403">
        <f>VLOOKUP(A48,MATERIALES!A5:D396,4,FALSE)</f>
        <v>47512.92818017747</v>
      </c>
      <c r="N48" s="273">
        <f>K48*M48</f>
        <v>1187.8232045044367</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1.2999999999999999E-2</v>
      </c>
      <c r="L49" s="268"/>
      <c r="M49" s="403">
        <f>VLOOKUP(A49,MATERIALES!A6:D397,4,FALSE)</f>
        <v>48885.723783352019</v>
      </c>
      <c r="N49" s="273">
        <f>K49*M49</f>
        <v>635.51440918357628</v>
      </c>
    </row>
    <row r="50" spans="1:14">
      <c r="A50" t="s">
        <v>860</v>
      </c>
      <c r="B50" s="43" t="str">
        <f>VLOOKUP(A50,MATERIALES!A6:D373,3,FALSE)</f>
        <v>Emulsión CRR-2</v>
      </c>
      <c r="C50" s="282"/>
      <c r="D50" s="282"/>
      <c r="E50" s="282"/>
      <c r="F50" s="282"/>
      <c r="G50" s="282"/>
      <c r="H50" s="282"/>
      <c r="I50" s="269"/>
      <c r="J50" s="225" t="str">
        <f>VLOOKUP(A50,MATERIALES!A6:D373,2,FALSE)</f>
        <v>lt</v>
      </c>
      <c r="K50" s="283">
        <v>4.24</v>
      </c>
      <c r="L50" s="268"/>
      <c r="M50" s="403">
        <f>VLOOKUP(A50,MATERIALES!A6:D398,4,FALSE)</f>
        <v>976.81725689501252</v>
      </c>
      <c r="N50" s="273">
        <f>K50*M50</f>
        <v>4141.7051692348532</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5965.0427829228665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07">
        <f>VLOOKUP(A58,TRANSPORTE!A5:D117,4,FALSE)</f>
        <v>953.42152512944506</v>
      </c>
      <c r="M58" s="908"/>
      <c r="N58" s="288">
        <f>K58*L58</f>
        <v>36.230017954918914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36.230017954918914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05">
        <v>2200</v>
      </c>
      <c r="N69" s="396">
        <f>K69/M69</f>
        <v>48.493747097458176</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06">
        <v>2200</v>
      </c>
      <c r="N70" s="396">
        <f>K70/M70</f>
        <v>98.42</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7408.4485040164845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1481.689700803297</v>
      </c>
      <c r="M83" s="856"/>
      <c r="N83" s="51"/>
    </row>
    <row r="84" spans="1:14">
      <c r="B84" s="89" t="s">
        <v>973</v>
      </c>
      <c r="C84" s="90"/>
      <c r="D84" s="90"/>
      <c r="E84" s="90"/>
      <c r="F84" s="90"/>
      <c r="G84" s="90"/>
      <c r="H84" s="90"/>
      <c r="I84" s="87"/>
      <c r="J84" s="88"/>
      <c r="K84" s="305">
        <v>0.05</v>
      </c>
      <c r="L84" s="855">
        <f>N78*K84</f>
        <v>370.42242520082425</v>
      </c>
      <c r="M84" s="856"/>
      <c r="N84" s="51"/>
    </row>
    <row r="85" spans="1:14" ht="15.75" thickBot="1">
      <c r="B85" s="91" t="s">
        <v>974</v>
      </c>
      <c r="C85" s="92"/>
      <c r="D85" s="92"/>
      <c r="E85" s="92"/>
      <c r="F85" s="92"/>
      <c r="G85" s="92"/>
      <c r="H85" s="92"/>
      <c r="I85" s="93"/>
      <c r="J85" s="94"/>
      <c r="K85" s="306">
        <v>0.05</v>
      </c>
      <c r="L85" s="857">
        <f>N78*K85</f>
        <v>370.42242520082425</v>
      </c>
      <c r="M85" s="858"/>
      <c r="N85" s="51"/>
    </row>
    <row r="86" spans="1:14" ht="15.75" thickBot="1">
      <c r="B86" s="820" t="s">
        <v>953</v>
      </c>
      <c r="C86" s="821"/>
      <c r="D86" s="821"/>
      <c r="E86" s="821"/>
      <c r="F86" s="821"/>
      <c r="G86" s="821"/>
      <c r="H86" s="821"/>
      <c r="I86" s="821"/>
      <c r="J86" s="821"/>
      <c r="K86" s="821"/>
      <c r="L86" s="821"/>
      <c r="M86" s="822"/>
      <c r="N86" s="52">
        <f>L83+L84+L85</f>
        <v>2222.5345512049457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9630.9830552214298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1565</v>
      </c>
      <c r="C31" s="81" t="s">
        <v>1566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84">
        <v>275</v>
      </c>
      <c r="N36" s="273">
        <f>K36/M36</f>
        <v>241.89483360704855</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84">
        <v>275</v>
      </c>
      <c r="N37" s="273">
        <f>K37/M37</f>
        <v>470.94085482409679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84">
        <v>275</v>
      </c>
      <c r="N38" s="273">
        <f>K38/M38</f>
        <v>320.26288225301255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950">
        <v>275</v>
      </c>
      <c r="M39" s="951"/>
      <c r="N39" s="273">
        <f>K39/L39</f>
        <v>225.69424788610755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1260.2619560412402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1.9E-2</v>
      </c>
      <c r="L48" s="268"/>
      <c r="M48" s="403">
        <f>VLOOKUP(A48,MATERIALES!A5:D396,4,FALSE)</f>
        <v>47512.92818017747</v>
      </c>
      <c r="N48" s="273">
        <f>K48*M48</f>
        <v>902.74563542337194</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0.01</v>
      </c>
      <c r="L49" s="268"/>
      <c r="M49" s="403">
        <f>VLOOKUP(A49,MATERIALES!A6:D397,4,FALSE)</f>
        <v>48885.723783352019</v>
      </c>
      <c r="N49" s="273">
        <f>K49*M49</f>
        <v>488.85723783352023</v>
      </c>
    </row>
    <row r="50" spans="1:14">
      <c r="A50" t="s">
        <v>860</v>
      </c>
      <c r="B50" s="43" t="str">
        <f>VLOOKUP(A50,MATERIALES!A6:D373,3,FALSE)</f>
        <v>Emulsión CRR-2</v>
      </c>
      <c r="C50" s="282"/>
      <c r="D50" s="282"/>
      <c r="E50" s="282"/>
      <c r="F50" s="282"/>
      <c r="G50" s="282"/>
      <c r="H50" s="282"/>
      <c r="I50" s="269"/>
      <c r="J50" s="225" t="str">
        <f>VLOOKUP(A50,MATERIALES!A6:D373,2,FALSE)</f>
        <v>lt</v>
      </c>
      <c r="K50" s="283">
        <v>3.24</v>
      </c>
      <c r="L50" s="268"/>
      <c r="M50" s="403">
        <f>VLOOKUP(A50,MATERIALES!A6:D398,4,FALSE)</f>
        <v>976.81725689501252</v>
      </c>
      <c r="N50" s="273">
        <f>K50*M50</f>
        <v>3164.8879123398406</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4556.4907855967322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07">
        <f>VLOOKUP(A58,TRANSPORTE!A5:D117,4,FALSE)</f>
        <v>953.42152512944506</v>
      </c>
      <c r="M58" s="908"/>
      <c r="N58" s="288">
        <f>K58*L58</f>
        <v>27.649224228753909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27.649224228753909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07">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5991.315712964185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1198.2631425928371</v>
      </c>
      <c r="M83" s="856"/>
      <c r="N83" s="51"/>
    </row>
    <row r="84" spans="1:14">
      <c r="B84" s="89" t="s">
        <v>973</v>
      </c>
      <c r="C84" s="90"/>
      <c r="D84" s="90"/>
      <c r="E84" s="90"/>
      <c r="F84" s="90"/>
      <c r="G84" s="90"/>
      <c r="H84" s="90"/>
      <c r="I84" s="87"/>
      <c r="J84" s="88"/>
      <c r="K84" s="305">
        <v>0.05</v>
      </c>
      <c r="L84" s="855">
        <f>N78*K84</f>
        <v>299.56578564820927</v>
      </c>
      <c r="M84" s="856"/>
      <c r="N84" s="51"/>
    </row>
    <row r="85" spans="1:14" ht="15.75" thickBot="1">
      <c r="B85" s="91" t="s">
        <v>974</v>
      </c>
      <c r="C85" s="92"/>
      <c r="D85" s="92"/>
      <c r="E85" s="92"/>
      <c r="F85" s="92"/>
      <c r="G85" s="92"/>
      <c r="H85" s="92"/>
      <c r="I85" s="93"/>
      <c r="J85" s="94"/>
      <c r="K85" s="306">
        <v>0.05</v>
      </c>
      <c r="L85" s="857">
        <f>N78*K85</f>
        <v>299.56578564820927</v>
      </c>
      <c r="M85" s="858"/>
      <c r="N85" s="51"/>
    </row>
    <row r="86" spans="1:14" ht="15.75" thickBot="1">
      <c r="B86" s="820" t="s">
        <v>953</v>
      </c>
      <c r="C86" s="821"/>
      <c r="D86" s="821"/>
      <c r="E86" s="821"/>
      <c r="F86" s="821"/>
      <c r="G86" s="821"/>
      <c r="H86" s="821"/>
      <c r="I86" s="821"/>
      <c r="J86" s="821"/>
      <c r="K86" s="821"/>
      <c r="L86" s="821"/>
      <c r="M86" s="822"/>
      <c r="N86" s="52">
        <f>L83+L84+L85</f>
        <v>1797.3947138892559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7788.7104268534404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1568</v>
      </c>
      <c r="C31" s="81" t="s">
        <v>1567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275</v>
      </c>
      <c r="N36" s="273">
        <f>K36/M36</f>
        <v>241.89483360704855</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275</v>
      </c>
      <c r="N37" s="273">
        <f>K37/M37</f>
        <v>470.94085482409679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275</v>
      </c>
      <c r="N38" s="273">
        <f>K38/M38</f>
        <v>320.26288225301255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874">
        <v>275</v>
      </c>
      <c r="M39" s="875"/>
      <c r="N39" s="273">
        <f>K39/L39</f>
        <v>225.69424788610755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1260.2619560412402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2.5000000000000001E-2</v>
      </c>
      <c r="L48" s="268"/>
      <c r="M48" s="403">
        <f>VLOOKUP(A48,MATERIALES!A5:D396,4,FALSE)</f>
        <v>47512.92818017747</v>
      </c>
      <c r="N48" s="273">
        <f>K48*M48</f>
        <v>1187.8232045044367</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1.2999999999999999E-2</v>
      </c>
      <c r="L49" s="268"/>
      <c r="M49" s="403">
        <f>VLOOKUP(A49,MATERIALES!A6:D397,4,FALSE)</f>
        <v>48885.723783352019</v>
      </c>
      <c r="N49" s="273">
        <f>K49*M49</f>
        <v>635.51440918357628</v>
      </c>
    </row>
    <row r="50" spans="1:14">
      <c r="A50" t="s">
        <v>862</v>
      </c>
      <c r="B50" s="43" t="str">
        <f>VLOOKUP(A50,MATERIALES!A6:D373,3,FALSE)</f>
        <v>Emulsión CRR-2m</v>
      </c>
      <c r="C50" s="282"/>
      <c r="D50" s="282"/>
      <c r="E50" s="282"/>
      <c r="F50" s="282"/>
      <c r="G50" s="282"/>
      <c r="H50" s="282"/>
      <c r="I50" s="269"/>
      <c r="J50" s="225" t="str">
        <f>VLOOKUP(A50,MATERIALES!A6:D642,2,FALSE)</f>
        <v>lt</v>
      </c>
      <c r="K50" s="283">
        <v>4.24</v>
      </c>
      <c r="L50" s="268"/>
      <c r="M50" s="403">
        <f>VLOOKUP(A50,MATERIALES!A6:D398,4,FALSE)</f>
        <v>1229.2766410468928</v>
      </c>
      <c r="N50" s="273">
        <f>K50*M50</f>
        <v>5212.1329580388256</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7035.4705717268389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07">
        <f>VLOOKUP(A58,TRANSPORTE!A5:D117,4,FALSE)</f>
        <v>953.42152512944506</v>
      </c>
      <c r="M58" s="908"/>
      <c r="N58" s="288">
        <f>K58*L58</f>
        <v>36.230017954918914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36.230017954918914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8478.876292820456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1695.7752585640912</v>
      </c>
      <c r="M83" s="856"/>
      <c r="N83" s="51"/>
    </row>
    <row r="84" spans="1:14">
      <c r="B84" s="89" t="s">
        <v>973</v>
      </c>
      <c r="C84" s="90"/>
      <c r="D84" s="90"/>
      <c r="E84" s="90"/>
      <c r="F84" s="90"/>
      <c r="G84" s="90"/>
      <c r="H84" s="90"/>
      <c r="I84" s="87"/>
      <c r="J84" s="88"/>
      <c r="K84" s="305">
        <v>0.05</v>
      </c>
      <c r="L84" s="855">
        <f>N78*K84</f>
        <v>423.94381464102281</v>
      </c>
      <c r="M84" s="856"/>
      <c r="N84" s="51"/>
    </row>
    <row r="85" spans="1:14" ht="15.75" thickBot="1">
      <c r="B85" s="91" t="s">
        <v>974</v>
      </c>
      <c r="C85" s="92"/>
      <c r="D85" s="92"/>
      <c r="E85" s="92"/>
      <c r="F85" s="92"/>
      <c r="G85" s="92"/>
      <c r="H85" s="92"/>
      <c r="I85" s="93"/>
      <c r="J85" s="94"/>
      <c r="K85" s="306">
        <v>0.05</v>
      </c>
      <c r="L85" s="857">
        <f>N78*K85</f>
        <v>423.94381464102281</v>
      </c>
      <c r="M85" s="858"/>
      <c r="N85" s="51"/>
    </row>
    <row r="86" spans="1:14" ht="15.75" thickBot="1">
      <c r="B86" s="820" t="s">
        <v>953</v>
      </c>
      <c r="C86" s="821"/>
      <c r="D86" s="821"/>
      <c r="E86" s="821"/>
      <c r="F86" s="821"/>
      <c r="G86" s="821"/>
      <c r="H86" s="821"/>
      <c r="I86" s="821"/>
      <c r="J86" s="821"/>
      <c r="K86" s="821"/>
      <c r="L86" s="821"/>
      <c r="M86" s="822"/>
      <c r="N86" s="52">
        <f>L83+L84+L85</f>
        <v>2543.662887846137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11022.539180666594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1569</v>
      </c>
      <c r="C31" s="81" t="s">
        <v>1570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275</v>
      </c>
      <c r="N36" s="273">
        <f>K36/M36</f>
        <v>241.89483360704855</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275</v>
      </c>
      <c r="N37" s="273">
        <f>K37/M37</f>
        <v>470.94085482409679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275</v>
      </c>
      <c r="N38" s="273">
        <f>K38/M38</f>
        <v>320.26288225301255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62065.918168679578</v>
      </c>
      <c r="L39" s="874">
        <v>275</v>
      </c>
      <c r="M39" s="875"/>
      <c r="N39" s="273">
        <f>K39/L39</f>
        <v>225.69424788610755</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1260.2619560412402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1.9E-2</v>
      </c>
      <c r="L48" s="268"/>
      <c r="M48" s="403">
        <f>VLOOKUP(A48,MATERIALES!A5:D396,4,FALSE)</f>
        <v>47512.92818017747</v>
      </c>
      <c r="N48" s="273">
        <f>K48*M48</f>
        <v>902.74563542337194</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0.01</v>
      </c>
      <c r="L49" s="268"/>
      <c r="M49" s="403">
        <f>VLOOKUP(A49,MATERIALES!A6:D397,4,FALSE)</f>
        <v>48885.723783352019</v>
      </c>
      <c r="N49" s="273">
        <f>K49*M49</f>
        <v>488.85723783352023</v>
      </c>
    </row>
    <row r="50" spans="1:14">
      <c r="A50" t="s">
        <v>862</v>
      </c>
      <c r="B50" s="43" t="str">
        <f>VLOOKUP(A50,MATERIALES!A6:D373,3,FALSE)</f>
        <v>Emulsión CRR-2m</v>
      </c>
      <c r="C50" s="282"/>
      <c r="D50" s="282"/>
      <c r="E50" s="282"/>
      <c r="F50" s="282"/>
      <c r="G50" s="282"/>
      <c r="H50" s="282"/>
      <c r="I50" s="269"/>
      <c r="J50" s="225" t="str">
        <f>VLOOKUP(A50,MATERIALES!A6:D642,2,FALSE)</f>
        <v>lt</v>
      </c>
      <c r="K50" s="283">
        <v>3.24</v>
      </c>
      <c r="L50" s="268"/>
      <c r="M50" s="403">
        <f>VLOOKUP(A50,MATERIALES!A6:D398,4,FALSE)</f>
        <v>1229.2766410468928</v>
      </c>
      <c r="N50" s="273">
        <f>K50*M50</f>
        <v>3982.856316991933</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5374.4591902488246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07">
        <f>VLOOKUP(A58,TRANSPORTE!A5:D117,4,FALSE)</f>
        <v>953.42152512944506</v>
      </c>
      <c r="M58" s="908"/>
      <c r="N58" s="288">
        <f>K58*L58</f>
        <v>27.649224228753909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27.649224228753909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6809.2841176162774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1361.8568235232556</v>
      </c>
      <c r="M83" s="856"/>
      <c r="N83" s="51"/>
    </row>
    <row r="84" spans="1:14">
      <c r="B84" s="89" t="s">
        <v>973</v>
      </c>
      <c r="C84" s="90"/>
      <c r="D84" s="90"/>
      <c r="E84" s="90"/>
      <c r="F84" s="90"/>
      <c r="G84" s="90"/>
      <c r="H84" s="90"/>
      <c r="I84" s="87"/>
      <c r="J84" s="88"/>
      <c r="K84" s="305">
        <v>0.05</v>
      </c>
      <c r="L84" s="855">
        <f>N78*K84</f>
        <v>340.46420588081389</v>
      </c>
      <c r="M84" s="856"/>
      <c r="N84" s="51"/>
    </row>
    <row r="85" spans="1:14" ht="15.75" thickBot="1">
      <c r="B85" s="91" t="s">
        <v>974</v>
      </c>
      <c r="C85" s="92"/>
      <c r="D85" s="92"/>
      <c r="E85" s="92"/>
      <c r="F85" s="92"/>
      <c r="G85" s="92"/>
      <c r="H85" s="92"/>
      <c r="I85" s="93"/>
      <c r="J85" s="94"/>
      <c r="K85" s="306">
        <v>0.05</v>
      </c>
      <c r="L85" s="857">
        <f>N78*K85</f>
        <v>340.46420588081389</v>
      </c>
      <c r="M85" s="858"/>
      <c r="N85" s="51"/>
    </row>
    <row r="86" spans="1:14" ht="15.75" thickBot="1">
      <c r="B86" s="820" t="s">
        <v>953</v>
      </c>
      <c r="C86" s="821"/>
      <c r="D86" s="821"/>
      <c r="E86" s="821"/>
      <c r="F86" s="821"/>
      <c r="G86" s="821"/>
      <c r="H86" s="821"/>
      <c r="I86" s="821"/>
      <c r="J86" s="821"/>
      <c r="K86" s="821"/>
      <c r="L86" s="821"/>
      <c r="M86" s="822"/>
      <c r="N86" s="52">
        <f>L83+L84+L85</f>
        <v>2042.7852352848836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8852.0693529011605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1050</v>
      </c>
      <c r="C31" s="81" t="s">
        <v>1571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418</v>
      </c>
      <c r="N36" s="273">
        <f>K36/M36</f>
        <v>159.14133789937404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418</v>
      </c>
      <c r="N37" s="273">
        <f>K37/M37</f>
        <v>309.82950975269523</v>
      </c>
    </row>
    <row r="38" spans="1:14">
      <c r="A38" t="s">
        <v>225</v>
      </c>
      <c r="B38" s="869" t="str">
        <f>VLOOKUP(A38,EQUIPOS!A8:D154,3,FALSE)</f>
        <v>Esparcidor de gravilla, Ancho de esparcimiento 3100mm, Velocidad de trabajo 10—20km2/h</v>
      </c>
      <c r="C38" s="870"/>
      <c r="D38" s="870"/>
      <c r="E38" s="870"/>
      <c r="F38" s="870"/>
      <c r="G38" s="870"/>
      <c r="H38" s="871"/>
      <c r="I38" s="268"/>
      <c r="J38" s="269"/>
      <c r="K38" s="270">
        <f>VLOOKUP(A38,EQUIPOS!A8:D165,4,FALSE)</f>
        <v>62065.918168679578</v>
      </c>
      <c r="L38" s="271"/>
      <c r="M38" s="272">
        <v>418</v>
      </c>
      <c r="N38" s="273">
        <f>K38/M38</f>
        <v>148.48305781980761</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0.96653780985169846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618.42044328172858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47058.859582589881</v>
      </c>
      <c r="N48" s="273">
        <f>K48*M48</f>
        <v>470.58859582589884</v>
      </c>
    </row>
    <row r="49" spans="1:14">
      <c r="A49" s="108" t="s">
        <v>860</v>
      </c>
      <c r="B49" s="43" t="str">
        <f>VLOOKUP(A49,MATERIALES!A6:D373,3,FALSE)</f>
        <v>Emulsión CRR-2</v>
      </c>
      <c r="C49" s="282"/>
      <c r="D49" s="282"/>
      <c r="E49" s="282"/>
      <c r="F49" s="282"/>
      <c r="G49" s="282"/>
      <c r="H49" s="282"/>
      <c r="I49" s="269"/>
      <c r="J49" s="225" t="str">
        <f>VLOOKUP(A49,MATERIALES!A5:D641,2,FALSE)</f>
        <v>lt</v>
      </c>
      <c r="K49" s="283">
        <v>1.25</v>
      </c>
      <c r="L49" s="268"/>
      <c r="M49" s="403">
        <f>VLOOKUP(A49,MATERIALES!A6:D397,4,FALSE)</f>
        <v>976.81725689501252</v>
      </c>
      <c r="N49" s="273">
        <f>K49*M49</f>
        <v>1221.0215711187657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1691.6101669446646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1227</v>
      </c>
      <c r="B58" s="46" t="str">
        <f>VLOOKUP(A58,TRANSPORTE!A5:D117,3,FALSE)</f>
        <v>Transporte de Arena</v>
      </c>
      <c r="C58" s="318"/>
      <c r="D58" s="318"/>
      <c r="E58" s="318"/>
      <c r="F58" s="318"/>
      <c r="G58" s="318"/>
      <c r="H58" s="312" t="s">
        <v>1468</v>
      </c>
      <c r="I58" s="280">
        <v>0.01</v>
      </c>
      <c r="J58" s="287">
        <v>1</v>
      </c>
      <c r="K58" s="280">
        <f>I58*J58</f>
        <v>0.01</v>
      </c>
      <c r="L58" s="907">
        <f>VLOOKUP(A58,TRANSPORTE!A5:D117,4,FALSE)</f>
        <v>953.42152512944506</v>
      </c>
      <c r="M58" s="908"/>
      <c r="N58" s="288">
        <f>K58*L58</f>
        <v>9.5342152512944516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9.5342152512944516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96.653780985169846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2416.2186064628572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483.24372129257148</v>
      </c>
      <c r="M83" s="856"/>
      <c r="N83" s="51"/>
    </row>
    <row r="84" spans="1:14">
      <c r="B84" s="89" t="s">
        <v>973</v>
      </c>
      <c r="C84" s="90"/>
      <c r="D84" s="90"/>
      <c r="E84" s="90"/>
      <c r="F84" s="90"/>
      <c r="G84" s="90"/>
      <c r="H84" s="90"/>
      <c r="I84" s="87"/>
      <c r="J84" s="88"/>
      <c r="K84" s="305">
        <v>0.05</v>
      </c>
      <c r="L84" s="855">
        <f>N78*K84</f>
        <v>120.81093032314287</v>
      </c>
      <c r="M84" s="856"/>
      <c r="N84" s="51"/>
    </row>
    <row r="85" spans="1:14" ht="15.75" thickBot="1">
      <c r="B85" s="91" t="s">
        <v>974</v>
      </c>
      <c r="C85" s="92"/>
      <c r="D85" s="92"/>
      <c r="E85" s="92"/>
      <c r="F85" s="92"/>
      <c r="G85" s="92"/>
      <c r="H85" s="92"/>
      <c r="I85" s="93"/>
      <c r="J85" s="94"/>
      <c r="K85" s="306">
        <v>0.05</v>
      </c>
      <c r="L85" s="857">
        <f>N78*K85</f>
        <v>120.81093032314287</v>
      </c>
      <c r="M85" s="858"/>
      <c r="N85" s="51"/>
    </row>
    <row r="86" spans="1:14" ht="15.75" thickBot="1">
      <c r="B86" s="820" t="s">
        <v>953</v>
      </c>
      <c r="C86" s="821"/>
      <c r="D86" s="821"/>
      <c r="E86" s="821"/>
      <c r="F86" s="821"/>
      <c r="G86" s="821"/>
      <c r="H86" s="821"/>
      <c r="I86" s="821"/>
      <c r="J86" s="821"/>
      <c r="K86" s="821"/>
      <c r="L86" s="821"/>
      <c r="M86" s="822"/>
      <c r="N86" s="52">
        <f>L83+L84+L85</f>
        <v>724.86558193885719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3141.0841884017145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1051</v>
      </c>
      <c r="C31" s="81" t="s">
        <v>1572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66521.079241938351</v>
      </c>
      <c r="L36" s="271"/>
      <c r="M36" s="272">
        <v>418</v>
      </c>
      <c r="N36" s="273">
        <f>K36/M36</f>
        <v>159.14133789937404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418</v>
      </c>
      <c r="N37" s="273">
        <f>K37/M37</f>
        <v>309.82950975269523</v>
      </c>
    </row>
    <row r="38" spans="1:14">
      <c r="A38" t="s">
        <v>225</v>
      </c>
      <c r="B38" s="869" t="str">
        <f>VLOOKUP(A38,EQUIPOS!A8:D154,3,FALSE)</f>
        <v>Esparcidor de gravilla, Ancho de esparcimiento 3100mm, Velocidad de trabajo 10—20km2/h</v>
      </c>
      <c r="C38" s="870"/>
      <c r="D38" s="870"/>
      <c r="E38" s="870"/>
      <c r="F38" s="870"/>
      <c r="G38" s="870"/>
      <c r="H38" s="871"/>
      <c r="I38" s="268"/>
      <c r="J38" s="269"/>
      <c r="K38" s="270">
        <f>VLOOKUP(A38,EQUIPOS!A8:D165,4,FALSE)</f>
        <v>62065.918168679578</v>
      </c>
      <c r="L38" s="271"/>
      <c r="M38" s="272">
        <v>418</v>
      </c>
      <c r="N38" s="273">
        <f>K38/M38</f>
        <v>148.48305781980761</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0.96653780985169846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618.42044328172858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47058.859582589881</v>
      </c>
      <c r="N48" s="273">
        <f>K48*M48</f>
        <v>470.58859582589884</v>
      </c>
    </row>
    <row r="49" spans="1:72">
      <c r="A49" s="108" t="s">
        <v>858</v>
      </c>
      <c r="B49" s="43" t="str">
        <f>VLOOKUP(A49,MATERIALES!A6:D373,3,FALSE)</f>
        <v>Emulsión CRR-1</v>
      </c>
      <c r="C49" s="282"/>
      <c r="D49" s="282"/>
      <c r="E49" s="282"/>
      <c r="F49" s="282"/>
      <c r="G49" s="282"/>
      <c r="H49" s="282"/>
      <c r="I49" s="269"/>
      <c r="J49" s="269" t="s">
        <v>980</v>
      </c>
      <c r="K49" s="283">
        <v>1.25</v>
      </c>
      <c r="L49" s="268"/>
      <c r="M49" s="403">
        <f>VLOOKUP(A49,MATERIALES!A6:D397,4,FALSE)</f>
        <v>1206.9032465368857</v>
      </c>
      <c r="N49" s="273">
        <f>K49*M49</f>
        <v>1508.6290581711071</v>
      </c>
      <c r="BT49">
        <v>1111</v>
      </c>
    </row>
    <row r="50" spans="1:72">
      <c r="B50" s="43"/>
      <c r="C50" s="282"/>
      <c r="D50" s="282"/>
      <c r="E50" s="282"/>
      <c r="F50" s="282"/>
      <c r="G50" s="282"/>
      <c r="H50" s="282"/>
      <c r="I50" s="269"/>
      <c r="J50" s="225"/>
      <c r="K50" s="283"/>
      <c r="L50" s="268"/>
      <c r="M50" s="284"/>
      <c r="N50" s="285"/>
    </row>
    <row r="51" spans="1:72">
      <c r="B51" s="43"/>
      <c r="C51" s="282"/>
      <c r="D51" s="282"/>
      <c r="E51" s="282"/>
      <c r="F51" s="282"/>
      <c r="G51" s="282"/>
      <c r="H51" s="282"/>
      <c r="I51" s="269"/>
      <c r="J51" s="225"/>
      <c r="K51" s="283"/>
      <c r="L51" s="268"/>
      <c r="M51" s="284"/>
      <c r="N51" s="285"/>
    </row>
    <row r="52" spans="1:72" ht="15.75" thickBot="1">
      <c r="B52" s="902"/>
      <c r="C52" s="903"/>
      <c r="D52" s="903"/>
      <c r="E52" s="903"/>
      <c r="F52" s="903"/>
      <c r="G52" s="903"/>
      <c r="H52" s="903"/>
      <c r="I52" s="873"/>
      <c r="J52" s="42"/>
      <c r="K52" s="44"/>
      <c r="L52" s="904"/>
      <c r="M52" s="905"/>
      <c r="N52" s="45"/>
    </row>
    <row r="53" spans="1:72" ht="15.75" thickBot="1">
      <c r="B53" s="820" t="s">
        <v>953</v>
      </c>
      <c r="C53" s="821"/>
      <c r="D53" s="821"/>
      <c r="E53" s="821"/>
      <c r="F53" s="821"/>
      <c r="G53" s="821"/>
      <c r="H53" s="821"/>
      <c r="I53" s="821"/>
      <c r="J53" s="821"/>
      <c r="K53" s="821"/>
      <c r="L53" s="821"/>
      <c r="M53" s="822"/>
      <c r="N53" s="395">
        <f>SUM(N48:N52)</f>
        <v>1979.217653997006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4" t="s">
        <v>957</v>
      </c>
      <c r="C57" s="315"/>
      <c r="D57" s="315"/>
      <c r="E57" s="315"/>
      <c r="F57" s="315"/>
      <c r="G57" s="315"/>
      <c r="H57" s="73" t="s">
        <v>945</v>
      </c>
      <c r="I57" s="74" t="s">
        <v>958</v>
      </c>
      <c r="J57" s="75" t="s">
        <v>959</v>
      </c>
      <c r="K57" s="73" t="s">
        <v>960</v>
      </c>
      <c r="L57" s="906" t="s">
        <v>961</v>
      </c>
      <c r="M57" s="885"/>
      <c r="N57" s="76" t="s">
        <v>951</v>
      </c>
    </row>
    <row r="58" spans="1:72">
      <c r="A58" t="s">
        <v>1227</v>
      </c>
      <c r="B58" s="46" t="str">
        <f>VLOOKUP(A58,TRANSPORTE!A5:D117,3,FALSE)</f>
        <v>Transporte de Arena</v>
      </c>
      <c r="C58" s="318"/>
      <c r="D58" s="318"/>
      <c r="E58" s="318"/>
      <c r="F58" s="318"/>
      <c r="G58" s="318"/>
      <c r="H58" s="312" t="s">
        <v>1468</v>
      </c>
      <c r="I58" s="280">
        <v>0.01</v>
      </c>
      <c r="J58" s="287">
        <v>1</v>
      </c>
      <c r="K58" s="280">
        <f>I58*J58</f>
        <v>0.01</v>
      </c>
      <c r="L58" s="907">
        <f>VLOOKUP(A58,TRANSPORTE!A5:D117,4,FALSE)</f>
        <v>953.42152512944506</v>
      </c>
      <c r="M58" s="908"/>
      <c r="N58" s="288">
        <f>K58*L58</f>
        <v>9.5342152512944516</v>
      </c>
    </row>
    <row r="59" spans="1:72">
      <c r="B59" s="46"/>
      <c r="C59" s="47"/>
      <c r="D59" s="47"/>
      <c r="E59" s="47"/>
      <c r="F59" s="47"/>
      <c r="G59" s="47"/>
      <c r="H59" s="289"/>
      <c r="I59" s="280"/>
      <c r="J59" s="280"/>
      <c r="K59" s="280"/>
      <c r="L59" s="290"/>
      <c r="M59" s="291"/>
      <c r="N59" s="292"/>
    </row>
    <row r="60" spans="1:72">
      <c r="B60" s="46"/>
      <c r="C60" s="47"/>
      <c r="D60" s="47"/>
      <c r="E60" s="47"/>
      <c r="F60" s="47"/>
      <c r="G60" s="47"/>
      <c r="H60" s="289"/>
      <c r="I60" s="280"/>
      <c r="J60" s="280"/>
      <c r="K60" s="280"/>
      <c r="L60" s="290"/>
      <c r="M60" s="291"/>
      <c r="N60" s="292"/>
    </row>
    <row r="61" spans="1:72">
      <c r="B61" s="46"/>
      <c r="C61" s="47"/>
      <c r="D61" s="47"/>
      <c r="E61" s="47"/>
      <c r="F61" s="47"/>
      <c r="G61" s="47"/>
      <c r="H61" s="289"/>
      <c r="I61" s="280"/>
      <c r="J61" s="280"/>
      <c r="K61" s="280"/>
      <c r="L61" s="290"/>
      <c r="M61" s="291"/>
      <c r="N61" s="292"/>
    </row>
    <row r="62" spans="1:72">
      <c r="B62" s="46"/>
      <c r="C62" s="47"/>
      <c r="D62" s="47"/>
      <c r="E62" s="47"/>
      <c r="F62" s="47"/>
      <c r="G62" s="47"/>
      <c r="H62" s="289"/>
      <c r="I62" s="280"/>
      <c r="J62" s="280"/>
      <c r="K62" s="280"/>
      <c r="L62" s="290"/>
      <c r="M62" s="291"/>
      <c r="N62" s="292"/>
    </row>
    <row r="63" spans="1:72" ht="15.75" thickBot="1">
      <c r="B63" s="448"/>
      <c r="C63" s="449"/>
      <c r="D63" s="449"/>
      <c r="E63" s="449"/>
      <c r="F63" s="449"/>
      <c r="G63" s="449"/>
      <c r="H63" s="48"/>
      <c r="I63" s="126"/>
      <c r="J63" s="126"/>
      <c r="K63" s="126"/>
      <c r="L63" s="898"/>
      <c r="M63" s="899"/>
      <c r="N63" s="127"/>
    </row>
    <row r="64" spans="1:72" ht="15.75" thickBot="1">
      <c r="B64" s="909" t="s">
        <v>953</v>
      </c>
      <c r="C64" s="863"/>
      <c r="D64" s="863"/>
      <c r="E64" s="863"/>
      <c r="F64" s="863"/>
      <c r="G64" s="863"/>
      <c r="H64" s="863"/>
      <c r="I64" s="863"/>
      <c r="J64" s="863"/>
      <c r="K64" s="863"/>
      <c r="L64" s="863"/>
      <c r="M64" s="864"/>
      <c r="N64" s="104">
        <f>N58+N59+N60+N61+N62</f>
        <v>9.5342152512944516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96.653780985169846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2703.8260935151989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540.76521870303975</v>
      </c>
      <c r="M83" s="856"/>
      <c r="N83" s="51"/>
    </row>
    <row r="84" spans="1:14">
      <c r="B84" s="89" t="s">
        <v>973</v>
      </c>
      <c r="C84" s="90"/>
      <c r="D84" s="90"/>
      <c r="E84" s="90"/>
      <c r="F84" s="90"/>
      <c r="G84" s="90"/>
      <c r="H84" s="90"/>
      <c r="I84" s="87"/>
      <c r="J84" s="88"/>
      <c r="K84" s="305">
        <v>0.05</v>
      </c>
      <c r="L84" s="855">
        <f>N78*K84</f>
        <v>135.19130467575994</v>
      </c>
      <c r="M84" s="856"/>
      <c r="N84" s="51"/>
    </row>
    <row r="85" spans="1:14" ht="15.75" thickBot="1">
      <c r="B85" s="91" t="s">
        <v>974</v>
      </c>
      <c r="C85" s="92"/>
      <c r="D85" s="92"/>
      <c r="E85" s="92"/>
      <c r="F85" s="92"/>
      <c r="G85" s="92"/>
      <c r="H85" s="92"/>
      <c r="I85" s="93"/>
      <c r="J85" s="94"/>
      <c r="K85" s="306">
        <v>0.05</v>
      </c>
      <c r="L85" s="857">
        <f>N78*K85</f>
        <v>135.19130467575994</v>
      </c>
      <c r="M85" s="858"/>
      <c r="N85" s="51"/>
    </row>
    <row r="86" spans="1:14" ht="15.75" thickBot="1">
      <c r="B86" s="820" t="s">
        <v>953</v>
      </c>
      <c r="C86" s="821"/>
      <c r="D86" s="821"/>
      <c r="E86" s="821"/>
      <c r="F86" s="821"/>
      <c r="G86" s="821"/>
      <c r="H86" s="821"/>
      <c r="I86" s="821"/>
      <c r="J86" s="821"/>
      <c r="K86" s="821"/>
      <c r="L86" s="821"/>
      <c r="M86" s="822"/>
      <c r="N86" s="52">
        <f>L83+L84+L85</f>
        <v>811.14782805455968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3514.9739215697587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1052</v>
      </c>
      <c r="C31" s="81" t="s">
        <v>1529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40304.383810514955</v>
      </c>
      <c r="N48" s="273">
        <f>K48*M48</f>
        <v>503.80479763143694</v>
      </c>
    </row>
    <row r="49" spans="1:14">
      <c r="A49" s="108" t="s">
        <v>850</v>
      </c>
      <c r="B49" s="43" t="str">
        <f>VLOOKUP(A49,MATERIALES!A6:D373,3,FALSE)</f>
        <v>Emulsión CRL-1h</v>
      </c>
      <c r="C49" s="282"/>
      <c r="D49" s="282"/>
      <c r="E49" s="282"/>
      <c r="F49" s="282"/>
      <c r="G49" s="282"/>
      <c r="H49" s="282"/>
      <c r="I49" s="269"/>
      <c r="J49" s="225" t="str">
        <f>VLOOKUP(A49,MATERIALES!A5:D641,2,FALSE)</f>
        <v>lt</v>
      </c>
      <c r="K49" s="408">
        <v>1.4625000000000001</v>
      </c>
      <c r="L49" s="268"/>
      <c r="M49" s="403">
        <f>VLOOKUP(A49,MATERIALES!A6:D397,4,FALSE)</f>
        <v>1099.3262047722076</v>
      </c>
      <c r="N49" s="273">
        <f>K49*M49</f>
        <v>1607.7645744793538</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2111.5693721107909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07">
        <f>VLOOKUP(A58,TRANSPORTE!A5:D117,4,FALSE)</f>
        <v>953.42152512944506</v>
      </c>
      <c r="M58" s="908"/>
      <c r="N58" s="288">
        <f>K58*L58</f>
        <v>11.917769064118064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11.917769064118064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2522.394234239383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504.47884684787664</v>
      </c>
      <c r="M83" s="856"/>
      <c r="N83" s="51"/>
    </row>
    <row r="84" spans="1:14">
      <c r="B84" s="89" t="s">
        <v>973</v>
      </c>
      <c r="C84" s="90"/>
      <c r="D84" s="90"/>
      <c r="E84" s="90"/>
      <c r="F84" s="90"/>
      <c r="G84" s="90"/>
      <c r="H84" s="90"/>
      <c r="I84" s="87"/>
      <c r="J84" s="88"/>
      <c r="K84" s="305">
        <v>0.05</v>
      </c>
      <c r="L84" s="855">
        <f>N78*K84</f>
        <v>126.11971171196916</v>
      </c>
      <c r="M84" s="856"/>
      <c r="N84" s="51"/>
    </row>
    <row r="85" spans="1:14" ht="15.75" thickBot="1">
      <c r="B85" s="91" t="s">
        <v>974</v>
      </c>
      <c r="C85" s="92"/>
      <c r="D85" s="92"/>
      <c r="E85" s="92"/>
      <c r="F85" s="92"/>
      <c r="G85" s="92"/>
      <c r="H85" s="92"/>
      <c r="I85" s="93"/>
      <c r="J85" s="94"/>
      <c r="K85" s="306">
        <v>0.05</v>
      </c>
      <c r="L85" s="857">
        <f>N78*K85</f>
        <v>126.11971171196916</v>
      </c>
      <c r="M85" s="858"/>
      <c r="N85" s="51"/>
    </row>
    <row r="86" spans="1:14" ht="15.75" thickBot="1">
      <c r="B86" s="820" t="s">
        <v>953</v>
      </c>
      <c r="C86" s="821"/>
      <c r="D86" s="821"/>
      <c r="E86" s="821"/>
      <c r="F86" s="821"/>
      <c r="G86" s="821"/>
      <c r="H86" s="821"/>
      <c r="I86" s="821"/>
      <c r="J86" s="821"/>
      <c r="K86" s="821"/>
      <c r="L86" s="821"/>
      <c r="M86" s="822"/>
      <c r="N86" s="52">
        <f>L83+L84+L85</f>
        <v>756.71827027181484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3279.1125045111976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1053</v>
      </c>
      <c r="C31" s="81" t="s">
        <v>2060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40005.081210937853</v>
      </c>
      <c r="N48" s="273">
        <f>K48*M48</f>
        <v>380.04827150390958</v>
      </c>
    </row>
    <row r="49" spans="1:14">
      <c r="A49" s="108" t="s">
        <v>850</v>
      </c>
      <c r="B49" s="43" t="str">
        <f>VLOOKUP(A49,MATERIALES!A6:D373,3,FALSE)</f>
        <v>Emulsión CRL-1h</v>
      </c>
      <c r="C49" s="282"/>
      <c r="D49" s="282"/>
      <c r="E49" s="282"/>
      <c r="F49" s="282"/>
      <c r="G49" s="282"/>
      <c r="H49" s="282"/>
      <c r="I49" s="269"/>
      <c r="J49" s="225" t="str">
        <f>VLOOKUP(A49,MATERIALES!A5:D641,2,FALSE)</f>
        <v>lt</v>
      </c>
      <c r="K49" s="410">
        <v>1.4107499999999999</v>
      </c>
      <c r="L49" s="268"/>
      <c r="M49" s="403">
        <f>VLOOKUP(A49,MATERIALES!A6:D397,4,FALSE)</f>
        <v>1099.3262047722076</v>
      </c>
      <c r="N49" s="273">
        <f>K49*M49</f>
        <v>1550.8744433823917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1930.9227148863013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07">
        <f>VLOOKUP(A58,TRANSPORTE!A5:D117,4,FALSE)</f>
        <v>953.42152512944506</v>
      </c>
      <c r="M58" s="908"/>
      <c r="N58" s="288">
        <f>K58*L58</f>
        <v>9.0575044887297285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9.0575044887297285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2338.8873124395045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467.77746248790095</v>
      </c>
      <c r="M83" s="856"/>
      <c r="N83" s="51"/>
    </row>
    <row r="84" spans="1:14">
      <c r="B84" s="89" t="s">
        <v>973</v>
      </c>
      <c r="C84" s="90"/>
      <c r="D84" s="90"/>
      <c r="E84" s="90"/>
      <c r="F84" s="90"/>
      <c r="G84" s="90"/>
      <c r="H84" s="90"/>
      <c r="I84" s="87"/>
      <c r="J84" s="88"/>
      <c r="K84" s="305">
        <v>0.05</v>
      </c>
      <c r="L84" s="855">
        <f>N78*K84</f>
        <v>116.94436562197524</v>
      </c>
      <c r="M84" s="856"/>
      <c r="N84" s="51"/>
    </row>
    <row r="85" spans="1:14" ht="15.75" thickBot="1">
      <c r="B85" s="91" t="s">
        <v>974</v>
      </c>
      <c r="C85" s="92"/>
      <c r="D85" s="92"/>
      <c r="E85" s="92"/>
      <c r="F85" s="92"/>
      <c r="G85" s="92"/>
      <c r="H85" s="92"/>
      <c r="I85" s="93"/>
      <c r="J85" s="94"/>
      <c r="K85" s="306">
        <v>0.05</v>
      </c>
      <c r="L85" s="857">
        <f>N78*K85</f>
        <v>116.94436562197524</v>
      </c>
      <c r="M85" s="858"/>
      <c r="N85" s="51"/>
    </row>
    <row r="86" spans="1:14" ht="15.75" thickBot="1">
      <c r="B86" s="820" t="s">
        <v>953</v>
      </c>
      <c r="C86" s="821"/>
      <c r="D86" s="821"/>
      <c r="E86" s="821"/>
      <c r="F86" s="821"/>
      <c r="G86" s="821"/>
      <c r="H86" s="821"/>
      <c r="I86" s="821"/>
      <c r="J86" s="821"/>
      <c r="K86" s="821"/>
      <c r="L86" s="821"/>
      <c r="M86" s="822"/>
      <c r="N86" s="52">
        <f>L83+L84+L85</f>
        <v>701.66619373185154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3040.5535061713563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1054</v>
      </c>
      <c r="C31" s="81" t="s">
        <v>2061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41365.707542488017</v>
      </c>
      <c r="N48" s="273">
        <f>K48*M48</f>
        <v>392.97422165363616</v>
      </c>
    </row>
    <row r="49" spans="1:14">
      <c r="A49" s="108" t="s">
        <v>850</v>
      </c>
      <c r="B49" s="43" t="str">
        <f>VLOOKUP(A49,MATERIALES!A6:D373,3,FALSE)</f>
        <v>Emulsión CRL-1h</v>
      </c>
      <c r="C49" s="282"/>
      <c r="D49" s="282"/>
      <c r="E49" s="282"/>
      <c r="F49" s="282"/>
      <c r="G49" s="282"/>
      <c r="H49" s="282"/>
      <c r="I49" s="269"/>
      <c r="J49" s="225" t="str">
        <f>VLOOKUP(A49,MATERIALES!A5:D641,2,FALSE)</f>
        <v>lt</v>
      </c>
      <c r="K49" s="283">
        <v>1.71</v>
      </c>
      <c r="L49" s="268"/>
      <c r="M49" s="403">
        <f>VLOOKUP(A49,MATERIALES!A6:D397,4,FALSE)</f>
        <v>1099.3262047722076</v>
      </c>
      <c r="N49" s="273">
        <f>K49*M49</f>
        <v>1879.8478101604749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2272.8220318141111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1333</v>
      </c>
      <c r="B59" s="46" t="str">
        <f>VLOOKUP(A59,TRANSPORTE!A5:D117,3,FALSE)</f>
        <v>Transporte de agregado tipo LA-3</v>
      </c>
      <c r="C59" s="318"/>
      <c r="D59" s="318"/>
      <c r="E59" s="318"/>
      <c r="F59" s="318"/>
      <c r="G59" s="318"/>
      <c r="H59" s="312" t="s">
        <v>1468</v>
      </c>
      <c r="I59" s="409">
        <v>9.4999999999999998E-3</v>
      </c>
      <c r="J59" s="287">
        <v>1</v>
      </c>
      <c r="K59" s="409">
        <f>I59*J59</f>
        <v>9.4999999999999998E-3</v>
      </c>
      <c r="L59" s="907">
        <f>VLOOKUP(A59,TRANSPORTE!A5:D117,4,FALSE)</f>
        <v>953.42152512944506</v>
      </c>
      <c r="M59" s="908"/>
      <c r="N59" s="288">
        <f>K59*L59</f>
        <v>9.0575044887297285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9.0575044887297285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4800</v>
      </c>
      <c r="N70" s="396">
        <f>K70/M70</f>
        <v>45.109166666666667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4800</v>
      </c>
      <c r="N71" s="396">
        <f>K71/M71</f>
        <v>22.226300753001663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2680.7866293673146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536.15732587346292</v>
      </c>
      <c r="M83" s="856"/>
      <c r="N83" s="51"/>
    </row>
    <row r="84" spans="1:14">
      <c r="B84" s="89" t="s">
        <v>973</v>
      </c>
      <c r="C84" s="90"/>
      <c r="D84" s="90"/>
      <c r="E84" s="90"/>
      <c r="F84" s="90"/>
      <c r="G84" s="90"/>
      <c r="H84" s="90"/>
      <c r="I84" s="87"/>
      <c r="J84" s="88"/>
      <c r="K84" s="305">
        <v>0.05</v>
      </c>
      <c r="L84" s="855">
        <f>N78*K84</f>
        <v>134.03933146836573</v>
      </c>
      <c r="M84" s="856"/>
      <c r="N84" s="51"/>
    </row>
    <row r="85" spans="1:14" ht="15.75" thickBot="1">
      <c r="B85" s="91" t="s">
        <v>974</v>
      </c>
      <c r="C85" s="92"/>
      <c r="D85" s="92"/>
      <c r="E85" s="92"/>
      <c r="F85" s="92"/>
      <c r="G85" s="92"/>
      <c r="H85" s="92"/>
      <c r="I85" s="93"/>
      <c r="J85" s="94"/>
      <c r="K85" s="306">
        <v>0.05</v>
      </c>
      <c r="L85" s="857">
        <f>N78*K85</f>
        <v>134.03933146836573</v>
      </c>
      <c r="M85" s="858"/>
      <c r="N85" s="51"/>
    </row>
    <row r="86" spans="1:14" ht="15.75" thickBot="1">
      <c r="B86" s="820" t="s">
        <v>953</v>
      </c>
      <c r="C86" s="821"/>
      <c r="D86" s="821"/>
      <c r="E86" s="821"/>
      <c r="F86" s="821"/>
      <c r="G86" s="821"/>
      <c r="H86" s="821"/>
      <c r="I86" s="821"/>
      <c r="J86" s="821"/>
      <c r="K86" s="821"/>
      <c r="L86" s="821"/>
      <c r="M86" s="822"/>
      <c r="N86" s="52">
        <f>L83+L84+L85</f>
        <v>804.23598881019439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3485.0226181775088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1055</v>
      </c>
      <c r="C31" s="81" t="s">
        <v>2062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40716.665588639706</v>
      </c>
      <c r="N48" s="273">
        <f>K48*M48</f>
        <v>193.40416154603861</v>
      </c>
    </row>
    <row r="49" spans="1:14">
      <c r="A49" s="108" t="s">
        <v>850</v>
      </c>
      <c r="B49" s="43" t="str">
        <f>VLOOKUP(A49,MATERIALES!A6:D373,3,FALSE)</f>
        <v>Emulsión CRL-1h</v>
      </c>
      <c r="C49" s="282"/>
      <c r="D49" s="282"/>
      <c r="E49" s="282"/>
      <c r="F49" s="282"/>
      <c r="G49" s="282"/>
      <c r="H49" s="282"/>
      <c r="I49" s="269"/>
      <c r="J49" s="225" t="str">
        <f>VLOOKUP(A49,MATERIALES!A5:D641,2,FALSE)</f>
        <v>lt</v>
      </c>
      <c r="K49" s="410">
        <v>1.0687499999999999</v>
      </c>
      <c r="L49" s="268"/>
      <c r="M49" s="403">
        <f>VLOOKUP(A49,MATERIALES!A6:D397,4,FALSE)</f>
        <v>1099.3262047722076</v>
      </c>
      <c r="N49" s="273">
        <f>K49*M49</f>
        <v>1174.9048813502966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1368.3090428963351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07">
        <f>VLOOKUP(A58,TRANSPORTE!A5:D117,4,FALSE)</f>
        <v>953.42152512944506</v>
      </c>
      <c r="M58" s="908"/>
      <c r="N58" s="288">
        <f>K58*L58</f>
        <v>4.5287522443648642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4.5287522443648642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1771.7448882051735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354.34897764103471</v>
      </c>
      <c r="M83" s="856"/>
      <c r="N83" s="51"/>
    </row>
    <row r="84" spans="1:14">
      <c r="B84" s="89" t="s">
        <v>973</v>
      </c>
      <c r="C84" s="90"/>
      <c r="D84" s="90"/>
      <c r="E84" s="90"/>
      <c r="F84" s="90"/>
      <c r="G84" s="90"/>
      <c r="H84" s="90"/>
      <c r="I84" s="87"/>
      <c r="J84" s="88"/>
      <c r="K84" s="305">
        <v>0.05</v>
      </c>
      <c r="L84" s="855">
        <f>N78*K84</f>
        <v>88.587244410258677</v>
      </c>
      <c r="M84" s="856"/>
      <c r="N84" s="51"/>
    </row>
    <row r="85" spans="1:14" ht="15.75" thickBot="1">
      <c r="B85" s="91" t="s">
        <v>974</v>
      </c>
      <c r="C85" s="92"/>
      <c r="D85" s="92"/>
      <c r="E85" s="92"/>
      <c r="F85" s="92"/>
      <c r="G85" s="92"/>
      <c r="H85" s="92"/>
      <c r="I85" s="93"/>
      <c r="J85" s="94"/>
      <c r="K85" s="306">
        <v>0.05</v>
      </c>
      <c r="L85" s="857">
        <f>N78*K85</f>
        <v>88.587244410258677</v>
      </c>
      <c r="M85" s="858"/>
      <c r="N85" s="51"/>
    </row>
    <row r="86" spans="1:14" ht="15.75" thickBot="1">
      <c r="B86" s="820" t="s">
        <v>953</v>
      </c>
      <c r="C86" s="821"/>
      <c r="D86" s="821"/>
      <c r="E86" s="821"/>
      <c r="F86" s="821"/>
      <c r="G86" s="821"/>
      <c r="H86" s="821"/>
      <c r="I86" s="821"/>
      <c r="J86" s="821"/>
      <c r="K86" s="821"/>
      <c r="L86" s="821"/>
      <c r="M86" s="822"/>
      <c r="N86" s="52">
        <f>L83+L84+L85</f>
        <v>531.52346646155206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2303.2683546667258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1056</v>
      </c>
      <c r="C31" s="81" t="s">
        <v>2063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40304.383810514955</v>
      </c>
      <c r="N48" s="273">
        <f>K48*M48</f>
        <v>503.80479763143694</v>
      </c>
    </row>
    <row r="49" spans="1:14">
      <c r="A49" s="108" t="s">
        <v>852</v>
      </c>
      <c r="B49" s="43" t="str">
        <f>VLOOKUP(A49,MATERIALES!A6:D373,3,FALSE)</f>
        <v>Emulsión CRL-1hm</v>
      </c>
      <c r="C49" s="282"/>
      <c r="D49" s="282"/>
      <c r="E49" s="282"/>
      <c r="F49" s="282"/>
      <c r="G49" s="282"/>
      <c r="H49" s="282"/>
      <c r="I49" s="269"/>
      <c r="J49" s="225" t="str">
        <f>VLOOKUP(A49,MATERIALES!A5:D641,2,FALSE)</f>
        <v>lt</v>
      </c>
      <c r="K49" s="408">
        <v>1.4625000000000001</v>
      </c>
      <c r="L49" s="268"/>
      <c r="M49" s="403">
        <f>VLOOKUP(A49,MATERIALES!A6:D397,4,FALSE)</f>
        <v>1675.9249510586276</v>
      </c>
      <c r="N49" s="273">
        <f>K49*M49</f>
        <v>2451.0402409232429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2954.8450385546798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07">
        <f>VLOOKUP(A58,TRANSPORTE!A5:D117,4,FALSE)</f>
        <v>953.42152512944506</v>
      </c>
      <c r="M58" s="908"/>
      <c r="N58" s="288">
        <f>K58*L58</f>
        <v>11.917769064118064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11.917769064118064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3365.6699006832719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673.13398013665437</v>
      </c>
      <c r="M83" s="856"/>
      <c r="N83" s="51"/>
    </row>
    <row r="84" spans="1:14">
      <c r="B84" s="89" t="s">
        <v>973</v>
      </c>
      <c r="C84" s="90"/>
      <c r="D84" s="90"/>
      <c r="E84" s="90"/>
      <c r="F84" s="90"/>
      <c r="G84" s="90"/>
      <c r="H84" s="90"/>
      <c r="I84" s="87"/>
      <c r="J84" s="88"/>
      <c r="K84" s="305">
        <v>0.05</v>
      </c>
      <c r="L84" s="855">
        <f>N78*K84</f>
        <v>168.28349503416359</v>
      </c>
      <c r="M84" s="856"/>
      <c r="N84" s="51"/>
    </row>
    <row r="85" spans="1:14" ht="15.75" thickBot="1">
      <c r="B85" s="91" t="s">
        <v>974</v>
      </c>
      <c r="C85" s="92"/>
      <c r="D85" s="92"/>
      <c r="E85" s="92"/>
      <c r="F85" s="92"/>
      <c r="G85" s="92"/>
      <c r="H85" s="92"/>
      <c r="I85" s="93"/>
      <c r="J85" s="94"/>
      <c r="K85" s="306">
        <v>0.05</v>
      </c>
      <c r="L85" s="857">
        <f>N78*K85</f>
        <v>168.28349503416359</v>
      </c>
      <c r="M85" s="858"/>
      <c r="N85" s="51"/>
    </row>
    <row r="86" spans="1:14" ht="15.75" thickBot="1">
      <c r="B86" s="820" t="s">
        <v>953</v>
      </c>
      <c r="C86" s="821"/>
      <c r="D86" s="821"/>
      <c r="E86" s="821"/>
      <c r="F86" s="821"/>
      <c r="G86" s="821"/>
      <c r="H86" s="821"/>
      <c r="I86" s="821"/>
      <c r="J86" s="821"/>
      <c r="K86" s="821"/>
      <c r="L86" s="821"/>
      <c r="M86" s="822"/>
      <c r="N86" s="52">
        <f>L83+L84+L85</f>
        <v>1009.7009702049816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4375.3708708882532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1057</v>
      </c>
      <c r="C31" s="81" t="s">
        <v>2064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40005.081210937853</v>
      </c>
      <c r="N48" s="273">
        <f>K48*M48</f>
        <v>380.04827150390958</v>
      </c>
    </row>
    <row r="49" spans="1:14">
      <c r="A49" s="108" t="s">
        <v>852</v>
      </c>
      <c r="B49" s="43" t="str">
        <f>VLOOKUP(A49,MATERIALES!A6:D373,3,FALSE)</f>
        <v>Emulsión CRL-1hm</v>
      </c>
      <c r="C49" s="282"/>
      <c r="D49" s="282"/>
      <c r="E49" s="282"/>
      <c r="F49" s="282"/>
      <c r="G49" s="282"/>
      <c r="H49" s="282"/>
      <c r="I49" s="269"/>
      <c r="J49" s="225" t="str">
        <f>VLOOKUP(A49,MATERIALES!A5:D641,2,FALSE)</f>
        <v>lt</v>
      </c>
      <c r="K49" s="410">
        <v>1.4107499999999999</v>
      </c>
      <c r="L49" s="268"/>
      <c r="M49" s="403">
        <f>VLOOKUP(A49,MATERIALES!A6:D397,4,FALSE)</f>
        <v>1675.9249510586276</v>
      </c>
      <c r="N49" s="273">
        <f>K49*M49</f>
        <v>2364.3111247059587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2744.3593962098685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07">
        <f>VLOOKUP(A58,TRANSPORTE!A5:D117,4,FALSE)</f>
        <v>953.42152512944506</v>
      </c>
      <c r="M58" s="908"/>
      <c r="N58" s="288">
        <f>K58*L58</f>
        <v>9.0575044887297285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9.0575044887297285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3152.3239937630719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630.46479875261446</v>
      </c>
      <c r="M83" s="856"/>
      <c r="N83" s="51"/>
    </row>
    <row r="84" spans="1:14">
      <c r="B84" s="89" t="s">
        <v>973</v>
      </c>
      <c r="C84" s="90"/>
      <c r="D84" s="90"/>
      <c r="E84" s="90"/>
      <c r="F84" s="90"/>
      <c r="G84" s="90"/>
      <c r="H84" s="90"/>
      <c r="I84" s="87"/>
      <c r="J84" s="88"/>
      <c r="K84" s="305">
        <v>0.05</v>
      </c>
      <c r="L84" s="855">
        <f>N78*K84</f>
        <v>157.61619968815361</v>
      </c>
      <c r="M84" s="856"/>
      <c r="N84" s="51"/>
    </row>
    <row r="85" spans="1:14" ht="15.75" thickBot="1">
      <c r="B85" s="91" t="s">
        <v>974</v>
      </c>
      <c r="C85" s="92"/>
      <c r="D85" s="92"/>
      <c r="E85" s="92"/>
      <c r="F85" s="92"/>
      <c r="G85" s="92"/>
      <c r="H85" s="92"/>
      <c r="I85" s="93"/>
      <c r="J85" s="94"/>
      <c r="K85" s="306">
        <v>0.05</v>
      </c>
      <c r="L85" s="857">
        <f>N78*K85</f>
        <v>157.61619968815361</v>
      </c>
      <c r="M85" s="858"/>
      <c r="N85" s="51"/>
    </row>
    <row r="86" spans="1:14" ht="15.75" thickBot="1">
      <c r="B86" s="820" t="s">
        <v>953</v>
      </c>
      <c r="C86" s="821"/>
      <c r="D86" s="821"/>
      <c r="E86" s="821"/>
      <c r="F86" s="821"/>
      <c r="G86" s="821"/>
      <c r="H86" s="821"/>
      <c r="I86" s="821"/>
      <c r="J86" s="821"/>
      <c r="K86" s="821"/>
      <c r="L86" s="821"/>
      <c r="M86" s="822"/>
      <c r="N86" s="52">
        <f>L83+L84+L85</f>
        <v>945.69719812892174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4098.021191891994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1058</v>
      </c>
      <c r="C31" s="81" t="s">
        <v>2065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41365.707542488017</v>
      </c>
      <c r="N48" s="273">
        <f>K48*M48</f>
        <v>392.97422165363616</v>
      </c>
    </row>
    <row r="49" spans="1:14">
      <c r="A49" s="108" t="s">
        <v>852</v>
      </c>
      <c r="B49" s="43" t="str">
        <f>VLOOKUP(A49,MATERIALES!A6:D373,3,FALSE)</f>
        <v>Emulsión CRL-1hm</v>
      </c>
      <c r="C49" s="282"/>
      <c r="D49" s="282"/>
      <c r="E49" s="282"/>
      <c r="F49" s="282"/>
      <c r="G49" s="282"/>
      <c r="H49" s="282"/>
      <c r="I49" s="269"/>
      <c r="J49" s="225" t="str">
        <f>VLOOKUP(A49,MATERIALES!A5:D641,2,FALSE)</f>
        <v>lt</v>
      </c>
      <c r="K49" s="283">
        <v>1.71</v>
      </c>
      <c r="L49" s="268"/>
      <c r="M49" s="403">
        <f>VLOOKUP(A49,MATERIALES!A6:D397,4,FALSE)</f>
        <v>1675.9249510586276</v>
      </c>
      <c r="N49" s="273">
        <f>K49*M49</f>
        <v>2865.8316663102532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3258.8058879638893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1333</v>
      </c>
      <c r="B58" s="46" t="str">
        <f>VLOOKUP(A58,TRANSPORTE!A5:D117,3,FALSE)</f>
        <v>Transporte de agregado tipo LA-3</v>
      </c>
      <c r="C58" s="318"/>
      <c r="D58" s="318"/>
      <c r="E58" s="318"/>
      <c r="F58" s="318"/>
      <c r="G58" s="318"/>
      <c r="H58" s="312" t="s">
        <v>1468</v>
      </c>
      <c r="I58" s="409">
        <v>9.4999999999999998E-3</v>
      </c>
      <c r="J58" s="287">
        <v>1</v>
      </c>
      <c r="K58" s="409">
        <f>I58*J58</f>
        <v>9.4999999999999998E-3</v>
      </c>
      <c r="L58" s="907">
        <f>VLOOKUP(A58,TRANSPORTE!A5:D117,4,FALSE)</f>
        <v>953.42152512944506</v>
      </c>
      <c r="M58" s="908"/>
      <c r="N58" s="288">
        <f>K58*L58</f>
        <v>9.0575044887297285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9.0575044887297285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3666.7704855170928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733.35409710341855</v>
      </c>
      <c r="M83" s="856"/>
      <c r="N83" s="51"/>
    </row>
    <row r="84" spans="1:14">
      <c r="B84" s="89" t="s">
        <v>973</v>
      </c>
      <c r="C84" s="90"/>
      <c r="D84" s="90"/>
      <c r="E84" s="90"/>
      <c r="F84" s="90"/>
      <c r="G84" s="90"/>
      <c r="H84" s="90"/>
      <c r="I84" s="87"/>
      <c r="J84" s="88"/>
      <c r="K84" s="305">
        <v>0.05</v>
      </c>
      <c r="L84" s="855">
        <f>N78*K84</f>
        <v>183.33852427585464</v>
      </c>
      <c r="M84" s="856"/>
      <c r="N84" s="51"/>
    </row>
    <row r="85" spans="1:14" ht="15.75" thickBot="1">
      <c r="B85" s="91" t="s">
        <v>974</v>
      </c>
      <c r="C85" s="92"/>
      <c r="D85" s="92"/>
      <c r="E85" s="92"/>
      <c r="F85" s="92"/>
      <c r="G85" s="92"/>
      <c r="H85" s="92"/>
      <c r="I85" s="93"/>
      <c r="J85" s="94"/>
      <c r="K85" s="306">
        <v>0.05</v>
      </c>
      <c r="L85" s="857">
        <f>N78*K85</f>
        <v>183.33852427585464</v>
      </c>
      <c r="M85" s="858"/>
      <c r="N85" s="51"/>
    </row>
    <row r="86" spans="1:14" ht="15.75" thickBot="1">
      <c r="B86" s="820" t="s">
        <v>953</v>
      </c>
      <c r="C86" s="821"/>
      <c r="D86" s="821"/>
      <c r="E86" s="821"/>
      <c r="F86" s="821"/>
      <c r="G86" s="821"/>
      <c r="H86" s="821"/>
      <c r="I86" s="821"/>
      <c r="J86" s="821"/>
      <c r="K86" s="821"/>
      <c r="L86" s="821"/>
      <c r="M86" s="822"/>
      <c r="N86" s="52">
        <f>L83+L84+L85</f>
        <v>1100.0311456551278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4766.8016311722204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1059</v>
      </c>
      <c r="C31" s="81" t="s">
        <v>2066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110466.66996278672</v>
      </c>
      <c r="L36" s="271"/>
      <c r="M36" s="272">
        <v>600</v>
      </c>
      <c r="N36" s="273">
        <f>K36/M36</f>
        <v>184.11111660464454</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600</v>
      </c>
      <c r="N37" s="273">
        <f>K37/M37</f>
        <v>146.78715436596408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331.57162564480529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40716.665588639706</v>
      </c>
      <c r="N48" s="273">
        <f>K48*M48</f>
        <v>193.40416154603861</v>
      </c>
    </row>
    <row r="49" spans="1:14">
      <c r="A49" s="108" t="s">
        <v>852</v>
      </c>
      <c r="B49" s="43" t="str">
        <f>VLOOKUP(A49,MATERIALES!A6:D373,3,FALSE)</f>
        <v>Emulsión CRL-1hm</v>
      </c>
      <c r="C49" s="282"/>
      <c r="D49" s="282"/>
      <c r="E49" s="282"/>
      <c r="F49" s="282"/>
      <c r="G49" s="282"/>
      <c r="H49" s="282"/>
      <c r="I49" s="269"/>
      <c r="J49" s="225" t="str">
        <f>VLOOKUP(A49,MATERIALES!A5:D641,2,FALSE)</f>
        <v>lt</v>
      </c>
      <c r="K49" s="410">
        <v>1.0687499999999999</v>
      </c>
      <c r="L49" s="268"/>
      <c r="M49" s="403">
        <f>VLOOKUP(A49,MATERIALES!A6:D397,4,FALSE)</f>
        <v>1675.9249510586276</v>
      </c>
      <c r="N49" s="273">
        <f>K49*M49</f>
        <v>1791.1447914439079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1984.5489529899464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07">
        <f>VLOOKUP(A58,TRANSPORTE!A5:D117,4,FALSE)</f>
        <v>953.42152512944506</v>
      </c>
      <c r="M58" s="908"/>
      <c r="N58" s="288">
        <f>K58*L58</f>
        <v>4.5287522443648642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4.5287522443648642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2387.9847982987853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477.59695965975709</v>
      </c>
      <c r="M83" s="856"/>
      <c r="N83" s="51"/>
    </row>
    <row r="84" spans="1:14">
      <c r="B84" s="89" t="s">
        <v>973</v>
      </c>
      <c r="C84" s="90"/>
      <c r="D84" s="90"/>
      <c r="E84" s="90"/>
      <c r="F84" s="90"/>
      <c r="G84" s="90"/>
      <c r="H84" s="90"/>
      <c r="I84" s="87"/>
      <c r="J84" s="88"/>
      <c r="K84" s="305">
        <v>0.05</v>
      </c>
      <c r="L84" s="855">
        <f>N78*K84</f>
        <v>119.39923991493927</v>
      </c>
      <c r="M84" s="856"/>
      <c r="N84" s="51"/>
    </row>
    <row r="85" spans="1:14" ht="15.75" thickBot="1">
      <c r="B85" s="91" t="s">
        <v>974</v>
      </c>
      <c r="C85" s="92"/>
      <c r="D85" s="92"/>
      <c r="E85" s="92"/>
      <c r="F85" s="92"/>
      <c r="G85" s="92"/>
      <c r="H85" s="92"/>
      <c r="I85" s="93"/>
      <c r="J85" s="94"/>
      <c r="K85" s="306">
        <v>0.05</v>
      </c>
      <c r="L85" s="857">
        <f>N78*K85</f>
        <v>119.39923991493927</v>
      </c>
      <c r="M85" s="858"/>
      <c r="N85" s="51"/>
    </row>
    <row r="86" spans="1:14" ht="15.75" thickBot="1">
      <c r="B86" s="820" t="s">
        <v>953</v>
      </c>
      <c r="C86" s="821"/>
      <c r="D86" s="821"/>
      <c r="E86" s="821"/>
      <c r="F86" s="821"/>
      <c r="G86" s="821"/>
      <c r="H86" s="821"/>
      <c r="I86" s="821"/>
      <c r="J86" s="821"/>
      <c r="K86" s="821"/>
      <c r="L86" s="821"/>
      <c r="M86" s="822"/>
      <c r="N86" s="52">
        <f>L83+L84+L85</f>
        <v>716.39543948963558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3104.3802377884208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1060</v>
      </c>
      <c r="C31" s="81" t="s">
        <v>1573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290</v>
      </c>
      <c r="B37" s="869" t="str">
        <f>VLOOKUP(A37,EQUIPOS!A7:D154,3,FALSE)</f>
        <v>Planta trituradora</v>
      </c>
      <c r="C37" s="870"/>
      <c r="D37" s="870"/>
      <c r="E37" s="870"/>
      <c r="F37" s="870"/>
      <c r="G37" s="870"/>
      <c r="H37" s="871"/>
      <c r="I37" s="268"/>
      <c r="J37" s="269"/>
      <c r="K37" s="270">
        <f>VLOOKUP(A37,EQUIPOS!A7:D164,4,FALSE)</f>
        <v>357429.50798491033</v>
      </c>
      <c r="L37" s="271"/>
      <c r="M37" s="272">
        <v>30</v>
      </c>
      <c r="N37" s="273">
        <f t="shared" ref="N37:N43" si="0">K37/M37</f>
        <v>11914.316932830345</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98673.32635696017</v>
      </c>
      <c r="L38" s="271"/>
      <c r="M38" s="272">
        <v>9</v>
      </c>
      <c r="N38" s="273">
        <f t="shared" si="0"/>
        <v>10963.702928551131</v>
      </c>
    </row>
    <row r="39" spans="1:14">
      <c r="A39" t="s">
        <v>173</v>
      </c>
      <c r="B39" s="869" t="str">
        <f>VLOOKUP(A39,EQUIPOS!A9:D154,3,FALSE)</f>
        <v>Compactador neumático de Potencia 70 HP, peso de 13 ton</v>
      </c>
      <c r="C39" s="870"/>
      <c r="D39" s="870"/>
      <c r="E39" s="870"/>
      <c r="F39" s="870"/>
      <c r="G39" s="870"/>
      <c r="H39" s="871"/>
      <c r="I39" s="268"/>
      <c r="J39" s="269"/>
      <c r="K39" s="270">
        <f>VLOOKUP(A39,EQUIPOS!A9:D166,4,FALSE)</f>
        <v>129508.73507662662</v>
      </c>
      <c r="L39" s="271"/>
      <c r="M39" s="272">
        <v>9</v>
      </c>
      <c r="N39" s="273">
        <f t="shared" si="0"/>
        <v>14389.859452958513</v>
      </c>
    </row>
    <row r="40" spans="1:14">
      <c r="A40" t="s">
        <v>286</v>
      </c>
      <c r="B40" s="869" t="str">
        <f>VLOOKUP(A40,EQUIPOS!A10:D154,3,FALSE)</f>
        <v>Planta de asfalto en frio</v>
      </c>
      <c r="C40" s="870"/>
      <c r="D40" s="870"/>
      <c r="E40" s="870"/>
      <c r="F40" s="870"/>
      <c r="G40" s="870"/>
      <c r="H40" s="871"/>
      <c r="I40" s="268"/>
      <c r="J40" s="269"/>
      <c r="K40" s="270">
        <f>VLOOKUP(A40,EQUIPOS!A10:D167,4,FALSE)</f>
        <v>169141.58880777229</v>
      </c>
      <c r="L40" s="271"/>
      <c r="M40" s="272">
        <v>9</v>
      </c>
      <c r="N40" s="273">
        <f t="shared" si="0"/>
        <v>18793.509867530254</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9</v>
      </c>
      <c r="N42" s="273">
        <f t="shared" si="0"/>
        <v>29535.837370561072</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N77*M46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102374.20125816656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VLOOKUP(A53,MATERIALES!A4:D640,2,FALSE)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VLOOKUP(A54,MATERIALES!A5:D641,2,FALSE)</f>
        <v>lt</v>
      </c>
      <c r="K54" s="283">
        <v>25</v>
      </c>
      <c r="L54" s="268"/>
      <c r="M54" s="403">
        <f>VLOOKUP(A54,MATERIALES!A6:D397,4,FALSE)</f>
        <v>57.952445967346726</v>
      </c>
      <c r="N54" s="273">
        <f>K54*M54</f>
        <v>1448.8111491836682</v>
      </c>
    </row>
    <row r="55" spans="1:14" ht="15.75" thickBot="1">
      <c r="B55" s="43"/>
      <c r="C55" s="282"/>
      <c r="D55" s="282"/>
      <c r="E55" s="282"/>
      <c r="F55" s="282"/>
      <c r="G55" s="282"/>
      <c r="H55" s="282"/>
      <c r="I55" s="269"/>
      <c r="J55" s="225"/>
      <c r="K55" s="283"/>
      <c r="L55" s="268"/>
      <c r="M55" s="284"/>
      <c r="N55" s="285"/>
    </row>
    <row r="56" spans="1:14" ht="15.75" thickBot="1">
      <c r="B56" s="820" t="s">
        <v>953</v>
      </c>
      <c r="C56" s="821"/>
      <c r="D56" s="821"/>
      <c r="E56" s="821"/>
      <c r="F56" s="821"/>
      <c r="G56" s="821"/>
      <c r="H56" s="821"/>
      <c r="I56" s="821"/>
      <c r="J56" s="821"/>
      <c r="K56" s="821"/>
      <c r="L56" s="821"/>
      <c r="M56" s="822"/>
      <c r="N56" s="395">
        <f>SUM(N53:N55)</f>
        <v>27879.830972616859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1347</v>
      </c>
      <c r="B61" s="46" t="str">
        <f>VLOOKUP(A61,TRANSPORTE!A5:D117,3,FALSE)</f>
        <v>Transporte de Mezcla en Frio MDF-38</v>
      </c>
      <c r="C61" s="318"/>
      <c r="D61" s="318"/>
      <c r="E61" s="318"/>
      <c r="F61" s="318"/>
      <c r="G61" s="318"/>
      <c r="H61" s="312" t="s">
        <v>1468</v>
      </c>
      <c r="I61" s="280">
        <v>1.25</v>
      </c>
      <c r="J61" s="287">
        <v>1</v>
      </c>
      <c r="K61" s="280">
        <f>I61*J61</f>
        <v>1.25</v>
      </c>
      <c r="L61" s="907">
        <f>VLOOKUP(A61,TRANSPORTE!A5:D117,4,FALSE)</f>
        <v>1002.8940697217156</v>
      </c>
      <c r="M61" s="908"/>
      <c r="N61" s="288">
        <f>K61*L61</f>
        <v>1253.6175871521446</v>
      </c>
    </row>
    <row r="62" spans="1:14">
      <c r="A62" t="s">
        <v>1269</v>
      </c>
      <c r="B62" s="46" t="str">
        <f>VLOOKUP(A62,TRANSPORTE!A6:D117,3,FALSE)</f>
        <v>Transporte de Material Crudo de Rio</v>
      </c>
      <c r="C62" s="47"/>
      <c r="D62" s="47"/>
      <c r="E62" s="47"/>
      <c r="F62" s="47"/>
      <c r="G62" s="47"/>
      <c r="H62" s="312" t="s">
        <v>1468</v>
      </c>
      <c r="I62" s="280">
        <v>1.4</v>
      </c>
      <c r="J62" s="287">
        <v>1</v>
      </c>
      <c r="K62" s="280">
        <f>I62*J62</f>
        <v>1.4</v>
      </c>
      <c r="L62" s="907">
        <f>VLOOKUP(A62,TRANSPORTE!A6:D117,4,FALSE)</f>
        <v>1003.9922366619315</v>
      </c>
      <c r="M62" s="908"/>
      <c r="N62" s="288">
        <f>K62*L62</f>
        <v>1405.5891313267041</v>
      </c>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2659.2067184788484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19</v>
      </c>
      <c r="B72" s="49" t="str">
        <f>VLOOKUP(A72,'MANO DE OBRA'!A8:D68,3,FALSE)</f>
        <v>Obrero (8)</v>
      </c>
      <c r="C72" s="47"/>
      <c r="D72" s="47"/>
      <c r="E72" s="47"/>
      <c r="F72" s="47"/>
      <c r="G72" s="47"/>
      <c r="H72" s="47"/>
      <c r="I72" s="293">
        <f>K72/J72*100</f>
        <v>234080.00000000003</v>
      </c>
      <c r="J72" s="294">
        <v>185</v>
      </c>
      <c r="K72" s="295">
        <f>VLOOKUP(A72,'MANO DE OBRA'!A8:D99,4,FALSE)</f>
        <v>433048</v>
      </c>
      <c r="L72" s="50"/>
      <c r="M72" s="296">
        <f>M38*8</f>
        <v>72</v>
      </c>
      <c r="N72" s="396">
        <f>K72/M72</f>
        <v>6014.5555555555557</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300">
        <f>M72</f>
        <v>72</v>
      </c>
      <c r="N73" s="396">
        <f>K73/M73</f>
        <v>1481.7533835334443</v>
      </c>
    </row>
    <row r="74" spans="1:15">
      <c r="A74" t="s">
        <v>54</v>
      </c>
      <c r="B74" s="49" t="str">
        <f>VLOOKUP(A74,'MANO DE OBRA'!A9:D70,3,FALSE)</f>
        <v>Rastrilleros (2)</v>
      </c>
      <c r="C74" s="47"/>
      <c r="D74" s="47"/>
      <c r="E74" s="47"/>
      <c r="F74" s="47"/>
      <c r="G74" s="47"/>
      <c r="H74" s="47"/>
      <c r="I74" s="293">
        <f>K74/J74*100</f>
        <v>86502.359687357821</v>
      </c>
      <c r="J74" s="294">
        <v>185</v>
      </c>
      <c r="K74" s="295">
        <f>VLOOKUP(A74,'MANO DE OBRA'!A9:D101,4,FALSE)</f>
        <v>160029.36542161196</v>
      </c>
      <c r="L74" s="50"/>
      <c r="M74" s="301">
        <f>M73</f>
        <v>72</v>
      </c>
      <c r="N74" s="396">
        <f>K74/M74</f>
        <v>2222.630075300166</v>
      </c>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SUM(N72:N76)</f>
        <v>9718.9390143891651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N48+N56+N67+N77</f>
        <v>142632.17796365143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28526.435592730286</v>
      </c>
      <c r="M84" s="856"/>
      <c r="N84" s="51"/>
    </row>
    <row r="85" spans="1:14">
      <c r="B85" s="89" t="s">
        <v>973</v>
      </c>
      <c r="C85" s="90"/>
      <c r="D85" s="90"/>
      <c r="E85" s="90"/>
      <c r="F85" s="90"/>
      <c r="G85" s="90"/>
      <c r="H85" s="90"/>
      <c r="I85" s="87"/>
      <c r="J85" s="88"/>
      <c r="K85" s="305">
        <v>0.05</v>
      </c>
      <c r="L85" s="855">
        <f>N79*K85</f>
        <v>7131.6088981825715</v>
      </c>
      <c r="M85" s="856"/>
      <c r="N85" s="51"/>
    </row>
    <row r="86" spans="1:14" ht="15.75" thickBot="1">
      <c r="B86" s="91" t="s">
        <v>974</v>
      </c>
      <c r="C86" s="92"/>
      <c r="D86" s="92"/>
      <c r="E86" s="92"/>
      <c r="F86" s="92"/>
      <c r="G86" s="92"/>
      <c r="H86" s="92"/>
      <c r="I86" s="93"/>
      <c r="J86" s="94"/>
      <c r="K86" s="306">
        <v>0.05</v>
      </c>
      <c r="L86" s="857">
        <f>N79*K86</f>
        <v>7131.6088981825715</v>
      </c>
      <c r="M86" s="858"/>
      <c r="N86" s="51"/>
    </row>
    <row r="87" spans="1:14" ht="15.75" thickBot="1">
      <c r="B87" s="820" t="s">
        <v>953</v>
      </c>
      <c r="C87" s="821"/>
      <c r="D87" s="821"/>
      <c r="E87" s="821"/>
      <c r="F87" s="821"/>
      <c r="G87" s="821"/>
      <c r="H87" s="821"/>
      <c r="I87" s="821"/>
      <c r="J87" s="821"/>
      <c r="K87" s="821"/>
      <c r="L87" s="821"/>
      <c r="M87" s="822"/>
      <c r="N87" s="52">
        <f>L84+L85+L86</f>
        <v>42789.653389095431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185421.83135274687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3" t="s">
        <v>2218</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2219</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6"/>
      <c r="K119" s="886"/>
      <c r="L119" s="886"/>
      <c r="M119" s="886"/>
      <c r="N119" s="887"/>
    </row>
    <row r="120" spans="2:14" ht="15.75" thickBot="1">
      <c r="B120" s="262" t="s">
        <v>2221</v>
      </c>
      <c r="C120" s="394"/>
      <c r="D120" s="394"/>
      <c r="E120" s="57"/>
      <c r="F120" s="57"/>
      <c r="G120" s="57"/>
      <c r="H120" s="57"/>
      <c r="I120" s="57"/>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1061</v>
      </c>
      <c r="C31" s="81" t="s">
        <v>1574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168</v>
      </c>
      <c r="B37" s="869" t="str">
        <f>VLOOKUP(A37,EQUIPOS!A7:D154,3,FALSE)</f>
        <v>Compactador tipo  POTENCIA: 105 HP, PESO: 6 ton</v>
      </c>
      <c r="C37" s="870"/>
      <c r="D37" s="870"/>
      <c r="E37" s="870"/>
      <c r="F37" s="870"/>
      <c r="G37" s="870"/>
      <c r="H37" s="871"/>
      <c r="I37" s="268"/>
      <c r="J37" s="269"/>
      <c r="K37" s="270">
        <f>VLOOKUP(A37,EQUIPOS!A7:D164,4,FALSE)</f>
        <v>98673.32635696017</v>
      </c>
      <c r="L37" s="271"/>
      <c r="M37" s="272">
        <v>9</v>
      </c>
      <c r="N37" s="273">
        <f t="shared" ref="N37:N43" si="0">K37/M37</f>
        <v>10963.702928551131</v>
      </c>
    </row>
    <row r="38" spans="1:14">
      <c r="A38" t="s">
        <v>173</v>
      </c>
      <c r="B38" s="869" t="str">
        <f>VLOOKUP(A38,EQUIPOS!A8:D154,3,FALSE)</f>
        <v>Compactador neumático de Potencia 70 HP, peso de 13 ton</v>
      </c>
      <c r="C38" s="870"/>
      <c r="D38" s="870"/>
      <c r="E38" s="870"/>
      <c r="F38" s="870"/>
      <c r="G38" s="870"/>
      <c r="H38" s="871"/>
      <c r="I38" s="268"/>
      <c r="J38" s="269"/>
      <c r="K38" s="270">
        <f>VLOOKUP(A38,EQUIPOS!A8:D165,4,FALSE)</f>
        <v>129508.73507662662</v>
      </c>
      <c r="L38" s="271"/>
      <c r="M38" s="272">
        <v>9</v>
      </c>
      <c r="N38" s="273">
        <f t="shared" si="0"/>
        <v>14389.859452958513</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9</v>
      </c>
      <c r="N42" s="273">
        <f t="shared" si="0"/>
        <v>29535.837370561072</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971.8939014389166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102374.20125816656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VLOOKUP(A54,MATERIALES!A4:D640,2,FALSE)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VLOOKUP(A55,MATERIALES!A5:D641,2,FALSE)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1369</v>
      </c>
      <c r="B65" s="46" t="str">
        <f>VLOOKUP(A65,TRANSPORTE!A6:D117,3,FALSE)</f>
        <v>Transporte de Mezcla densa En Frio MDF-25</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142632.17796365143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28526.435592730286</v>
      </c>
      <c r="M88" s="856"/>
      <c r="N88" s="51"/>
    </row>
    <row r="89" spans="1:14">
      <c r="B89" s="89" t="s">
        <v>973</v>
      </c>
      <c r="C89" s="90"/>
      <c r="D89" s="90"/>
      <c r="E89" s="90"/>
      <c r="F89" s="90"/>
      <c r="G89" s="90"/>
      <c r="H89" s="90"/>
      <c r="I89" s="87"/>
      <c r="J89" s="88"/>
      <c r="K89" s="305">
        <v>0.05</v>
      </c>
      <c r="L89" s="855">
        <f>N83*K89</f>
        <v>7131.6088981825715</v>
      </c>
      <c r="M89" s="856"/>
      <c r="N89" s="51"/>
    </row>
    <row r="90" spans="1:14" ht="15.75" thickBot="1">
      <c r="B90" s="91" t="s">
        <v>974</v>
      </c>
      <c r="C90" s="92"/>
      <c r="D90" s="92"/>
      <c r="E90" s="92"/>
      <c r="F90" s="92"/>
      <c r="G90" s="92"/>
      <c r="H90" s="92"/>
      <c r="I90" s="93"/>
      <c r="J90" s="94"/>
      <c r="K90" s="306">
        <v>0.05</v>
      </c>
      <c r="L90" s="857">
        <f>N83*K90</f>
        <v>7131.6088981825715</v>
      </c>
      <c r="M90" s="858"/>
      <c r="N90" s="51"/>
    </row>
    <row r="91" spans="1:14" ht="15.75" thickBot="1">
      <c r="B91" s="820" t="s">
        <v>953</v>
      </c>
      <c r="C91" s="821"/>
      <c r="D91" s="821"/>
      <c r="E91" s="821"/>
      <c r="F91" s="821"/>
      <c r="G91" s="821"/>
      <c r="H91" s="821"/>
      <c r="I91" s="821"/>
      <c r="J91" s="821"/>
      <c r="K91" s="821"/>
      <c r="L91" s="821"/>
      <c r="M91" s="822"/>
      <c r="N91" s="52">
        <f>L88+L89+L90</f>
        <v>42789.653389095431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185421.83135274687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1062</v>
      </c>
      <c r="C31" s="81" t="s">
        <v>1575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168</v>
      </c>
      <c r="B37" s="869" t="str">
        <f>VLOOKUP(A37,EQUIPOS!A7:D154,3,FALSE)</f>
        <v>Compactador tipo  POTENCIA: 105 HP, PESO: 6 ton</v>
      </c>
      <c r="C37" s="870"/>
      <c r="D37" s="870"/>
      <c r="E37" s="870"/>
      <c r="F37" s="870"/>
      <c r="G37" s="870"/>
      <c r="H37" s="871"/>
      <c r="I37" s="268"/>
      <c r="J37" s="269"/>
      <c r="K37" s="270">
        <f>VLOOKUP(A37,EQUIPOS!A7:D164,4,FALSE)</f>
        <v>98673.32635696017</v>
      </c>
      <c r="L37" s="271"/>
      <c r="M37" s="272">
        <v>9</v>
      </c>
      <c r="N37" s="273">
        <f t="shared" ref="N37:N43" si="0">K37/M37</f>
        <v>10963.702928551131</v>
      </c>
    </row>
    <row r="38" spans="1:14">
      <c r="A38" t="s">
        <v>173</v>
      </c>
      <c r="B38" s="869" t="str">
        <f>VLOOKUP(A38,EQUIPOS!A8:D154,3,FALSE)</f>
        <v>Compactador neumático de Potencia 70 HP, peso de 13 ton</v>
      </c>
      <c r="C38" s="870"/>
      <c r="D38" s="870"/>
      <c r="E38" s="870"/>
      <c r="F38" s="870"/>
      <c r="G38" s="870"/>
      <c r="H38" s="871"/>
      <c r="I38" s="268"/>
      <c r="J38" s="269"/>
      <c r="K38" s="270">
        <f>VLOOKUP(A38,EQUIPOS!A8:D165,4,FALSE)</f>
        <v>129508.73507662662</v>
      </c>
      <c r="L38" s="271"/>
      <c r="M38" s="272">
        <v>9</v>
      </c>
      <c r="N38" s="273">
        <f t="shared" si="0"/>
        <v>14389.859452958513</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9</v>
      </c>
      <c r="N42" s="273">
        <f t="shared" si="0"/>
        <v>29535.837370561072</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971.8939014389166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102374.20125816656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412">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v>1.4</v>
      </c>
      <c r="L64" s="907">
        <f>VLOOKUP(A64,TRANSPORTE!A5:D117,4,FALSE)</f>
        <v>1003.9922366619315</v>
      </c>
      <c r="M64" s="908"/>
      <c r="N64" s="288">
        <f>K64*L64</f>
        <v>1405.5891313267041</v>
      </c>
    </row>
    <row r="65" spans="1:15">
      <c r="A65" t="s">
        <v>1349</v>
      </c>
      <c r="B65" s="46" t="str">
        <f>VLOOKUP(A65,TRANSPORTE!A6:D117,3,FALSE)</f>
        <v>Transporte de Mezcla en Frio DMF-19</v>
      </c>
      <c r="C65" s="47"/>
      <c r="D65" s="47"/>
      <c r="E65" s="47"/>
      <c r="F65" s="47"/>
      <c r="G65" s="47"/>
      <c r="H65" s="312" t="s">
        <v>1468</v>
      </c>
      <c r="I65" s="280">
        <v>1.25</v>
      </c>
      <c r="J65" s="287">
        <v>1</v>
      </c>
      <c r="K65" s="280">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142632.17796365143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28526.435592730286</v>
      </c>
      <c r="M88" s="856"/>
      <c r="N88" s="51"/>
    </row>
    <row r="89" spans="1:14">
      <c r="B89" s="89" t="s">
        <v>973</v>
      </c>
      <c r="C89" s="90"/>
      <c r="D89" s="90"/>
      <c r="E89" s="90"/>
      <c r="F89" s="90"/>
      <c r="G89" s="90"/>
      <c r="H89" s="90"/>
      <c r="I89" s="87"/>
      <c r="J89" s="88"/>
      <c r="K89" s="305">
        <v>0.05</v>
      </c>
      <c r="L89" s="855">
        <f>N83*K89</f>
        <v>7131.6088981825715</v>
      </c>
      <c r="M89" s="856"/>
      <c r="N89" s="51"/>
    </row>
    <row r="90" spans="1:14" ht="15.75" thickBot="1">
      <c r="B90" s="91" t="s">
        <v>974</v>
      </c>
      <c r="C90" s="92"/>
      <c r="D90" s="92"/>
      <c r="E90" s="92"/>
      <c r="F90" s="92"/>
      <c r="G90" s="92"/>
      <c r="H90" s="92"/>
      <c r="I90" s="93"/>
      <c r="J90" s="94"/>
      <c r="K90" s="306">
        <v>0.05</v>
      </c>
      <c r="L90" s="857">
        <f>N83*K90</f>
        <v>7131.6088981825715</v>
      </c>
      <c r="M90" s="858"/>
      <c r="N90" s="51"/>
    </row>
    <row r="91" spans="1:14" ht="15.75" thickBot="1">
      <c r="B91" s="820" t="s">
        <v>953</v>
      </c>
      <c r="C91" s="821"/>
      <c r="D91" s="821"/>
      <c r="E91" s="821"/>
      <c r="F91" s="821"/>
      <c r="G91" s="821"/>
      <c r="H91" s="821"/>
      <c r="I91" s="821"/>
      <c r="J91" s="821"/>
      <c r="K91" s="821"/>
      <c r="L91" s="821"/>
      <c r="M91" s="822"/>
      <c r="N91" s="52">
        <f>L88+L89+L90</f>
        <v>42789.653389095431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52">
        <f>N83+N91</f>
        <v>185421.83135274687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1063</v>
      </c>
      <c r="C31" s="81" t="s">
        <v>1576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168</v>
      </c>
      <c r="B37" s="869" t="str">
        <f>VLOOKUP(A37,EQUIPOS!A7:D154,3,FALSE)</f>
        <v>Compactador tipo  POTENCIA: 105 HP, PESO: 6 ton</v>
      </c>
      <c r="C37" s="870"/>
      <c r="D37" s="870"/>
      <c r="E37" s="870"/>
      <c r="F37" s="870"/>
      <c r="G37" s="870"/>
      <c r="H37" s="871"/>
      <c r="I37" s="268"/>
      <c r="J37" s="269"/>
      <c r="K37" s="270">
        <f>VLOOKUP(A37,EQUIPOS!A7:D164,4,FALSE)</f>
        <v>98673.32635696017</v>
      </c>
      <c r="L37" s="271"/>
      <c r="M37" s="272">
        <v>7</v>
      </c>
      <c r="N37" s="273">
        <f t="shared" ref="N37:N43" si="0">K37/M37</f>
        <v>14096.189479565739</v>
      </c>
    </row>
    <row r="38" spans="1:14">
      <c r="A38" t="s">
        <v>173</v>
      </c>
      <c r="B38" s="869" t="str">
        <f>VLOOKUP(A38,EQUIPOS!A8:D154,3,FALSE)</f>
        <v>Compactador neumático de Potencia 70 HP, peso de 13 ton</v>
      </c>
      <c r="C38" s="870"/>
      <c r="D38" s="870"/>
      <c r="E38" s="870"/>
      <c r="F38" s="870"/>
      <c r="G38" s="870"/>
      <c r="H38" s="871"/>
      <c r="I38" s="268"/>
      <c r="J38" s="269"/>
      <c r="K38" s="270">
        <f>VLOOKUP(A38,EQUIPOS!A8:D165,4,FALSE)</f>
        <v>129508.73507662662</v>
      </c>
      <c r="L38" s="271"/>
      <c r="M38" s="272">
        <v>7</v>
      </c>
      <c r="N38" s="273">
        <f t="shared" si="0"/>
        <v>18501.247868089518</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7</v>
      </c>
      <c r="N42" s="273">
        <f t="shared" si="0"/>
        <v>37974.648047864241</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1110.7358873587618</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118195.72888753518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1343</v>
      </c>
      <c r="B65" s="46" t="str">
        <f>VLOOKUP(A65,TRANSPORTE!A5:D117,3,FALSE)</f>
        <v>Transporte de Mezcla Densa para Bacheo</v>
      </c>
      <c r="C65" s="47"/>
      <c r="D65" s="47"/>
      <c r="E65" s="47"/>
      <c r="F65" s="47"/>
      <c r="G65" s="47"/>
      <c r="H65" s="312" t="s">
        <v>1468</v>
      </c>
      <c r="I65" s="280">
        <v>1.25</v>
      </c>
      <c r="J65" s="280">
        <v>1</v>
      </c>
      <c r="K65" s="280">
        <f>I65*J65</f>
        <v>1.25</v>
      </c>
      <c r="L65" s="290"/>
      <c r="M65" s="291">
        <f>VLOOKUP(A64,TRANSPORTE!A5:D117,4,FALSE)</f>
        <v>1003.9922366619315</v>
      </c>
      <c r="N65" s="413">
        <f>K65*M65</f>
        <v>1254.9902958274145</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2660.5794271541185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63</v>
      </c>
      <c r="N75" s="396">
        <f>K75/M75</f>
        <v>6873.7777777777774</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63</v>
      </c>
      <c r="N76" s="396">
        <f>K76/M76</f>
        <v>1693.4324383239361</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63</v>
      </c>
      <c r="N77" s="396">
        <f>K77/M77</f>
        <v>2540.1486574859041</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11107.358873587618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159843.4981608938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31968.699632178759</v>
      </c>
      <c r="M88" s="856"/>
      <c r="N88" s="51"/>
    </row>
    <row r="89" spans="1:14">
      <c r="B89" s="89" t="s">
        <v>973</v>
      </c>
      <c r="C89" s="90"/>
      <c r="D89" s="90"/>
      <c r="E89" s="90"/>
      <c r="F89" s="90"/>
      <c r="G89" s="90"/>
      <c r="H89" s="90"/>
      <c r="I89" s="87"/>
      <c r="J89" s="88"/>
      <c r="K89" s="305">
        <v>0.05</v>
      </c>
      <c r="L89" s="855">
        <f>N83*K89</f>
        <v>7992.1749080446898</v>
      </c>
      <c r="M89" s="856"/>
      <c r="N89" s="51"/>
    </row>
    <row r="90" spans="1:14" ht="15.75" thickBot="1">
      <c r="B90" s="91" t="s">
        <v>974</v>
      </c>
      <c r="C90" s="92"/>
      <c r="D90" s="92"/>
      <c r="E90" s="92"/>
      <c r="F90" s="92"/>
      <c r="G90" s="92"/>
      <c r="H90" s="92"/>
      <c r="I90" s="93"/>
      <c r="J90" s="94"/>
      <c r="K90" s="306">
        <v>0.05</v>
      </c>
      <c r="L90" s="857">
        <f>N83*K90</f>
        <v>7992.1749080446898</v>
      </c>
      <c r="M90" s="858"/>
      <c r="N90" s="51"/>
    </row>
    <row r="91" spans="1:14" ht="15.75" thickBot="1">
      <c r="B91" s="820" t="s">
        <v>953</v>
      </c>
      <c r="C91" s="821"/>
      <c r="D91" s="821"/>
      <c r="E91" s="821"/>
      <c r="F91" s="821"/>
      <c r="G91" s="821"/>
      <c r="H91" s="821"/>
      <c r="I91" s="821"/>
      <c r="J91" s="821"/>
      <c r="K91" s="821"/>
      <c r="L91" s="821"/>
      <c r="M91" s="822"/>
      <c r="N91" s="52">
        <f>L88+L89+L90</f>
        <v>47953.049448268139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207796.54760916193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1064</v>
      </c>
      <c r="C31" s="81" t="s">
        <v>1577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9</v>
      </c>
      <c r="N37" s="273">
        <f t="shared" ref="N37:N43" si="0">K37/M37</f>
        <v>14389.859452958513</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98673.32635696017</v>
      </c>
      <c r="L38" s="271"/>
      <c r="M38" s="272">
        <v>9</v>
      </c>
      <c r="N38" s="273">
        <f t="shared" si="0"/>
        <v>10963.702928551131</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9</v>
      </c>
      <c r="N42" s="273">
        <f t="shared" si="0"/>
        <v>29535.837370561072</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0"/>
      <c r="F46" s="870"/>
      <c r="G46" s="870"/>
      <c r="H46" s="871"/>
      <c r="I46" s="36"/>
      <c r="J46" s="37"/>
      <c r="K46" s="275"/>
      <c r="L46" s="277"/>
      <c r="M46" s="278"/>
      <c r="N46" s="279"/>
    </row>
    <row r="47" spans="1:14">
      <c r="B47" s="877" t="s">
        <v>952</v>
      </c>
      <c r="C47" s="955"/>
      <c r="D47" s="955"/>
      <c r="E47" s="38"/>
      <c r="F47" s="39"/>
      <c r="G47" s="39"/>
      <c r="H47" s="40"/>
      <c r="I47" s="36"/>
      <c r="J47" s="37"/>
      <c r="K47" s="280"/>
      <c r="L47" s="277"/>
      <c r="M47" s="402">
        <v>0.1</v>
      </c>
      <c r="N47" s="345">
        <f>N81*M47</f>
        <v>971.8939014389166</v>
      </c>
    </row>
    <row r="48" spans="1:14" ht="15.75" thickBot="1">
      <c r="B48" s="956"/>
      <c r="C48" s="957"/>
      <c r="D48" s="957"/>
      <c r="E48" s="957"/>
      <c r="F48" s="957"/>
      <c r="G48" s="957"/>
      <c r="H48" s="958"/>
      <c r="I48" s="879"/>
      <c r="J48" s="880"/>
      <c r="K48" s="41"/>
      <c r="L48" s="881"/>
      <c r="M48" s="959"/>
      <c r="N48" s="105"/>
    </row>
    <row r="49" spans="1:14" ht="15.75" thickBot="1">
      <c r="B49" s="820" t="s">
        <v>953</v>
      </c>
      <c r="C49" s="821"/>
      <c r="D49" s="821"/>
      <c r="E49" s="821"/>
      <c r="F49" s="821"/>
      <c r="G49" s="821"/>
      <c r="H49" s="821"/>
      <c r="I49" s="821"/>
      <c r="J49" s="821"/>
      <c r="K49" s="821"/>
      <c r="L49" s="821"/>
      <c r="M49" s="822"/>
      <c r="N49" s="395">
        <f>SUM(N36:N48)</f>
        <v>102374.20125816656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1350</v>
      </c>
      <c r="B65" s="46" t="str">
        <f>VLOOKUP(A65,TRANSPORTE!A6:D117,3,FALSE)</f>
        <v>Transporte de Mezcla en Frio  MAF-19</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142632.17796365143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28526.435592730286</v>
      </c>
      <c r="M88" s="856"/>
      <c r="N88" s="51"/>
    </row>
    <row r="89" spans="1:14">
      <c r="B89" s="89" t="s">
        <v>973</v>
      </c>
      <c r="C89" s="90"/>
      <c r="D89" s="90"/>
      <c r="E89" s="90"/>
      <c r="F89" s="90"/>
      <c r="G89" s="90"/>
      <c r="H89" s="90"/>
      <c r="I89" s="87"/>
      <c r="J89" s="88"/>
      <c r="K89" s="305">
        <v>0.05</v>
      </c>
      <c r="L89" s="855">
        <f>N83*K89</f>
        <v>7131.6088981825715</v>
      </c>
      <c r="M89" s="856"/>
      <c r="N89" s="51"/>
    </row>
    <row r="90" spans="1:14" ht="15.75" thickBot="1">
      <c r="B90" s="91" t="s">
        <v>974</v>
      </c>
      <c r="C90" s="92"/>
      <c r="D90" s="92"/>
      <c r="E90" s="92"/>
      <c r="F90" s="92"/>
      <c r="G90" s="92"/>
      <c r="H90" s="92"/>
      <c r="I90" s="93"/>
      <c r="J90" s="94"/>
      <c r="K90" s="306">
        <v>0.05</v>
      </c>
      <c r="L90" s="857">
        <f>N83*K90</f>
        <v>7131.6088981825715</v>
      </c>
      <c r="M90" s="858"/>
      <c r="N90" s="51"/>
    </row>
    <row r="91" spans="1:14" ht="15.75" thickBot="1">
      <c r="B91" s="820" t="s">
        <v>953</v>
      </c>
      <c r="C91" s="821"/>
      <c r="D91" s="821"/>
      <c r="E91" s="821"/>
      <c r="F91" s="821"/>
      <c r="G91" s="821"/>
      <c r="H91" s="821"/>
      <c r="I91" s="821"/>
      <c r="J91" s="821"/>
      <c r="K91" s="821"/>
      <c r="L91" s="821"/>
      <c r="M91" s="822"/>
      <c r="N91" s="52">
        <f>L88+L89+L90</f>
        <v>42789.653389095431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185421.83135274687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1065</v>
      </c>
      <c r="C31" s="81" t="s">
        <v>1578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9</v>
      </c>
      <c r="N37" s="273">
        <f t="shared" ref="N37:N43" si="0">K37/M37</f>
        <v>14389.859452958513</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98673.32635696017</v>
      </c>
      <c r="L38" s="271"/>
      <c r="M38" s="272">
        <v>9</v>
      </c>
      <c r="N38" s="273">
        <f t="shared" si="0"/>
        <v>10963.702928551131</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9</v>
      </c>
      <c r="N42" s="273">
        <f t="shared" si="0"/>
        <v>29535.837370561072</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102374.20125816656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1357</v>
      </c>
      <c r="B64" s="46" t="str">
        <f>VLOOKUP(A64,TRANSPORTE!A6:D117,3,FALSE)</f>
        <v>Transporte de Mezcla Abierta en Frio MAF-25</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0">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142632.17796365143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28526.435592730286</v>
      </c>
      <c r="M87" s="856"/>
      <c r="N87" s="51"/>
    </row>
    <row r="88" spans="1:14">
      <c r="B88" s="89" t="s">
        <v>973</v>
      </c>
      <c r="C88" s="90"/>
      <c r="D88" s="90"/>
      <c r="E88" s="90"/>
      <c r="F88" s="90"/>
      <c r="G88" s="90"/>
      <c r="H88" s="90"/>
      <c r="I88" s="87"/>
      <c r="J88" s="88"/>
      <c r="K88" s="305">
        <v>0.05</v>
      </c>
      <c r="L88" s="855">
        <f>N82*K88</f>
        <v>7131.6088981825715</v>
      </c>
      <c r="M88" s="856"/>
      <c r="N88" s="51"/>
    </row>
    <row r="89" spans="1:14" ht="15.75" thickBot="1">
      <c r="B89" s="91" t="s">
        <v>974</v>
      </c>
      <c r="C89" s="92"/>
      <c r="D89" s="92"/>
      <c r="E89" s="92"/>
      <c r="F89" s="92"/>
      <c r="G89" s="92"/>
      <c r="H89" s="92"/>
      <c r="I89" s="93"/>
      <c r="J89" s="94"/>
      <c r="K89" s="306">
        <v>0.05</v>
      </c>
      <c r="L89" s="857">
        <f>N82*K89</f>
        <v>7131.6088981825715</v>
      </c>
      <c r="M89" s="858"/>
      <c r="N89" s="51"/>
    </row>
    <row r="90" spans="1:14" ht="15.75" thickBot="1">
      <c r="B90" s="820" t="s">
        <v>953</v>
      </c>
      <c r="C90" s="821"/>
      <c r="D90" s="821"/>
      <c r="E90" s="821"/>
      <c r="F90" s="821"/>
      <c r="G90" s="821"/>
      <c r="H90" s="821"/>
      <c r="I90" s="821"/>
      <c r="J90" s="821"/>
      <c r="K90" s="821"/>
      <c r="L90" s="821"/>
      <c r="M90" s="822"/>
      <c r="N90" s="52">
        <f>L87+L88+L89</f>
        <v>42789.653389095431</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185421.83135274687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1066</v>
      </c>
      <c r="C31" s="81" t="s">
        <v>1579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9</v>
      </c>
      <c r="N37" s="273">
        <f t="shared" ref="N37:N43" si="0">K37/M37</f>
        <v>14389.859452958513</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98673.32635696017</v>
      </c>
      <c r="L38" s="271"/>
      <c r="M38" s="272">
        <v>9</v>
      </c>
      <c r="N38" s="273">
        <f t="shared" si="0"/>
        <v>10963.702928551131</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9</v>
      </c>
      <c r="N42" s="273">
        <f t="shared" si="0"/>
        <v>29535.837370561072</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0"/>
      <c r="F46" s="870"/>
      <c r="G46" s="870"/>
      <c r="H46" s="871"/>
      <c r="I46" s="36"/>
      <c r="J46" s="37"/>
      <c r="K46" s="275"/>
      <c r="L46" s="277"/>
      <c r="M46" s="278"/>
      <c r="N46" s="279"/>
    </row>
    <row r="47" spans="1:14">
      <c r="B47" s="877" t="s">
        <v>952</v>
      </c>
      <c r="C47" s="955"/>
      <c r="D47" s="955"/>
      <c r="E47" s="38"/>
      <c r="F47" s="39"/>
      <c r="G47" s="39"/>
      <c r="H47" s="40"/>
      <c r="I47" s="36"/>
      <c r="J47" s="37"/>
      <c r="K47" s="280"/>
      <c r="L47" s="277"/>
      <c r="M47" s="402">
        <v>0.1</v>
      </c>
      <c r="N47" s="345">
        <f>N81*M47</f>
        <v>971.8939014389166</v>
      </c>
    </row>
    <row r="48" spans="1:14" ht="15.75" thickBot="1">
      <c r="B48" s="956"/>
      <c r="C48" s="957"/>
      <c r="D48" s="957"/>
      <c r="E48" s="957"/>
      <c r="F48" s="957"/>
      <c r="G48" s="957"/>
      <c r="H48" s="958"/>
      <c r="I48" s="879"/>
      <c r="J48" s="880"/>
      <c r="K48" s="41"/>
      <c r="L48" s="881"/>
      <c r="M48" s="959"/>
      <c r="N48" s="105"/>
    </row>
    <row r="49" spans="1:14" ht="15.75" thickBot="1">
      <c r="B49" s="820" t="s">
        <v>953</v>
      </c>
      <c r="C49" s="821"/>
      <c r="D49" s="821"/>
      <c r="E49" s="821"/>
      <c r="F49" s="821"/>
      <c r="G49" s="821"/>
      <c r="H49" s="821"/>
      <c r="I49" s="821"/>
      <c r="J49" s="821"/>
      <c r="K49" s="821"/>
      <c r="L49" s="821"/>
      <c r="M49" s="822"/>
      <c r="N49" s="395">
        <f>SUM(N36:N48)</f>
        <v>102374.20125816656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1352</v>
      </c>
      <c r="B65" s="46" t="str">
        <f>VLOOKUP(A65,TRANSPORTE!A6:D117,3,FALSE)</f>
        <v xml:space="preserve">Transporte de Mezcla Abierta en Frio MAF-38 </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142632.17796365143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28526.435592730286</v>
      </c>
      <c r="M88" s="856"/>
      <c r="N88" s="51"/>
    </row>
    <row r="89" spans="1:14">
      <c r="B89" s="89" t="s">
        <v>973</v>
      </c>
      <c r="C89" s="90"/>
      <c r="D89" s="90"/>
      <c r="E89" s="90"/>
      <c r="F89" s="90"/>
      <c r="G89" s="90"/>
      <c r="H89" s="90"/>
      <c r="I89" s="87"/>
      <c r="J89" s="88"/>
      <c r="K89" s="305">
        <v>0.05</v>
      </c>
      <c r="L89" s="855">
        <f>N83*K89</f>
        <v>7131.6088981825715</v>
      </c>
      <c r="M89" s="856"/>
      <c r="N89" s="51"/>
    </row>
    <row r="90" spans="1:14" ht="15.75" thickBot="1">
      <c r="B90" s="91" t="s">
        <v>974</v>
      </c>
      <c r="C90" s="92"/>
      <c r="D90" s="92"/>
      <c r="E90" s="92"/>
      <c r="F90" s="92"/>
      <c r="G90" s="92"/>
      <c r="H90" s="92"/>
      <c r="I90" s="93"/>
      <c r="J90" s="94"/>
      <c r="K90" s="306">
        <v>0.05</v>
      </c>
      <c r="L90" s="857">
        <f>N83*K90</f>
        <v>7131.6088981825715</v>
      </c>
      <c r="M90" s="858"/>
      <c r="N90" s="51"/>
    </row>
    <row r="91" spans="1:14" ht="15.75" thickBot="1">
      <c r="B91" s="820" t="s">
        <v>953</v>
      </c>
      <c r="C91" s="821"/>
      <c r="D91" s="821"/>
      <c r="E91" s="821"/>
      <c r="F91" s="821"/>
      <c r="G91" s="821"/>
      <c r="H91" s="821"/>
      <c r="I91" s="821"/>
      <c r="J91" s="821"/>
      <c r="K91" s="821"/>
      <c r="L91" s="821"/>
      <c r="M91" s="822"/>
      <c r="N91" s="52">
        <f>L88+L89+L90</f>
        <v>42789.653389095431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185421.83135274687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 customHeight="1" thickBot="1">
      <c r="A31" t="s">
        <v>1845</v>
      </c>
      <c r="B31" s="80" t="s">
        <v>1067</v>
      </c>
      <c r="C31" s="960" t="s">
        <v>1580</v>
      </c>
      <c r="D31" s="960"/>
      <c r="E31" s="960"/>
      <c r="F31" s="961"/>
      <c r="G31" s="961"/>
      <c r="H31" s="961"/>
      <c r="I31" s="961"/>
      <c r="J31" s="961"/>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7</v>
      </c>
      <c r="N37" s="273">
        <f t="shared" ref="N37:N43" si="0">K37/M37</f>
        <v>18501.247868089518</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98673.32635696017</v>
      </c>
      <c r="L38" s="271"/>
      <c r="M38" s="272">
        <v>7</v>
      </c>
      <c r="N38" s="273">
        <f t="shared" si="0"/>
        <v>14096.189479565739</v>
      </c>
    </row>
    <row r="39" spans="1:14">
      <c r="A39" t="s">
        <v>286</v>
      </c>
      <c r="B39" s="869" t="str">
        <f>VLOOKUP(A39,EQUIPOS!A9:D154,3,FALSE)</f>
        <v>Planta de asfalto en frio</v>
      </c>
      <c r="C39" s="870"/>
      <c r="D39" s="870"/>
      <c r="E39" s="870"/>
      <c r="F39" s="870"/>
      <c r="G39" s="870"/>
      <c r="H39" s="871"/>
      <c r="I39" s="268"/>
      <c r="J39" s="269"/>
      <c r="K39" s="270">
        <f>VLOOKUP(A39,EQUIPOS!A9:D166,4,FALSE)</f>
        <v>169141.58880777229</v>
      </c>
      <c r="L39" s="271"/>
      <c r="M39" s="272">
        <v>9</v>
      </c>
      <c r="N39" s="273">
        <f t="shared" si="0"/>
        <v>18793.509867530254</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7</v>
      </c>
      <c r="N42" s="273">
        <f t="shared" si="0"/>
        <v>37974.648047864241</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9</v>
      </c>
      <c r="N43" s="273">
        <f t="shared" si="0"/>
        <v>7383.9599122090194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1110.7358873587618</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118195.72888753518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1352</v>
      </c>
      <c r="B64" s="46" t="str">
        <f>VLOOKUP(A64,TRANSPORTE!A6:D117,3,FALSE)</f>
        <v xml:space="preserve">Transporte de Mezcla Abierta en Frio MAF-38 </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311"/>
      <c r="E68" s="311"/>
      <c r="F68" s="311"/>
      <c r="G68" s="311"/>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63</v>
      </c>
      <c r="N74" s="396">
        <f>K74/M74</f>
        <v>6873.7777777777774</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63</v>
      </c>
      <c r="N75" s="396">
        <f>K75/M75</f>
        <v>1693.4324383239361</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63</v>
      </c>
      <c r="N76" s="396">
        <f>K76/M76</f>
        <v>2540.1486574859041</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11107.358873587618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159842.12545221852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31968.425090443707</v>
      </c>
      <c r="M87" s="856"/>
      <c r="N87" s="51"/>
    </row>
    <row r="88" spans="1:14">
      <c r="B88" s="89" t="s">
        <v>973</v>
      </c>
      <c r="C88" s="90"/>
      <c r="D88" s="90"/>
      <c r="E88" s="90"/>
      <c r="F88" s="90"/>
      <c r="G88" s="90"/>
      <c r="H88" s="90"/>
      <c r="I88" s="87"/>
      <c r="J88" s="88"/>
      <c r="K88" s="305">
        <v>0.05</v>
      </c>
      <c r="L88" s="855">
        <f>N82*K88</f>
        <v>7992.1062726109267</v>
      </c>
      <c r="M88" s="856"/>
      <c r="N88" s="51"/>
    </row>
    <row r="89" spans="1:14" ht="15.75" thickBot="1">
      <c r="B89" s="91" t="s">
        <v>974</v>
      </c>
      <c r="C89" s="92"/>
      <c r="D89" s="92"/>
      <c r="E89" s="92"/>
      <c r="F89" s="92"/>
      <c r="G89" s="92"/>
      <c r="H89" s="92"/>
      <c r="I89" s="93"/>
      <c r="J89" s="94"/>
      <c r="K89" s="306">
        <v>0.05</v>
      </c>
      <c r="L89" s="857">
        <f>N82*K89</f>
        <v>7992.1062726109267</v>
      </c>
      <c r="M89" s="858"/>
      <c r="N89" s="51"/>
    </row>
    <row r="90" spans="1:14" ht="15.75" thickBot="1">
      <c r="B90" s="820" t="s">
        <v>953</v>
      </c>
      <c r="C90" s="821"/>
      <c r="D90" s="821"/>
      <c r="E90" s="821"/>
      <c r="F90" s="821"/>
      <c r="G90" s="821"/>
      <c r="H90" s="821"/>
      <c r="I90" s="821"/>
      <c r="J90" s="821"/>
      <c r="K90" s="821"/>
      <c r="L90" s="821"/>
      <c r="M90" s="822"/>
      <c r="N90" s="52">
        <f>L87+L88+L89</f>
        <v>47952.637635665553</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207794.76308788406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1068</v>
      </c>
      <c r="C31" s="81" t="s">
        <v>2067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321"/>
      <c r="C45" s="322"/>
      <c r="D45" s="322"/>
      <c r="E45" s="322"/>
      <c r="F45" s="322"/>
      <c r="G45" s="322"/>
      <c r="H45" s="323"/>
      <c r="I45" s="268"/>
      <c r="J45" s="269"/>
      <c r="K45" s="270"/>
      <c r="L45" s="271"/>
      <c r="M45" s="272"/>
      <c r="N45" s="273"/>
    </row>
    <row r="46" spans="1:14">
      <c r="B46" s="321"/>
      <c r="C46" s="322"/>
      <c r="D46" s="322"/>
      <c r="E46" s="322"/>
      <c r="F46" s="322"/>
      <c r="G46" s="322"/>
      <c r="H46" s="323"/>
      <c r="I46" s="268"/>
      <c r="J46" s="269"/>
      <c r="K46" s="270"/>
      <c r="L46" s="271"/>
      <c r="M46" s="272"/>
      <c r="N46" s="273"/>
    </row>
    <row r="47" spans="1:14">
      <c r="B47" s="869"/>
      <c r="C47" s="870"/>
      <c r="D47" s="870"/>
      <c r="E47" s="870"/>
      <c r="F47" s="870"/>
      <c r="G47" s="870"/>
      <c r="H47" s="871"/>
      <c r="I47" s="872"/>
      <c r="J47" s="873"/>
      <c r="K47" s="270"/>
      <c r="L47" s="874"/>
      <c r="M47" s="875"/>
      <c r="N47" s="273"/>
    </row>
    <row r="48" spans="1:14">
      <c r="B48" s="869"/>
      <c r="C48" s="870"/>
      <c r="D48" s="870"/>
      <c r="E48" s="876"/>
      <c r="F48" s="870"/>
      <c r="G48" s="870"/>
      <c r="H48" s="871"/>
      <c r="I48" s="36"/>
      <c r="J48" s="37"/>
      <c r="K48" s="275"/>
      <c r="L48" s="277"/>
      <c r="M48" s="278"/>
      <c r="N48" s="279"/>
    </row>
    <row r="49" spans="1:14">
      <c r="B49" s="877" t="s">
        <v>952</v>
      </c>
      <c r="C49" s="878"/>
      <c r="D49" s="878"/>
      <c r="E49" s="38"/>
      <c r="F49" s="39"/>
      <c r="G49" s="39"/>
      <c r="H49" s="40"/>
      <c r="I49" s="36"/>
      <c r="J49" s="37"/>
      <c r="K49" s="280"/>
      <c r="L49" s="277"/>
      <c r="M49" s="402">
        <v>0.1</v>
      </c>
      <c r="N49" s="345">
        <f>N83*M49</f>
        <v>874.7045112950251</v>
      </c>
    </row>
    <row r="50" spans="1:14" ht="15.75" thickBot="1">
      <c r="B50" s="869"/>
      <c r="C50" s="870"/>
      <c r="D50" s="870"/>
      <c r="E50" s="870"/>
      <c r="F50" s="870"/>
      <c r="G50" s="870"/>
      <c r="H50" s="871"/>
      <c r="I50" s="879"/>
      <c r="J50" s="880"/>
      <c r="K50" s="41"/>
      <c r="L50" s="881"/>
      <c r="M50" s="882"/>
      <c r="N50" s="105"/>
    </row>
    <row r="51" spans="1:14" ht="15.75" thickBot="1">
      <c r="B51" s="820" t="s">
        <v>953</v>
      </c>
      <c r="C51" s="821"/>
      <c r="D51" s="821"/>
      <c r="E51" s="821"/>
      <c r="F51" s="821"/>
      <c r="G51" s="821"/>
      <c r="H51" s="821"/>
      <c r="I51" s="821"/>
      <c r="J51" s="821"/>
      <c r="K51" s="821"/>
      <c r="L51" s="821"/>
      <c r="M51" s="822"/>
      <c r="N51" s="395">
        <f>SUM(N36:N50)</f>
        <v>119820.9839871242</v>
      </c>
    </row>
    <row r="52" spans="1:14">
      <c r="B52" s="281"/>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5" t="s">
        <v>944</v>
      </c>
      <c r="C55" s="866"/>
      <c r="D55" s="866"/>
      <c r="E55" s="866"/>
      <c r="F55" s="866"/>
      <c r="G55" s="866"/>
      <c r="H55" s="866"/>
      <c r="I55" s="900"/>
      <c r="J55" s="316" t="s">
        <v>945</v>
      </c>
      <c r="K55" s="85" t="s">
        <v>946</v>
      </c>
      <c r="L55" s="901" t="s">
        <v>955</v>
      </c>
      <c r="M55" s="900"/>
      <c r="N55" s="86" t="s">
        <v>951</v>
      </c>
    </row>
    <row r="56" spans="1:14">
      <c r="A56" t="s">
        <v>772</v>
      </c>
      <c r="B56" s="43" t="str">
        <f>VLOOKUP(A56,MATERIALES!A5:D373,3,FALSE)</f>
        <v>Agregado Petreo para Triturar (Crudo)</v>
      </c>
      <c r="C56" s="282"/>
      <c r="D56" s="282"/>
      <c r="E56" s="282"/>
      <c r="F56" s="282"/>
      <c r="G56" s="282"/>
      <c r="H56" s="282"/>
      <c r="I56" s="269"/>
      <c r="J56" s="225" t="str">
        <f>VLOOKUP(A56,MATERIALES!A10:D648,2,FALSE)</f>
        <v>m3</v>
      </c>
      <c r="K56" s="283">
        <v>1.4</v>
      </c>
      <c r="L56" s="268"/>
      <c r="M56" s="403">
        <f>VLOOKUP(A56,MATERIALES!A5:D396,4,FALSE)</f>
        <v>18879.299873880853</v>
      </c>
      <c r="N56" s="273">
        <f>K56*M56</f>
        <v>26431.019823433191</v>
      </c>
    </row>
    <row r="57" spans="1:14">
      <c r="A57" s="108" t="s">
        <v>774</v>
      </c>
      <c r="B57" s="43" t="str">
        <f>VLOOKUP(A57,MATERIALES!A6:D373,3,FALSE)</f>
        <v>Agua</v>
      </c>
      <c r="C57" s="282"/>
      <c r="D57" s="282"/>
      <c r="E57" s="282"/>
      <c r="F57" s="282"/>
      <c r="G57" s="282"/>
      <c r="H57" s="282"/>
      <c r="I57" s="269"/>
      <c r="J57" s="225" t="str">
        <f>VLOOKUP(A57,MATERIALES!A11:D649,2,FALSE)</f>
        <v>lt</v>
      </c>
      <c r="K57" s="283">
        <v>25</v>
      </c>
      <c r="L57" s="268"/>
      <c r="M57" s="403">
        <f>VLOOKUP(A57,MATERIALES!A6:D397,4,FALSE)</f>
        <v>57.952445967346726</v>
      </c>
      <c r="N57" s="273">
        <f>K57*M57</f>
        <v>1448.8111491836682</v>
      </c>
    </row>
    <row r="58" spans="1:14">
      <c r="B58" s="43"/>
      <c r="C58" s="282"/>
      <c r="D58" s="282"/>
      <c r="E58" s="282"/>
      <c r="F58" s="282"/>
      <c r="G58" s="282"/>
      <c r="H58" s="282"/>
      <c r="I58" s="269"/>
      <c r="J58" s="225"/>
      <c r="K58" s="283"/>
      <c r="L58" s="268"/>
      <c r="M58" s="284"/>
      <c r="N58" s="285"/>
    </row>
    <row r="59" spans="1:14">
      <c r="B59" s="43"/>
      <c r="C59" s="282"/>
      <c r="D59" s="282"/>
      <c r="E59" s="282"/>
      <c r="F59" s="282"/>
      <c r="G59" s="282"/>
      <c r="H59" s="282"/>
      <c r="I59" s="269"/>
      <c r="J59" s="225"/>
      <c r="K59" s="283"/>
      <c r="L59" s="268"/>
      <c r="M59" s="284"/>
      <c r="N59" s="285"/>
    </row>
    <row r="60" spans="1:14" ht="15.75" thickBot="1">
      <c r="B60" s="902"/>
      <c r="C60" s="903"/>
      <c r="D60" s="903"/>
      <c r="E60" s="903"/>
      <c r="F60" s="903"/>
      <c r="G60" s="903"/>
      <c r="H60" s="903"/>
      <c r="I60" s="873"/>
      <c r="J60" s="42"/>
      <c r="K60" s="44"/>
      <c r="L60" s="904"/>
      <c r="M60" s="905"/>
      <c r="N60" s="45"/>
    </row>
    <row r="61" spans="1:14" ht="15.75" thickBot="1">
      <c r="B61" s="820" t="s">
        <v>953</v>
      </c>
      <c r="C61" s="821"/>
      <c r="D61" s="821"/>
      <c r="E61" s="821"/>
      <c r="F61" s="821"/>
      <c r="G61" s="821"/>
      <c r="H61" s="821"/>
      <c r="I61" s="821"/>
      <c r="J61" s="821"/>
      <c r="K61" s="821"/>
      <c r="L61" s="821"/>
      <c r="M61" s="822"/>
      <c r="N61" s="395">
        <f>SUM(N56:N60)</f>
        <v>27879.830972616859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A66" t="s">
        <v>1269</v>
      </c>
      <c r="B66" s="46" t="str">
        <f>VLOOKUP(A66,TRANSPORTE!A5:D117,3,FALSE)</f>
        <v>Transporte de Material Crudo de Rio</v>
      </c>
      <c r="C66" s="318"/>
      <c r="D66" s="318"/>
      <c r="E66" s="318"/>
      <c r="F66" s="318"/>
      <c r="G66" s="318"/>
      <c r="H66" s="312" t="s">
        <v>1468</v>
      </c>
      <c r="I66" s="280">
        <v>1.4</v>
      </c>
      <c r="J66" s="287">
        <v>1</v>
      </c>
      <c r="K66" s="280">
        <f>I66*J66</f>
        <v>1.4</v>
      </c>
      <c r="L66" s="907">
        <f>VLOOKUP(A66,TRANSPORTE!A5:D117,4,FALSE)</f>
        <v>1003.9922366619315</v>
      </c>
      <c r="M66" s="908"/>
      <c r="N66" s="288">
        <f>K66*L66</f>
        <v>1405.5891313267041</v>
      </c>
    </row>
    <row r="67" spans="1:15">
      <c r="A67" t="s">
        <v>1364</v>
      </c>
      <c r="B67" s="46" t="str">
        <f>VLOOKUP(A67,TRANSPORTE!A6:D117,3,FALSE)</f>
        <v>Transporte de Mezcla densa en Caliente MDC-25</v>
      </c>
      <c r="C67" s="47"/>
      <c r="D67" s="47"/>
      <c r="E67" s="47"/>
      <c r="F67" s="47"/>
      <c r="G67" s="47"/>
      <c r="H67" s="312" t="s">
        <v>1468</v>
      </c>
      <c r="I67" s="280">
        <v>1.25</v>
      </c>
      <c r="J67" s="287">
        <v>1</v>
      </c>
      <c r="K67" s="280">
        <f>I67*J67</f>
        <v>1.25</v>
      </c>
      <c r="L67" s="907">
        <f>VLOOKUP(A67,TRANSPORTE!A6:D117,4,FALSE)</f>
        <v>1002.8940697217156</v>
      </c>
      <c r="M67" s="908"/>
      <c r="N67" s="288">
        <f>K67*L67</f>
        <v>1253.6175871521446</v>
      </c>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2659.2067184788484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t="s">
        <v>19</v>
      </c>
      <c r="B77" s="49" t="str">
        <f>VLOOKUP(A77,'MANO DE OBRA'!A8:D68,3,FALSE)</f>
        <v>Obrero (8)</v>
      </c>
      <c r="C77" s="47"/>
      <c r="D77" s="47"/>
      <c r="E77" s="47"/>
      <c r="F77" s="47"/>
      <c r="G77" s="47"/>
      <c r="H77" s="47"/>
      <c r="I77" s="293">
        <f>K77/J77*100</f>
        <v>234080.00000000003</v>
      </c>
      <c r="J77" s="294">
        <v>185</v>
      </c>
      <c r="K77" s="295">
        <f>VLOOKUP(A77,'MANO DE OBRA'!A8:D99,4,FALSE)</f>
        <v>433048</v>
      </c>
      <c r="L77" s="50"/>
      <c r="M77" s="296">
        <v>80</v>
      </c>
      <c r="N77" s="396">
        <f>K77/M77</f>
        <v>5413.1</v>
      </c>
      <c r="O77" s="106"/>
    </row>
    <row r="78" spans="1:15">
      <c r="A78"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80</v>
      </c>
      <c r="N78" s="396">
        <f>K78/M78</f>
        <v>1333.5780451800997</v>
      </c>
    </row>
    <row r="79" spans="1:15">
      <c r="A79" t="s">
        <v>54</v>
      </c>
      <c r="B79" s="49" t="str">
        <f>VLOOKUP(A79,'MANO DE OBRA'!A9:D70,3,FALSE)</f>
        <v>Rastrilleros (2)</v>
      </c>
      <c r="C79" s="47"/>
      <c r="D79" s="47"/>
      <c r="E79" s="47"/>
      <c r="F79" s="47"/>
      <c r="G79" s="47"/>
      <c r="H79" s="47"/>
      <c r="I79" s="293">
        <f>K79/J79*100</f>
        <v>86502.359687357821</v>
      </c>
      <c r="J79" s="294">
        <v>185</v>
      </c>
      <c r="K79" s="295">
        <f>VLOOKUP(A79,'MANO DE OBRA'!A9:D101,4,FALSE)</f>
        <v>160029.36542161196</v>
      </c>
      <c r="L79" s="50"/>
      <c r="M79" s="301">
        <v>80</v>
      </c>
      <c r="N79" s="396">
        <f>K79/M79</f>
        <v>2000.3670677701496</v>
      </c>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45"/>
    </row>
    <row r="83" spans="1:14" ht="15.75" thickBot="1">
      <c r="B83" s="909" t="s">
        <v>953</v>
      </c>
      <c r="C83" s="863"/>
      <c r="D83" s="863"/>
      <c r="E83" s="863"/>
      <c r="F83" s="863"/>
      <c r="G83" s="863"/>
      <c r="H83" s="863"/>
      <c r="I83" s="863"/>
      <c r="J83" s="863"/>
      <c r="K83" s="863"/>
      <c r="L83" s="863"/>
      <c r="M83" s="864"/>
      <c r="N83" s="302">
        <f>SUM(N77:N82)</f>
        <v>8747.0451129502508</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N51+N61+N72+N83</f>
        <v>159107.06679117016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31821.413358234033</v>
      </c>
      <c r="M90" s="856"/>
      <c r="N90" s="51"/>
    </row>
    <row r="91" spans="1:14">
      <c r="B91" s="89" t="s">
        <v>973</v>
      </c>
      <c r="C91" s="90"/>
      <c r="D91" s="90"/>
      <c r="E91" s="90"/>
      <c r="F91" s="90"/>
      <c r="G91" s="90"/>
      <c r="H91" s="90"/>
      <c r="I91" s="87"/>
      <c r="J91" s="88"/>
      <c r="K91" s="305">
        <v>0.05</v>
      </c>
      <c r="L91" s="855">
        <f>N85*K91</f>
        <v>7955.3533395585082</v>
      </c>
      <c r="M91" s="856"/>
      <c r="N91" s="51"/>
    </row>
    <row r="92" spans="1:14" ht="15.75" thickBot="1">
      <c r="B92" s="91" t="s">
        <v>974</v>
      </c>
      <c r="C92" s="92"/>
      <c r="D92" s="92"/>
      <c r="E92" s="92"/>
      <c r="F92" s="92"/>
      <c r="G92" s="92"/>
      <c r="H92" s="92"/>
      <c r="I92" s="93"/>
      <c r="J92" s="94"/>
      <c r="K92" s="306">
        <v>0.05</v>
      </c>
      <c r="L92" s="857">
        <f>N85*K92</f>
        <v>7955.3533395585082</v>
      </c>
      <c r="M92" s="858"/>
      <c r="N92" s="51"/>
    </row>
    <row r="93" spans="1:14" ht="15.75" thickBot="1">
      <c r="B93" s="820" t="s">
        <v>953</v>
      </c>
      <c r="C93" s="821"/>
      <c r="D93" s="821"/>
      <c r="E93" s="821"/>
      <c r="F93" s="821"/>
      <c r="G93" s="821"/>
      <c r="H93" s="821"/>
      <c r="I93" s="821"/>
      <c r="J93" s="821"/>
      <c r="K93" s="821"/>
      <c r="L93" s="821"/>
      <c r="M93" s="822"/>
      <c r="N93" s="52">
        <f>L90+L91+L92</f>
        <v>47732.120037351051</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206839.1868285212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6"/>
      <c r="K125" s="886"/>
      <c r="L125" s="886"/>
      <c r="M125" s="886"/>
      <c r="N125" s="887"/>
    </row>
    <row r="126" spans="2:14" ht="15.75" thickBot="1">
      <c r="B126" s="262" t="s">
        <v>2221</v>
      </c>
      <c r="C126" s="394"/>
      <c r="D126" s="394"/>
      <c r="E126" s="57"/>
      <c r="F126" s="57"/>
      <c r="G126" s="57"/>
      <c r="H126" s="57"/>
      <c r="I126" s="57"/>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1069</v>
      </c>
      <c r="C31" s="81" t="s">
        <v>2068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1362</v>
      </c>
      <c r="B65" s="46" t="str">
        <f>VLOOKUP(A65,TRANSPORTE!A6:D117,3,FALSE)</f>
        <v>Transporte de Mezcla Densa en Caliente MDC-19</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907"/>
      <c r="M66" s="908"/>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1070</v>
      </c>
      <c r="C31" s="81" t="s">
        <v>2069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1376</v>
      </c>
      <c r="B65" s="46" t="str">
        <f>VLOOKUP(A65,TRANSPORTE!A6:D117,3,FALSE)</f>
        <v>Transporte de Mezcla Densa en Caliente MDC-10</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396"/>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 customHeight="1" thickBot="1">
      <c r="A31" t="s">
        <v>1845</v>
      </c>
      <c r="B31" s="80" t="s">
        <v>1071</v>
      </c>
      <c r="C31" s="81" t="s">
        <v>2070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ht="15" customHeight="1">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119820.9839871242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159107.06679117016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31821.413358234033</v>
      </c>
      <c r="M87" s="856"/>
      <c r="N87" s="51"/>
    </row>
    <row r="88" spans="1:14">
      <c r="B88" s="89" t="s">
        <v>973</v>
      </c>
      <c r="C88" s="90"/>
      <c r="D88" s="90"/>
      <c r="E88" s="90"/>
      <c r="F88" s="90"/>
      <c r="G88" s="90"/>
      <c r="H88" s="90"/>
      <c r="I88" s="87"/>
      <c r="J88" s="88"/>
      <c r="K88" s="305">
        <v>0.05</v>
      </c>
      <c r="L88" s="855">
        <f>N82*K88</f>
        <v>7955.3533395585082</v>
      </c>
      <c r="M88" s="856"/>
      <c r="N88" s="51"/>
    </row>
    <row r="89" spans="1:14" ht="15.75" thickBot="1">
      <c r="B89" s="91" t="s">
        <v>974</v>
      </c>
      <c r="C89" s="92"/>
      <c r="D89" s="92"/>
      <c r="E89" s="92"/>
      <c r="F89" s="92"/>
      <c r="G89" s="92"/>
      <c r="H89" s="92"/>
      <c r="I89" s="93"/>
      <c r="J89" s="94"/>
      <c r="K89" s="306">
        <v>0.05</v>
      </c>
      <c r="L89" s="857">
        <f>N82*K89</f>
        <v>7955.3533395585082</v>
      </c>
      <c r="M89" s="858"/>
      <c r="N89" s="51"/>
    </row>
    <row r="90" spans="1:14" ht="15.75" thickBot="1">
      <c r="B90" s="820" t="s">
        <v>953</v>
      </c>
      <c r="C90" s="821"/>
      <c r="D90" s="821"/>
      <c r="E90" s="821"/>
      <c r="F90" s="821"/>
      <c r="G90" s="821"/>
      <c r="H90" s="821"/>
      <c r="I90" s="821"/>
      <c r="J90" s="821"/>
      <c r="K90" s="821"/>
      <c r="L90" s="821"/>
      <c r="M90" s="822"/>
      <c r="N90" s="52">
        <f>L87+L88+L89</f>
        <v>47732.120037351051</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206839.1868285212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1072</v>
      </c>
      <c r="C31" s="81" t="s">
        <v>2071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119820.9839871242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1339</v>
      </c>
      <c r="B64" s="46" t="str">
        <f>VLOOKUP(A64,TRANSPORTE!A6:D117,3,FALSE)</f>
        <v>Transporte de Mezcla Semi- Densa en Caliente MSC-19</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159107.06679117016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31821.413358234033</v>
      </c>
      <c r="M87" s="856"/>
      <c r="N87" s="51"/>
    </row>
    <row r="88" spans="1:14">
      <c r="B88" s="89" t="s">
        <v>973</v>
      </c>
      <c r="C88" s="90"/>
      <c r="D88" s="90"/>
      <c r="E88" s="90"/>
      <c r="F88" s="90"/>
      <c r="G88" s="90"/>
      <c r="H88" s="90"/>
      <c r="I88" s="87"/>
      <c r="J88" s="88"/>
      <c r="K88" s="305">
        <v>0.05</v>
      </c>
      <c r="L88" s="855">
        <f>N82*K88</f>
        <v>7955.3533395585082</v>
      </c>
      <c r="M88" s="856"/>
      <c r="N88" s="51"/>
    </row>
    <row r="89" spans="1:14" ht="15.75" thickBot="1">
      <c r="B89" s="91" t="s">
        <v>974</v>
      </c>
      <c r="C89" s="92"/>
      <c r="D89" s="92"/>
      <c r="E89" s="92"/>
      <c r="F89" s="92"/>
      <c r="G89" s="92"/>
      <c r="H89" s="92"/>
      <c r="I89" s="93"/>
      <c r="J89" s="94"/>
      <c r="K89" s="306">
        <v>0.05</v>
      </c>
      <c r="L89" s="857">
        <f>N82*K89</f>
        <v>7955.3533395585082</v>
      </c>
      <c r="M89" s="858"/>
      <c r="N89" s="51"/>
    </row>
    <row r="90" spans="1:14" ht="15.75" thickBot="1">
      <c r="B90" s="820" t="s">
        <v>953</v>
      </c>
      <c r="C90" s="821"/>
      <c r="D90" s="821"/>
      <c r="E90" s="821"/>
      <c r="F90" s="821"/>
      <c r="G90" s="821"/>
      <c r="H90" s="821"/>
      <c r="I90" s="821"/>
      <c r="J90" s="821"/>
      <c r="K90" s="821"/>
      <c r="L90" s="821"/>
      <c r="M90" s="822"/>
      <c r="N90" s="52">
        <f>L87+L88+L89</f>
        <v>47732.120037351051</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206839.1868285212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5.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1073</v>
      </c>
      <c r="C31" s="81" t="s">
        <v>1581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1074</v>
      </c>
      <c r="C31" s="81" t="s">
        <v>1582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1075</v>
      </c>
      <c r="C31" s="81" t="s">
        <v>1583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1293</v>
      </c>
      <c r="B65" s="46" t="str">
        <f>VLOOKUP(A65,TRANSPORTE!A6:D117,3,FALSE)</f>
        <v>Transporte de mezcla</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1584</v>
      </c>
      <c r="C31" s="81" t="s">
        <v>1585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8</v>
      </c>
      <c r="N37" s="273">
        <f t="shared" ref="N37:N43" si="0">K37/M37</f>
        <v>16188.591884578327</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8</v>
      </c>
      <c r="N38" s="273">
        <f t="shared" si="0"/>
        <v>15131.035927978441</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8</v>
      </c>
      <c r="N39" s="273">
        <f t="shared" si="0"/>
        <v>50409.152307966266</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8</v>
      </c>
      <c r="N42" s="273">
        <f t="shared" si="0"/>
        <v>33227.817041881208</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8</v>
      </c>
      <c r="N43" s="273">
        <f t="shared" si="0"/>
        <v>8306.9549012351472</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144570.88378999595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184828.86049548083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36965.772099096168</v>
      </c>
      <c r="M87" s="856"/>
      <c r="N87" s="51"/>
    </row>
    <row r="88" spans="1:14">
      <c r="B88" s="89" t="s">
        <v>973</v>
      </c>
      <c r="C88" s="90"/>
      <c r="D88" s="90"/>
      <c r="E88" s="90"/>
      <c r="F88" s="90"/>
      <c r="G88" s="90"/>
      <c r="H88" s="90"/>
      <c r="I88" s="87"/>
      <c r="J88" s="88"/>
      <c r="K88" s="305">
        <v>0.05</v>
      </c>
      <c r="L88" s="855">
        <f>N82*K88</f>
        <v>9241.443024774042</v>
      </c>
      <c r="M88" s="856"/>
      <c r="N88" s="51"/>
    </row>
    <row r="89" spans="1:14" ht="15.75" thickBot="1">
      <c r="B89" s="91" t="s">
        <v>974</v>
      </c>
      <c r="C89" s="92"/>
      <c r="D89" s="92"/>
      <c r="E89" s="92"/>
      <c r="F89" s="92"/>
      <c r="G89" s="92"/>
      <c r="H89" s="92"/>
      <c r="I89" s="93"/>
      <c r="J89" s="94"/>
      <c r="K89" s="306">
        <v>0.05</v>
      </c>
      <c r="L89" s="857">
        <f>N82*K89</f>
        <v>9241.443024774042</v>
      </c>
      <c r="M89" s="858"/>
      <c r="N89" s="51"/>
    </row>
    <row r="90" spans="1:14" ht="15.75" thickBot="1">
      <c r="B90" s="820" t="s">
        <v>953</v>
      </c>
      <c r="C90" s="821"/>
      <c r="D90" s="821"/>
      <c r="E90" s="821"/>
      <c r="F90" s="821"/>
      <c r="G90" s="821"/>
      <c r="H90" s="821"/>
      <c r="I90" s="821"/>
      <c r="J90" s="821"/>
      <c r="K90" s="821"/>
      <c r="L90" s="821"/>
      <c r="M90" s="822"/>
      <c r="N90" s="52">
        <f>L87+L88+L89</f>
        <v>55448.658148644245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240277.51864412508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1586</v>
      </c>
      <c r="C31" s="81" t="s">
        <v>1587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8</v>
      </c>
      <c r="N37" s="273">
        <f t="shared" ref="N37:N43" si="0">K37/M37</f>
        <v>16188.591884578327</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8</v>
      </c>
      <c r="N38" s="273">
        <f t="shared" si="0"/>
        <v>15131.035927978441</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8</v>
      </c>
      <c r="N39" s="273">
        <f t="shared" si="0"/>
        <v>50409.152307966266</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8</v>
      </c>
      <c r="N42" s="273">
        <f t="shared" si="0"/>
        <v>33227.817041881208</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8</v>
      </c>
      <c r="N43" s="273">
        <f t="shared" si="0"/>
        <v>8306.9549012351472</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144570.88378999595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127"/>
    </row>
    <row r="80" spans="1:15" ht="15.75" thickBot="1">
      <c r="B80" s="909" t="s">
        <v>953</v>
      </c>
      <c r="C80" s="863"/>
      <c r="D80" s="863"/>
      <c r="E80" s="863"/>
      <c r="F80" s="863"/>
      <c r="G80" s="863"/>
      <c r="H80" s="863"/>
      <c r="I80" s="863"/>
      <c r="J80" s="863"/>
      <c r="K80" s="863"/>
      <c r="L80" s="863"/>
      <c r="M80" s="864"/>
      <c r="N80" s="461">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184828.86049548083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36965.772099096168</v>
      </c>
      <c r="M87" s="856"/>
      <c r="N87" s="51"/>
    </row>
    <row r="88" spans="1:14">
      <c r="B88" s="89" t="s">
        <v>973</v>
      </c>
      <c r="C88" s="90"/>
      <c r="D88" s="90"/>
      <c r="E88" s="90"/>
      <c r="F88" s="90"/>
      <c r="G88" s="90"/>
      <c r="H88" s="90"/>
      <c r="I88" s="87"/>
      <c r="J88" s="88"/>
      <c r="K88" s="305">
        <v>0.05</v>
      </c>
      <c r="L88" s="855">
        <f>N82*K88</f>
        <v>9241.443024774042</v>
      </c>
      <c r="M88" s="856"/>
      <c r="N88" s="51"/>
    </row>
    <row r="89" spans="1:14" ht="15.75" thickBot="1">
      <c r="B89" s="91" t="s">
        <v>974</v>
      </c>
      <c r="C89" s="92"/>
      <c r="D89" s="92"/>
      <c r="E89" s="92"/>
      <c r="F89" s="92"/>
      <c r="G89" s="92"/>
      <c r="H89" s="92"/>
      <c r="I89" s="93"/>
      <c r="J89" s="94"/>
      <c r="K89" s="306">
        <v>0.05</v>
      </c>
      <c r="L89" s="857">
        <f>N82*K89</f>
        <v>9241.443024774042</v>
      </c>
      <c r="M89" s="858"/>
      <c r="N89" s="51"/>
    </row>
    <row r="90" spans="1:14" ht="15.75" thickBot="1">
      <c r="B90" s="820" t="s">
        <v>953</v>
      </c>
      <c r="C90" s="821"/>
      <c r="D90" s="821"/>
      <c r="E90" s="821"/>
      <c r="F90" s="821"/>
      <c r="G90" s="821"/>
      <c r="H90" s="821"/>
      <c r="I90" s="821"/>
      <c r="J90" s="821"/>
      <c r="K90" s="821"/>
      <c r="L90" s="821"/>
      <c r="M90" s="822"/>
      <c r="N90" s="52">
        <f>L87+L88+L89</f>
        <v>55448.658148644245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240277.51864412508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1588</v>
      </c>
      <c r="C31" s="81" t="s">
        <v>1589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8</v>
      </c>
      <c r="N37" s="273">
        <f t="shared" ref="N37:N43" si="0">K37/M37</f>
        <v>16188.591884578327</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8</v>
      </c>
      <c r="N38" s="273">
        <f t="shared" si="0"/>
        <v>15131.035927978441</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8</v>
      </c>
      <c r="N39" s="273">
        <f t="shared" si="0"/>
        <v>50409.152307966266</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8</v>
      </c>
      <c r="N42" s="273">
        <f t="shared" si="0"/>
        <v>33227.817041881208</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8</v>
      </c>
      <c r="N43" s="273">
        <f t="shared" si="0"/>
        <v>8306.9549012351472</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144570.88378999595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184828.86049548083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36965.772099096168</v>
      </c>
      <c r="M87" s="856"/>
      <c r="N87" s="51"/>
    </row>
    <row r="88" spans="1:14">
      <c r="B88" s="89" t="s">
        <v>973</v>
      </c>
      <c r="C88" s="90"/>
      <c r="D88" s="90"/>
      <c r="E88" s="90"/>
      <c r="F88" s="90"/>
      <c r="G88" s="90"/>
      <c r="H88" s="90"/>
      <c r="I88" s="87"/>
      <c r="J88" s="88"/>
      <c r="K88" s="305">
        <v>0.05</v>
      </c>
      <c r="L88" s="855">
        <f>N82*K88</f>
        <v>9241.443024774042</v>
      </c>
      <c r="M88" s="856"/>
      <c r="N88" s="51"/>
    </row>
    <row r="89" spans="1:14" ht="15.75" thickBot="1">
      <c r="B89" s="91" t="s">
        <v>974</v>
      </c>
      <c r="C89" s="92"/>
      <c r="D89" s="92"/>
      <c r="E89" s="92"/>
      <c r="F89" s="92"/>
      <c r="G89" s="92"/>
      <c r="H89" s="92"/>
      <c r="I89" s="93"/>
      <c r="J89" s="94"/>
      <c r="K89" s="306">
        <v>0.05</v>
      </c>
      <c r="L89" s="857">
        <f>N82*K89</f>
        <v>9241.443024774042</v>
      </c>
      <c r="M89" s="858"/>
      <c r="N89" s="51"/>
    </row>
    <row r="90" spans="1:14" ht="15.75" thickBot="1">
      <c r="B90" s="820" t="s">
        <v>953</v>
      </c>
      <c r="C90" s="821"/>
      <c r="D90" s="821"/>
      <c r="E90" s="821"/>
      <c r="F90" s="821"/>
      <c r="G90" s="821"/>
      <c r="H90" s="821"/>
      <c r="I90" s="821"/>
      <c r="J90" s="821"/>
      <c r="K90" s="821"/>
      <c r="L90" s="821"/>
      <c r="M90" s="822"/>
      <c r="N90" s="52">
        <f>L87+L88+L89</f>
        <v>55448.658148644245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240277.51864412508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1076</v>
      </c>
      <c r="C31" s="81" t="s">
        <v>2032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119820.9839871242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1378</v>
      </c>
      <c r="B64" s="46" t="str">
        <f>VLOOKUP(A64,TRANSPORTE!A6:D117,3,FALSE)</f>
        <v>Transporte de mezcla abierta en caliente MAC-75</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159107.06679117016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31821.413358234033</v>
      </c>
      <c r="M87" s="856"/>
      <c r="N87" s="51"/>
    </row>
    <row r="88" spans="1:14">
      <c r="B88" s="89" t="s">
        <v>973</v>
      </c>
      <c r="C88" s="90"/>
      <c r="D88" s="90"/>
      <c r="E88" s="90"/>
      <c r="F88" s="90"/>
      <c r="G88" s="90"/>
      <c r="H88" s="90"/>
      <c r="I88" s="87"/>
      <c r="J88" s="88"/>
      <c r="K88" s="305">
        <v>0.05</v>
      </c>
      <c r="L88" s="855">
        <f>N82*K88</f>
        <v>7955.3533395585082</v>
      </c>
      <c r="M88" s="856"/>
      <c r="N88" s="51"/>
    </row>
    <row r="89" spans="1:14" ht="15.75" thickBot="1">
      <c r="B89" s="91" t="s">
        <v>974</v>
      </c>
      <c r="C89" s="92"/>
      <c r="D89" s="92"/>
      <c r="E89" s="92"/>
      <c r="F89" s="92"/>
      <c r="G89" s="92"/>
      <c r="H89" s="92"/>
      <c r="I89" s="93"/>
      <c r="J89" s="94"/>
      <c r="K89" s="306">
        <v>0.05</v>
      </c>
      <c r="L89" s="857">
        <f>N82*K89</f>
        <v>7955.3533395585082</v>
      </c>
      <c r="M89" s="858"/>
      <c r="N89" s="51"/>
    </row>
    <row r="90" spans="1:14" ht="15.75" thickBot="1">
      <c r="B90" s="820" t="s">
        <v>953</v>
      </c>
      <c r="C90" s="821"/>
      <c r="D90" s="821"/>
      <c r="E90" s="821"/>
      <c r="F90" s="821"/>
      <c r="G90" s="821"/>
      <c r="H90" s="821"/>
      <c r="I90" s="821"/>
      <c r="J90" s="821"/>
      <c r="K90" s="821"/>
      <c r="L90" s="821"/>
      <c r="M90" s="822"/>
      <c r="N90" s="52">
        <f>L87+L88+L89</f>
        <v>47732.120037351051</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206839.1868285212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1077</v>
      </c>
      <c r="C31" s="81" t="s">
        <v>1590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1379</v>
      </c>
      <c r="B65" s="46" t="str">
        <f>VLOOKUP(A65,TRANSPORTE!A6:D117,3,FALSE)</f>
        <v>Transporte de mezcla abierta en caliente MAC-63</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127"/>
    </row>
    <row r="81" spans="1:14" ht="15.75" thickBot="1">
      <c r="B81" s="909" t="s">
        <v>953</v>
      </c>
      <c r="C81" s="863"/>
      <c r="D81" s="863"/>
      <c r="E81" s="863"/>
      <c r="F81" s="863"/>
      <c r="G81" s="863"/>
      <c r="H81" s="863"/>
      <c r="I81" s="863"/>
      <c r="J81" s="863"/>
      <c r="K81" s="863"/>
      <c r="L81" s="863"/>
      <c r="M81" s="864"/>
      <c r="N81" s="461">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1078</v>
      </c>
      <c r="C31" s="81" t="s">
        <v>1591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119820.9839871242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159107.06679117016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31821.413358234033</v>
      </c>
      <c r="M87" s="856"/>
      <c r="N87" s="51"/>
    </row>
    <row r="88" spans="1:14">
      <c r="B88" s="89" t="s">
        <v>973</v>
      </c>
      <c r="C88" s="90"/>
      <c r="D88" s="90"/>
      <c r="E88" s="90"/>
      <c r="F88" s="90"/>
      <c r="G88" s="90"/>
      <c r="H88" s="90"/>
      <c r="I88" s="87"/>
      <c r="J88" s="88"/>
      <c r="K88" s="305">
        <v>0.05</v>
      </c>
      <c r="L88" s="855">
        <f>N82*K88</f>
        <v>7955.3533395585082</v>
      </c>
      <c r="M88" s="856"/>
      <c r="N88" s="51"/>
    </row>
    <row r="89" spans="1:14" ht="15.75" thickBot="1">
      <c r="B89" s="91" t="s">
        <v>974</v>
      </c>
      <c r="C89" s="92"/>
      <c r="D89" s="92"/>
      <c r="E89" s="92"/>
      <c r="F89" s="92"/>
      <c r="G89" s="92"/>
      <c r="H89" s="92"/>
      <c r="I89" s="93"/>
      <c r="J89" s="94"/>
      <c r="K89" s="306">
        <v>0.05</v>
      </c>
      <c r="L89" s="857">
        <f>N82*K89</f>
        <v>7955.3533395585082</v>
      </c>
      <c r="M89" s="858"/>
      <c r="N89" s="51"/>
    </row>
    <row r="90" spans="1:14" ht="15.75" thickBot="1">
      <c r="B90" s="820" t="s">
        <v>953</v>
      </c>
      <c r="C90" s="821"/>
      <c r="D90" s="821"/>
      <c r="E90" s="821"/>
      <c r="F90" s="821"/>
      <c r="G90" s="821"/>
      <c r="H90" s="821"/>
      <c r="I90" s="821"/>
      <c r="J90" s="821"/>
      <c r="K90" s="821"/>
      <c r="L90" s="821"/>
      <c r="M90" s="822"/>
      <c r="N90" s="52">
        <f>L87+L88+L89</f>
        <v>47732.120037351051</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206839.1868285212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1079</v>
      </c>
      <c r="C31" s="81" t="s">
        <v>1592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8</v>
      </c>
      <c r="N37" s="273">
        <f t="shared" ref="N37:N43" si="0">K37/M37</f>
        <v>16188.591884578327</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8</v>
      </c>
      <c r="N38" s="273">
        <f t="shared" si="0"/>
        <v>15131.035927978441</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8</v>
      </c>
      <c r="N39" s="273">
        <f t="shared" si="0"/>
        <v>50409.152307966266</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8</v>
      </c>
      <c r="N42" s="273">
        <f t="shared" si="0"/>
        <v>33227.817041881208</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8</v>
      </c>
      <c r="N43" s="273">
        <f t="shared" si="0"/>
        <v>8306.9549012351472</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144570.88378999595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184828.86049548083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36965.772099096168</v>
      </c>
      <c r="M87" s="856"/>
      <c r="N87" s="51"/>
    </row>
    <row r="88" spans="1:14">
      <c r="B88" s="89" t="s">
        <v>973</v>
      </c>
      <c r="C88" s="90"/>
      <c r="D88" s="90"/>
      <c r="E88" s="90"/>
      <c r="F88" s="90"/>
      <c r="G88" s="90"/>
      <c r="H88" s="90"/>
      <c r="I88" s="87"/>
      <c r="J88" s="88"/>
      <c r="K88" s="305">
        <v>0.05</v>
      </c>
      <c r="L88" s="855">
        <f>N82*K88</f>
        <v>9241.443024774042</v>
      </c>
      <c r="M88" s="856"/>
      <c r="N88" s="51"/>
    </row>
    <row r="89" spans="1:14" ht="15.75" thickBot="1">
      <c r="B89" s="91" t="s">
        <v>974</v>
      </c>
      <c r="C89" s="92"/>
      <c r="D89" s="92"/>
      <c r="E89" s="92"/>
      <c r="F89" s="92"/>
      <c r="G89" s="92"/>
      <c r="H89" s="92"/>
      <c r="I89" s="93"/>
      <c r="J89" s="94"/>
      <c r="K89" s="306">
        <v>0.05</v>
      </c>
      <c r="L89" s="857">
        <f>N82*K89</f>
        <v>9241.443024774042</v>
      </c>
      <c r="M89" s="858"/>
      <c r="N89" s="51"/>
    </row>
    <row r="90" spans="1:14" ht="15.75" thickBot="1">
      <c r="B90" s="820" t="s">
        <v>953</v>
      </c>
      <c r="C90" s="821"/>
      <c r="D90" s="821"/>
      <c r="E90" s="821"/>
      <c r="F90" s="821"/>
      <c r="G90" s="821"/>
      <c r="H90" s="821"/>
      <c r="I90" s="821"/>
      <c r="J90" s="821"/>
      <c r="K90" s="821"/>
      <c r="L90" s="821"/>
      <c r="M90" s="822"/>
      <c r="N90" s="52">
        <f>L87+L88+L89</f>
        <v>55448.658148644245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240277.51864412508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1080</v>
      </c>
      <c r="C31" s="81" t="s">
        <v>1593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1381</v>
      </c>
      <c r="B65" s="46" t="str">
        <f>VLOOKUP(A65,TRANSPORTE!A6:D117,3,FALSE)</f>
        <v>Transporte de mezcla discontinua en caliente tipo M-13</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1081</v>
      </c>
      <c r="C31" s="81" t="s">
        <v>1594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1382</v>
      </c>
      <c r="B65" s="46" t="str">
        <f>VLOOKUP(A65,TRANSPORTE!A6:D117,3,FALSE)</f>
        <v>Transporte de mezcla discontinua en caliente tipo M-10</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218" t="s">
        <v>1082</v>
      </c>
      <c r="C31" s="81" t="s">
        <v>1595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119820.9839871242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57.952445967346726</v>
      </c>
      <c r="N54" s="273">
        <f>K54*M54</f>
        <v>1448.8111491836682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27879.830972616859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1383</v>
      </c>
      <c r="B64" s="46" t="str">
        <f>VLOOKUP(A64,TRANSPORTE!A6:D117,3,FALSE)</f>
        <v>Transporte de mezcla discontinua en caliente tipo F-13</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159107.06679117016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31821.413358234033</v>
      </c>
      <c r="M87" s="856"/>
      <c r="N87" s="51"/>
    </row>
    <row r="88" spans="1:14">
      <c r="B88" s="89" t="s">
        <v>973</v>
      </c>
      <c r="C88" s="90"/>
      <c r="D88" s="90"/>
      <c r="E88" s="90"/>
      <c r="F88" s="90"/>
      <c r="G88" s="90"/>
      <c r="H88" s="90"/>
      <c r="I88" s="87"/>
      <c r="J88" s="88"/>
      <c r="K88" s="305">
        <v>0.05</v>
      </c>
      <c r="L88" s="855">
        <f>N82*K88</f>
        <v>7955.3533395585082</v>
      </c>
      <c r="M88" s="856"/>
      <c r="N88" s="51"/>
    </row>
    <row r="89" spans="1:14" ht="15.75" thickBot="1">
      <c r="B89" s="91" t="s">
        <v>974</v>
      </c>
      <c r="C89" s="92"/>
      <c r="D89" s="92"/>
      <c r="E89" s="92"/>
      <c r="F89" s="92"/>
      <c r="G89" s="92"/>
      <c r="H89" s="92"/>
      <c r="I89" s="93"/>
      <c r="J89" s="94"/>
      <c r="K89" s="306">
        <v>0.05</v>
      </c>
      <c r="L89" s="857">
        <f>N82*K89</f>
        <v>7955.3533395585082</v>
      </c>
      <c r="M89" s="858"/>
      <c r="N89" s="51"/>
    </row>
    <row r="90" spans="1:14" ht="15.75" thickBot="1">
      <c r="B90" s="820" t="s">
        <v>953</v>
      </c>
      <c r="C90" s="821"/>
      <c r="D90" s="821"/>
      <c r="E90" s="821"/>
      <c r="F90" s="821"/>
      <c r="G90" s="821"/>
      <c r="H90" s="821"/>
      <c r="I90" s="821"/>
      <c r="J90" s="821"/>
      <c r="K90" s="821"/>
      <c r="L90" s="821"/>
      <c r="M90" s="822"/>
      <c r="N90" s="52">
        <f>L87+L88+L89</f>
        <v>47732.120037351051</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206839.1868285212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1083</v>
      </c>
      <c r="C31" s="81" t="s">
        <v>1596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121048.28742382753</v>
      </c>
      <c r="L38" s="271"/>
      <c r="M38" s="272">
        <v>10</v>
      </c>
      <c r="N38" s="273">
        <f t="shared" si="0"/>
        <v>12104.828742382753</v>
      </c>
    </row>
    <row r="39" spans="1:14">
      <c r="A39" t="s">
        <v>284</v>
      </c>
      <c r="B39" s="869" t="str">
        <f>VLOOKUP(A39,EQUIPOS!A9:D154,3,FALSE)</f>
        <v>Planta de asfalto en caliente</v>
      </c>
      <c r="C39" s="870"/>
      <c r="D39" s="870"/>
      <c r="E39" s="870"/>
      <c r="F39" s="870"/>
      <c r="G39" s="870"/>
      <c r="H39" s="871"/>
      <c r="I39" s="268"/>
      <c r="J39" s="269"/>
      <c r="K39" s="270">
        <f>VLOOKUP(A39,EQUIPOS!A9:D166,4,FALSE)</f>
        <v>403273.21846373013</v>
      </c>
      <c r="L39" s="271"/>
      <c r="M39" s="272">
        <v>10</v>
      </c>
      <c r="N39" s="273">
        <f t="shared" si="0"/>
        <v>40327.321846373015</v>
      </c>
    </row>
    <row r="40" spans="1:14">
      <c r="A40" t="s">
        <v>290</v>
      </c>
      <c r="B40" s="869" t="str">
        <f>VLOOKUP(A40,EQUIPOS!A10:D154,3,FALSE)</f>
        <v>Planta trituradora</v>
      </c>
      <c r="C40" s="870"/>
      <c r="D40" s="870"/>
      <c r="E40" s="870"/>
      <c r="F40" s="870"/>
      <c r="G40" s="870"/>
      <c r="H40" s="871"/>
      <c r="I40" s="268"/>
      <c r="J40" s="269"/>
      <c r="K40" s="270">
        <f>VLOOKUP(A40,EQUIPOS!A10:D167,4,FALSE)</f>
        <v>357429.50798491033</v>
      </c>
      <c r="L40" s="271"/>
      <c r="M40" s="272">
        <v>30</v>
      </c>
      <c r="N40" s="273">
        <f t="shared" si="0"/>
        <v>11914.316932830345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159912.3906784587</v>
      </c>
      <c r="L41" s="271"/>
      <c r="M41" s="272">
        <v>30</v>
      </c>
      <c r="N41" s="273">
        <f t="shared" si="0"/>
        <v>5330.4130226152902</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265822.53633504966</v>
      </c>
      <c r="L42" s="271"/>
      <c r="M42" s="272">
        <v>10</v>
      </c>
      <c r="N42" s="273">
        <f t="shared" si="0"/>
        <v>26582.253633504966</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119820.9839871242</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18879.299873880853</v>
      </c>
      <c r="N54" s="273">
        <f>K54*M54</f>
        <v>26431.019823433191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57.952445967346726</v>
      </c>
      <c r="N55" s="273">
        <f>K55*M55</f>
        <v>1448.8111491836682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27879.830972616859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1003.9922366619315</v>
      </c>
      <c r="M64" s="908"/>
      <c r="N64" s="288">
        <f>K64*L64</f>
        <v>1405.5891313267041</v>
      </c>
    </row>
    <row r="65" spans="1:15">
      <c r="A65" t="s">
        <v>1384</v>
      </c>
      <c r="B65" s="46" t="str">
        <f>VLOOKUP(A65,TRANSPORTE!A6:D117,3,FALSE)</f>
        <v>Transporte de mezcla discontinua en caliente tipo F-10</v>
      </c>
      <c r="C65" s="47"/>
      <c r="D65" s="47"/>
      <c r="E65" s="47"/>
      <c r="F65" s="47"/>
      <c r="G65" s="47"/>
      <c r="H65" s="312" t="s">
        <v>1468</v>
      </c>
      <c r="I65" s="280">
        <v>1.25</v>
      </c>
      <c r="J65" s="287">
        <v>1</v>
      </c>
      <c r="K65" s="280">
        <f>I65*J65</f>
        <v>1.25</v>
      </c>
      <c r="L65" s="907">
        <f>VLOOKUP(A65,TRANSPORTE!A6:D117,4,FALSE)</f>
        <v>1002.8940697217156</v>
      </c>
      <c r="M65" s="908"/>
      <c r="N65" s="288">
        <f>K65*L65</f>
        <v>1253.6175871521446</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2659.2067184788484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159107.06679117016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31821.413358234033</v>
      </c>
      <c r="M88" s="856"/>
      <c r="N88" s="51"/>
    </row>
    <row r="89" spans="1:14">
      <c r="B89" s="89" t="s">
        <v>973</v>
      </c>
      <c r="C89" s="90"/>
      <c r="D89" s="90"/>
      <c r="E89" s="90"/>
      <c r="F89" s="90"/>
      <c r="G89" s="90"/>
      <c r="H89" s="90"/>
      <c r="I89" s="87"/>
      <c r="J89" s="88"/>
      <c r="K89" s="305">
        <v>0.05</v>
      </c>
      <c r="L89" s="855">
        <f>N83*K89</f>
        <v>7955.3533395585082</v>
      </c>
      <c r="M89" s="856"/>
      <c r="N89" s="51"/>
    </row>
    <row r="90" spans="1:14" ht="15.75" thickBot="1">
      <c r="B90" s="91" t="s">
        <v>974</v>
      </c>
      <c r="C90" s="92"/>
      <c r="D90" s="92"/>
      <c r="E90" s="92"/>
      <c r="F90" s="92"/>
      <c r="G90" s="92"/>
      <c r="H90" s="92"/>
      <c r="I90" s="93"/>
      <c r="J90" s="94"/>
      <c r="K90" s="306">
        <v>0.05</v>
      </c>
      <c r="L90" s="857">
        <f>N83*K90</f>
        <v>7955.3533395585082</v>
      </c>
      <c r="M90" s="858"/>
      <c r="N90" s="51"/>
    </row>
    <row r="91" spans="1:14" ht="15.75" thickBot="1">
      <c r="B91" s="820" t="s">
        <v>953</v>
      </c>
      <c r="C91" s="821"/>
      <c r="D91" s="821"/>
      <c r="E91" s="821"/>
      <c r="F91" s="821"/>
      <c r="G91" s="821"/>
      <c r="H91" s="821"/>
      <c r="I91" s="821"/>
      <c r="J91" s="821"/>
      <c r="K91" s="821"/>
      <c r="L91" s="821"/>
      <c r="M91" s="822"/>
      <c r="N91" s="52">
        <f>L88+L89+L90</f>
        <v>47732.120037351051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206839.1868285212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1084</v>
      </c>
      <c r="C31" s="81" t="s">
        <v>1597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148</v>
      </c>
      <c r="B36" s="869" t="str">
        <f>VLOOKUP(A36,EQUIPOS!A6:D154,3,FALSE)</f>
        <v>Cargador : Potencia en el volante 110 hp, Clasificación de RPM del motor 2300.</v>
      </c>
      <c r="C36" s="870"/>
      <c r="D36" s="870"/>
      <c r="E36" s="870"/>
      <c r="F36" s="870"/>
      <c r="G36" s="870"/>
      <c r="H36" s="871"/>
      <c r="I36" s="268"/>
      <c r="J36" s="269"/>
      <c r="K36" s="270">
        <f>VLOOKUP(A36,EQUIPOS!A6:D163,4,FALSE)</f>
        <v>92721.236084160453</v>
      </c>
      <c r="L36" s="271"/>
      <c r="M36" s="272">
        <v>30</v>
      </c>
      <c r="N36" s="273">
        <f>K36/M36</f>
        <v>3090.7078694720153</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129508.73507662662</v>
      </c>
      <c r="L37" s="271"/>
      <c r="M37" s="272">
        <v>10</v>
      </c>
      <c r="N37" s="273">
        <f t="shared" ref="N37:N43" si="0">K37/M37</f>
        <v>12950.873507662662</v>
      </c>
    </row>
    <row r="38" spans="1:14">
      <c r="A38" t="s">
        <v>284</v>
      </c>
      <c r="B38" s="869" t="str">
        <f>VLOOKUP(A38,EQUIPOS!A8:D154,3,FALSE)</f>
        <v>Planta de asfalto en caliente</v>
      </c>
      <c r="C38" s="870"/>
      <c r="D38" s="870"/>
      <c r="E38" s="870"/>
      <c r="F38" s="870"/>
      <c r="G38" s="870"/>
      <c r="H38" s="871"/>
      <c r="I38" s="268"/>
      <c r="J38" s="269"/>
      <c r="K38" s="270">
        <f>VLOOKUP(A38,EQUIPOS!A8:D165,4,FALSE)</f>
        <v>403273.21846373013</v>
      </c>
      <c r="L38" s="271"/>
      <c r="M38" s="272">
        <v>10</v>
      </c>
      <c r="N38" s="273">
        <f t="shared" si="0"/>
        <v>40327.321846373015</v>
      </c>
    </row>
    <row r="39" spans="1:14">
      <c r="A39" t="s">
        <v>290</v>
      </c>
      <c r="B39" s="869" t="str">
        <f>VLOOKUP(A39,EQUIPOS!A9:D154,3,FALSE)</f>
        <v>Planta trituradora</v>
      </c>
      <c r="C39" s="870"/>
      <c r="D39" s="870"/>
      <c r="E39" s="870"/>
      <c r="F39" s="870"/>
      <c r="G39" s="870"/>
      <c r="H39" s="871"/>
      <c r="I39" s="268"/>
      <c r="J39" s="269"/>
      <c r="K39" s="270">
        <f>VLOOKUP(A39,EQUIPOS!A9:D166,4,FALSE)</f>
        <v>357429.50798491033</v>
      </c>
      <c r="L39" s="271"/>
      <c r="M39" s="272">
        <v>30</v>
      </c>
      <c r="N39" s="273">
        <f t="shared" si="0"/>
        <v>11914.316932830345</v>
      </c>
    </row>
    <row r="40" spans="1:14">
      <c r="A40" t="s">
        <v>316</v>
      </c>
      <c r="B40" s="869" t="str">
        <f>VLOOKUP(A40,EQUIPOS!A10:D154,3,FALSE)</f>
        <v>Retroexcavadora Tipo E-200 o  Equivalente</v>
      </c>
      <c r="C40" s="870"/>
      <c r="D40" s="870"/>
      <c r="E40" s="870"/>
      <c r="F40" s="870"/>
      <c r="G40" s="870"/>
      <c r="H40" s="871"/>
      <c r="I40" s="268"/>
      <c r="J40" s="269"/>
      <c r="K40" s="270">
        <f>VLOOKUP(A40,EQUIPOS!A10:D167,4,FALSE)</f>
        <v>160344.15404853059</v>
      </c>
      <c r="L40" s="271"/>
      <c r="M40" s="272">
        <v>30</v>
      </c>
      <c r="N40" s="273">
        <f t="shared" si="0"/>
        <v>5344.8051349510197</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68"/>
      <c r="J41" s="269"/>
      <c r="K41" s="270">
        <f>VLOOKUP(A41,EQUIPOS!A11:D168,4,FALSE)</f>
        <v>265822.53633504966</v>
      </c>
      <c r="L41" s="271"/>
      <c r="M41" s="272">
        <v>10</v>
      </c>
      <c r="N41" s="273">
        <f t="shared" si="0"/>
        <v>26582.253633504966</v>
      </c>
    </row>
    <row r="42" spans="1:14">
      <c r="A42" t="s">
        <v>166</v>
      </c>
      <c r="B42" s="869" t="str">
        <f>VLOOKUP(A42,EQUIPOS!A12:D156,3,FALSE)</f>
        <v>Compactador de Rodillo POTENCIA: 99HP, PESO: 8 ton</v>
      </c>
      <c r="C42" s="870"/>
      <c r="D42" s="870"/>
      <c r="E42" s="870"/>
      <c r="F42" s="870"/>
      <c r="G42" s="870"/>
      <c r="H42" s="871"/>
      <c r="I42" s="268"/>
      <c r="J42" s="269"/>
      <c r="K42" s="270">
        <f>VLOOKUP(A42,EQUIPOS!A12:D169,4,FALSE)</f>
        <v>121048.28742382753</v>
      </c>
      <c r="L42" s="271"/>
      <c r="M42" s="272">
        <v>10</v>
      </c>
      <c r="N42" s="273">
        <f t="shared" si="0"/>
        <v>12104.828742382753</v>
      </c>
    </row>
    <row r="43" spans="1:14">
      <c r="A43" t="s">
        <v>373</v>
      </c>
      <c r="B43" s="869" t="str">
        <f>VLOOKUP(A43,EQUIPOS!A13:D157,3,FALSE)</f>
        <v>Volqueta 6 m3</v>
      </c>
      <c r="C43" s="870"/>
      <c r="D43" s="870"/>
      <c r="E43" s="870"/>
      <c r="F43" s="870"/>
      <c r="G43" s="870"/>
      <c r="H43" s="871"/>
      <c r="I43" s="268"/>
      <c r="J43" s="269"/>
      <c r="K43" s="270">
        <f>VLOOKUP(A43,EQUIPOS!A13:D170,4,FALSE)</f>
        <v>66455.639209881178</v>
      </c>
      <c r="L43" s="271"/>
      <c r="M43" s="272">
        <v>10</v>
      </c>
      <c r="N43" s="273">
        <f t="shared" si="0"/>
        <v>6645.5639209881174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1141.4201203310449</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120102.09170849595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18879.299873880853</v>
      </c>
      <c r="N53" s="273">
        <f>K53*M53</f>
        <v>26431.019823433191</v>
      </c>
    </row>
    <row r="54" spans="1:14">
      <c r="A54" s="108"/>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26431.019823433191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1003.9922366619315</v>
      </c>
      <c r="M63" s="908"/>
      <c r="N63" s="288">
        <f>K63*L63</f>
        <v>1405.5891313267041</v>
      </c>
    </row>
    <row r="64" spans="1:14">
      <c r="A64" t="s">
        <v>1293</v>
      </c>
      <c r="B64" s="46" t="str">
        <f>VLOOKUP(A64,TRANSPORTE!A6:D117,3,FALSE)</f>
        <v>Transporte de mezcla</v>
      </c>
      <c r="C64" s="47"/>
      <c r="D64" s="47"/>
      <c r="E64" s="47"/>
      <c r="F64" s="47"/>
      <c r="G64" s="47"/>
      <c r="H64" s="312" t="s">
        <v>1468</v>
      </c>
      <c r="I64" s="280">
        <v>1.25</v>
      </c>
      <c r="J64" s="287">
        <v>1</v>
      </c>
      <c r="K64" s="280">
        <f>I64*J64</f>
        <v>1.25</v>
      </c>
      <c r="L64" s="907">
        <f>VLOOKUP(A64,TRANSPORTE!A6:D117,4,FALSE)</f>
        <v>1002.8940697217156</v>
      </c>
      <c r="M64" s="908"/>
      <c r="N64" s="288">
        <f>K64*L64</f>
        <v>1253.6175871521446</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2659.2067184788484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54</v>
      </c>
      <c r="B75" s="49" t="str">
        <f>VLOOKUP(A75,'MANO DE OBRA'!A8:D69,3,FALSE)</f>
        <v>Rastrilleros (2)</v>
      </c>
      <c r="C75" s="47"/>
      <c r="D75" s="47"/>
      <c r="E75" s="47"/>
      <c r="F75" s="47"/>
      <c r="G75" s="47"/>
      <c r="H75" s="47"/>
      <c r="I75" s="293">
        <f>K75/J75*100</f>
        <v>86502.359687357821</v>
      </c>
      <c r="J75" s="294">
        <v>185</v>
      </c>
      <c r="K75" s="295">
        <f>VLOOKUP(A75,'MANO DE OBRA'!A8:D100,4,FALSE)</f>
        <v>160029.36542161196</v>
      </c>
      <c r="L75" s="50"/>
      <c r="M75" s="300">
        <v>80</v>
      </c>
      <c r="N75" s="396">
        <f>K75/M75</f>
        <v>2000.3670677701496</v>
      </c>
    </row>
    <row r="76" spans="1:15">
      <c r="A76" t="s">
        <v>34</v>
      </c>
      <c r="B76" s="49" t="str">
        <f>VLOOKUP(A76,'MANO DE OBRA'!A9:D70,3,FALSE)</f>
        <v>Oficial (3)</v>
      </c>
      <c r="C76" s="47"/>
      <c r="D76" s="47"/>
      <c r="E76" s="47"/>
      <c r="F76" s="47"/>
      <c r="G76" s="47"/>
      <c r="H76" s="47"/>
      <c r="I76" s="293">
        <f>K76/J76*100</f>
        <v>173004.71937471567</v>
      </c>
      <c r="J76" s="294">
        <v>185</v>
      </c>
      <c r="K76" s="295">
        <f>VLOOKUP(A76,'MANO DE OBRA'!A9:D101,4,FALSE)</f>
        <v>320058.73084322398</v>
      </c>
      <c r="L76" s="50"/>
      <c r="M76" s="301">
        <v>80</v>
      </c>
      <c r="N76" s="396">
        <f>K76/M76</f>
        <v>4000.7341355402996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11414.201203310449</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160606.51945371844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32121.303890743689</v>
      </c>
      <c r="M87" s="856"/>
      <c r="N87" s="51"/>
    </row>
    <row r="88" spans="1:14">
      <c r="B88" s="89" t="s">
        <v>973</v>
      </c>
      <c r="C88" s="90"/>
      <c r="D88" s="90"/>
      <c r="E88" s="90"/>
      <c r="F88" s="90"/>
      <c r="G88" s="90"/>
      <c r="H88" s="90"/>
      <c r="I88" s="87"/>
      <c r="J88" s="88"/>
      <c r="K88" s="305">
        <v>0.05</v>
      </c>
      <c r="L88" s="855">
        <f>N82*K88</f>
        <v>8030.3259726859224</v>
      </c>
      <c r="M88" s="856"/>
      <c r="N88" s="51"/>
    </row>
    <row r="89" spans="1:14" ht="15.75" thickBot="1">
      <c r="B89" s="91" t="s">
        <v>974</v>
      </c>
      <c r="C89" s="92"/>
      <c r="D89" s="92"/>
      <c r="E89" s="92"/>
      <c r="F89" s="92"/>
      <c r="G89" s="92"/>
      <c r="H89" s="92"/>
      <c r="I89" s="93"/>
      <c r="J89" s="94"/>
      <c r="K89" s="306">
        <v>0.05</v>
      </c>
      <c r="L89" s="857">
        <f>N82*K89</f>
        <v>8030.3259726859224</v>
      </c>
      <c r="M89" s="858"/>
      <c r="N89" s="51"/>
    </row>
    <row r="90" spans="1:14" ht="15.75" thickBot="1">
      <c r="B90" s="820" t="s">
        <v>953</v>
      </c>
      <c r="C90" s="821"/>
      <c r="D90" s="821"/>
      <c r="E90" s="821"/>
      <c r="F90" s="821"/>
      <c r="G90" s="821"/>
      <c r="H90" s="821"/>
      <c r="I90" s="821"/>
      <c r="J90" s="821"/>
      <c r="K90" s="821"/>
      <c r="L90" s="821"/>
      <c r="M90" s="822"/>
      <c r="N90" s="52">
        <f>L87+L88+L89</f>
        <v>48181.955836115536</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208788.47528983396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1085</v>
      </c>
      <c r="C31" s="81" t="s">
        <v>2072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117</v>
      </c>
      <c r="B36" s="869" t="str">
        <f>VLOOKUP(A36,EQUIPOS!A6:D154,3,FALSE)</f>
        <v xml:space="preserve">Barredora mecánica de cepillo de 3658 mm ; 6 m3 </v>
      </c>
      <c r="C36" s="870"/>
      <c r="D36" s="870"/>
      <c r="E36" s="870"/>
      <c r="F36" s="870"/>
      <c r="G36" s="870"/>
      <c r="H36" s="871"/>
      <c r="I36" s="268"/>
      <c r="J36" s="269"/>
      <c r="K36" s="270">
        <f>VLOOKUP(A36,EQUIPOS!A6:D163,4,FALSE)</f>
        <v>52196.160878811308</v>
      </c>
      <c r="L36" s="271"/>
      <c r="M36" s="272">
        <v>150</v>
      </c>
      <c r="N36" s="273">
        <f>K36/M36</f>
        <v>347.97440585874205</v>
      </c>
    </row>
    <row r="37" spans="1:14">
      <c r="A37" s="113" t="s">
        <v>148</v>
      </c>
      <c r="B37" s="869" t="str">
        <f>VLOOKUP(A37,EQUIPOS!A7:D154,3,FALSE)</f>
        <v>Cargador : Potencia en el volante 110 hp, Clasificación de RPM del motor 2300.</v>
      </c>
      <c r="C37" s="870"/>
      <c r="D37" s="870"/>
      <c r="E37" s="870"/>
      <c r="F37" s="870"/>
      <c r="G37" s="870"/>
      <c r="H37" s="871"/>
      <c r="I37" s="268"/>
      <c r="J37" s="269"/>
      <c r="K37" s="270">
        <f>VLOOKUP(A37,EQUIPOS!A7:D164,4,FALSE)</f>
        <v>92721.236084160453</v>
      </c>
      <c r="L37" s="271"/>
      <c r="M37" s="272">
        <v>150</v>
      </c>
      <c r="N37" s="273">
        <f>K37/M37</f>
        <v>618.141573894403</v>
      </c>
    </row>
    <row r="38" spans="1:14">
      <c r="A38" t="s">
        <v>236</v>
      </c>
      <c r="B38" s="869" t="str">
        <f>VLOOKUP(A38,EQUIPOS!A8:D154,3,FALSE)</f>
        <v>Fresadora de pavimento, potencia 255 HP, peso 19 Ton, PROFUNDIDAD DE CORTE 305 mm</v>
      </c>
      <c r="C38" s="870"/>
      <c r="D38" s="870"/>
      <c r="E38" s="870"/>
      <c r="F38" s="870"/>
      <c r="G38" s="870"/>
      <c r="H38" s="871"/>
      <c r="I38" s="268"/>
      <c r="J38" s="269"/>
      <c r="K38" s="270">
        <f>VLOOKUP(A38,EQUIPOS!A8:D165,4,FALSE)</f>
        <v>266287.5060630599</v>
      </c>
      <c r="L38" s="271"/>
      <c r="M38" s="272">
        <v>150</v>
      </c>
      <c r="N38" s="273">
        <f>K38/M38</f>
        <v>1775.2500404203993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1.8043666666666667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2743.170386840211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1233</v>
      </c>
      <c r="B58" s="46" t="str">
        <f>VLOOKUP(A58,TRANSPORTE!A5:D117,3,FALSE)</f>
        <v>Transporte de material fresado</v>
      </c>
      <c r="C58" s="318"/>
      <c r="D58" s="318"/>
      <c r="E58" s="318"/>
      <c r="F58" s="318"/>
      <c r="G58" s="318"/>
      <c r="H58" s="312" t="s">
        <v>1468</v>
      </c>
      <c r="I58" s="280">
        <v>0.13</v>
      </c>
      <c r="J58" s="287">
        <v>1</v>
      </c>
      <c r="K58" s="280">
        <f>I58*J58</f>
        <v>0.13</v>
      </c>
      <c r="L58" s="907">
        <f>VLOOKUP(A58,TRANSPORTE!A5:D117,4,FALSE)</f>
        <v>1002.8940697217156</v>
      </c>
      <c r="M58" s="908"/>
      <c r="N58" s="288">
        <f>K58*L58</f>
        <v>130.37622906382302</v>
      </c>
    </row>
    <row r="59" spans="1:14">
      <c r="B59" s="46"/>
      <c r="C59" s="47"/>
      <c r="D59" s="47"/>
      <c r="E59" s="47"/>
      <c r="F59" s="47"/>
      <c r="G59" s="47"/>
      <c r="H59" s="312"/>
      <c r="I59" s="280"/>
      <c r="J59" s="287"/>
      <c r="K59" s="280"/>
      <c r="L59" s="907"/>
      <c r="M59" s="908"/>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130.37622906382302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1200</v>
      </c>
      <c r="N69" s="396">
        <f>K69/M69</f>
        <v>180.43666666666667</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180.43666666666667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3053.9832825707003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610.79665651414007</v>
      </c>
      <c r="M82" s="856"/>
      <c r="N82" s="51"/>
    </row>
    <row r="83" spans="1:14">
      <c r="B83" s="89" t="s">
        <v>973</v>
      </c>
      <c r="C83" s="90"/>
      <c r="D83" s="90"/>
      <c r="E83" s="90"/>
      <c r="F83" s="90"/>
      <c r="G83" s="90"/>
      <c r="H83" s="90"/>
      <c r="I83" s="87"/>
      <c r="J83" s="88"/>
      <c r="K83" s="305">
        <v>0.05</v>
      </c>
      <c r="L83" s="855">
        <f>N77*K83</f>
        <v>152.69916412853502</v>
      </c>
      <c r="M83" s="856"/>
      <c r="N83" s="51"/>
    </row>
    <row r="84" spans="1:14" ht="15.75" thickBot="1">
      <c r="B84" s="91" t="s">
        <v>974</v>
      </c>
      <c r="C84" s="92"/>
      <c r="D84" s="92"/>
      <c r="E84" s="92"/>
      <c r="F84" s="92"/>
      <c r="G84" s="92"/>
      <c r="H84" s="92"/>
      <c r="I84" s="93"/>
      <c r="J84" s="94"/>
      <c r="K84" s="306">
        <v>0.05</v>
      </c>
      <c r="L84" s="857">
        <f>N77*K84</f>
        <v>152.69916412853502</v>
      </c>
      <c r="M84" s="858"/>
      <c r="N84" s="51"/>
    </row>
    <row r="85" spans="1:14" ht="15.75" thickBot="1">
      <c r="B85" s="820" t="s">
        <v>953</v>
      </c>
      <c r="C85" s="821"/>
      <c r="D85" s="821"/>
      <c r="E85" s="821"/>
      <c r="F85" s="821"/>
      <c r="G85" s="821"/>
      <c r="H85" s="821"/>
      <c r="I85" s="821"/>
      <c r="J85" s="821"/>
      <c r="K85" s="821"/>
      <c r="L85" s="821"/>
      <c r="M85" s="822"/>
      <c r="N85" s="52">
        <f>L82+L83+L84</f>
        <v>916.1949847712101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3970.1782673419102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2017</v>
      </c>
      <c r="C31" s="81" t="s">
        <v>2074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117</v>
      </c>
      <c r="B36" s="869" t="str">
        <f>VLOOKUP(A36,EQUIPOS!A6:D154,3,FALSE)</f>
        <v xml:space="preserve">Barredora mecánica de cepillo de 3658 mm ; 6 m3 </v>
      </c>
      <c r="C36" s="870"/>
      <c r="D36" s="870"/>
      <c r="E36" s="870"/>
      <c r="F36" s="870"/>
      <c r="G36" s="870"/>
      <c r="H36" s="871"/>
      <c r="I36" s="268"/>
      <c r="J36" s="269"/>
      <c r="K36" s="270">
        <f>VLOOKUP(A36,EQUIPOS!A6:D163,4,FALSE)</f>
        <v>52196.160878811308</v>
      </c>
      <c r="L36" s="271"/>
      <c r="M36" s="272">
        <v>300</v>
      </c>
      <c r="N36" s="273">
        <f>K36/M36</f>
        <v>173.98720292937102</v>
      </c>
    </row>
    <row r="37" spans="1:14">
      <c r="A37" s="113" t="s">
        <v>148</v>
      </c>
      <c r="B37" s="869" t="str">
        <f>VLOOKUP(A37,EQUIPOS!A7:D154,3,FALSE)</f>
        <v>Cargador : Potencia en el volante 110 hp, Clasificación de RPM del motor 2300.</v>
      </c>
      <c r="C37" s="870"/>
      <c r="D37" s="870"/>
      <c r="E37" s="870"/>
      <c r="F37" s="870"/>
      <c r="G37" s="870"/>
      <c r="H37" s="871"/>
      <c r="I37" s="268"/>
      <c r="J37" s="269"/>
      <c r="K37" s="270">
        <f>VLOOKUP(A37,EQUIPOS!A7:D164,4,FALSE)</f>
        <v>92721.236084160453</v>
      </c>
      <c r="L37" s="271"/>
      <c r="M37" s="272">
        <v>300</v>
      </c>
      <c r="N37" s="273">
        <f>K37/M37</f>
        <v>309.0707869472015</v>
      </c>
    </row>
    <row r="38" spans="1:14">
      <c r="A38" t="s">
        <v>236</v>
      </c>
      <c r="B38" s="869" t="str">
        <f>VLOOKUP(A38,EQUIPOS!A8:D154,3,FALSE)</f>
        <v>Fresadora de pavimento, potencia 255 HP, peso 19 Ton, PROFUNDIDAD DE CORTE 305 mm</v>
      </c>
      <c r="C38" s="870"/>
      <c r="D38" s="870"/>
      <c r="E38" s="870"/>
      <c r="F38" s="870"/>
      <c r="G38" s="870"/>
      <c r="H38" s="871"/>
      <c r="I38" s="268"/>
      <c r="J38" s="269"/>
      <c r="K38" s="270">
        <f>VLOOKUP(A38,EQUIPOS!A8:D165,4,FALSE)</f>
        <v>266287.5060630599</v>
      </c>
      <c r="L38" s="271"/>
      <c r="M38" s="272">
        <v>300</v>
      </c>
      <c r="N38" s="273">
        <f>K38/M38</f>
        <v>887.62502021019964</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0.90218333333333334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1371.5851934201055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1233</v>
      </c>
      <c r="B58" s="46" t="str">
        <f>VLOOKUP(A58,TRANSPORTE!A5:D117,3,FALSE)</f>
        <v>Transporte de material fresado</v>
      </c>
      <c r="C58" s="318"/>
      <c r="D58" s="318"/>
      <c r="E58" s="318"/>
      <c r="F58" s="318"/>
      <c r="G58" s="318"/>
      <c r="H58" s="312" t="s">
        <v>1468</v>
      </c>
      <c r="I58" s="414">
        <v>6.5000000000000002E-2</v>
      </c>
      <c r="J58" s="287">
        <v>1</v>
      </c>
      <c r="K58" s="414">
        <f>I58*J58</f>
        <v>6.5000000000000002E-2</v>
      </c>
      <c r="L58" s="907">
        <f>VLOOKUP(A58,TRANSPORTE!A5:D117,4,FALSE)</f>
        <v>1002.8940697217156</v>
      </c>
      <c r="M58" s="908"/>
      <c r="N58" s="288">
        <f>K58*L58</f>
        <v>65.188114531911509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65.188114531911509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2400</v>
      </c>
      <c r="N69" s="396">
        <f>K69/M69</f>
        <v>90.218333333333334</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90.218333333333334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1526.9916412853502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305.39832825707003</v>
      </c>
      <c r="M82" s="856"/>
      <c r="N82" s="51"/>
    </row>
    <row r="83" spans="1:14">
      <c r="B83" s="89" t="s">
        <v>973</v>
      </c>
      <c r="C83" s="90"/>
      <c r="D83" s="90"/>
      <c r="E83" s="90"/>
      <c r="F83" s="90"/>
      <c r="G83" s="90"/>
      <c r="H83" s="90"/>
      <c r="I83" s="87"/>
      <c r="J83" s="88"/>
      <c r="K83" s="305">
        <v>0.05</v>
      </c>
      <c r="L83" s="855">
        <f>N77*K83</f>
        <v>76.349582064267508</v>
      </c>
      <c r="M83" s="856"/>
      <c r="N83" s="51"/>
    </row>
    <row r="84" spans="1:14" ht="15.75" thickBot="1">
      <c r="B84" s="91" t="s">
        <v>974</v>
      </c>
      <c r="C84" s="92"/>
      <c r="D84" s="92"/>
      <c r="E84" s="92"/>
      <c r="F84" s="92"/>
      <c r="G84" s="92"/>
      <c r="H84" s="92"/>
      <c r="I84" s="93"/>
      <c r="J84" s="94"/>
      <c r="K84" s="306">
        <v>0.05</v>
      </c>
      <c r="L84" s="857">
        <f>N77*K84</f>
        <v>76.349582064267508</v>
      </c>
      <c r="M84" s="858"/>
      <c r="N84" s="51"/>
    </row>
    <row r="85" spans="1:14" ht="15.75" thickBot="1">
      <c r="B85" s="820" t="s">
        <v>953</v>
      </c>
      <c r="C85" s="821"/>
      <c r="D85" s="821"/>
      <c r="E85" s="821"/>
      <c r="F85" s="821"/>
      <c r="G85" s="821"/>
      <c r="H85" s="821"/>
      <c r="I85" s="821"/>
      <c r="J85" s="821"/>
      <c r="K85" s="821"/>
      <c r="L85" s="821"/>
      <c r="M85" s="822"/>
      <c r="N85" s="52">
        <f>L82+L83+L84</f>
        <v>458.09749238560505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1985.0891336709551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1086</v>
      </c>
      <c r="C31" s="81" t="s">
        <v>2075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18</v>
      </c>
      <c r="N36" s="273">
        <f>K36/M36</f>
        <v>2953.5836231423568</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66521.079241938351</v>
      </c>
      <c r="L37" s="271"/>
      <c r="M37" s="272">
        <v>18</v>
      </c>
      <c r="N37" s="273">
        <f>K37/M37</f>
        <v>3695.6155134410196</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271"/>
      <c r="M38" s="272">
        <v>18</v>
      </c>
      <c r="N38" s="273">
        <f>K38/M38</f>
        <v>6557.8693569574789</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323437.7223970769</v>
      </c>
      <c r="L39" s="874">
        <v>18</v>
      </c>
      <c r="M39" s="875"/>
      <c r="N39" s="273">
        <f>K39/L39</f>
        <v>17968.762355393163</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92721.236084160453</v>
      </c>
      <c r="L40" s="277"/>
      <c r="M40" s="278">
        <v>18</v>
      </c>
      <c r="N40" s="273">
        <f>K40/M40</f>
        <v>5151.1797824533587</v>
      </c>
    </row>
    <row r="41" spans="1:14">
      <c r="B41" s="877" t="s">
        <v>952</v>
      </c>
      <c r="C41" s="878"/>
      <c r="D41" s="878"/>
      <c r="E41" s="38"/>
      <c r="F41" s="39"/>
      <c r="G41" s="39"/>
      <c r="H41" s="40"/>
      <c r="I41" s="36"/>
      <c r="J41" s="37"/>
      <c r="K41" s="280"/>
      <c r="L41" s="277"/>
      <c r="M41" s="402">
        <v>0.01</v>
      </c>
      <c r="N41" s="345">
        <f>N75*M41</f>
        <v>29.963350251000556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36356.973981638381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802</v>
      </c>
      <c r="B48" s="43" t="str">
        <f>VLOOKUP(A48,MATERIALES!A5:D373,3,FALSE)</f>
        <v>Arena lavada</v>
      </c>
      <c r="C48" s="282"/>
      <c r="D48" s="282"/>
      <c r="E48" s="282"/>
      <c r="F48" s="282"/>
      <c r="G48" s="282"/>
      <c r="H48" s="282"/>
      <c r="I48" s="269"/>
      <c r="J48" s="225" t="str">
        <f>VLOOKUP(A48,MATERIALES!A4:D640,2,FALSE)</f>
        <v>m3</v>
      </c>
      <c r="K48" s="283">
        <v>3.5000000000000003E-2</v>
      </c>
      <c r="L48" s="268"/>
      <c r="M48" s="403">
        <f>VLOOKUP(A48,MATERIALES!A5:D396,4,FALSE)</f>
        <v>51423.495617331377</v>
      </c>
      <c r="N48" s="273">
        <f>K48*M48</f>
        <v>1799.8223466065983</v>
      </c>
    </row>
    <row r="49" spans="1:14">
      <c r="A49" s="108" t="s">
        <v>763</v>
      </c>
      <c r="B49" s="43" t="str">
        <f>VLOOKUP(A49,MATERIALES!A6:D373,3,FALSE)</f>
        <v>Agregado petreo para mezclas asfálticas</v>
      </c>
      <c r="C49" s="282"/>
      <c r="D49" s="282"/>
      <c r="E49" s="282"/>
      <c r="F49" s="282"/>
      <c r="G49" s="282"/>
      <c r="H49" s="282"/>
      <c r="I49" s="269"/>
      <c r="J49" s="225" t="str">
        <f>VLOOKUP(A49,MATERIALES!A5:D641,2,FALSE)</f>
        <v>m3</v>
      </c>
      <c r="K49" s="283">
        <v>0.25</v>
      </c>
      <c r="L49" s="268"/>
      <c r="M49" s="403">
        <f>VLOOKUP(A49,MATERIALES!A6:D397,4,FALSE)</f>
        <v>51424.553976605617</v>
      </c>
      <c r="N49" s="273">
        <f>K49*M49</f>
        <v>12856.138494151404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14655.960840758002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414">
        <v>0.28500000000000003</v>
      </c>
      <c r="J58" s="287">
        <v>1</v>
      </c>
      <c r="K58" s="414">
        <f>I58*J58</f>
        <v>0.28500000000000003</v>
      </c>
      <c r="L58" s="907">
        <f>VLOOKUP(A58,TRANSPORTE!A5:D117,4,FALSE)</f>
        <v>953.42152512944506</v>
      </c>
      <c r="M58" s="908"/>
      <c r="N58" s="288">
        <f>K58*L58</f>
        <v>271.72513466189184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271.72513466189184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15</v>
      </c>
      <c r="B69" s="49" t="str">
        <f>VLOOKUP(A69,'MANO DE OBRA'!A8:D68,3,FALSE)</f>
        <v>Obrero (6)</v>
      </c>
      <c r="C69" s="47"/>
      <c r="D69" s="47"/>
      <c r="E69" s="47"/>
      <c r="F69" s="47"/>
      <c r="G69" s="47"/>
      <c r="H69" s="47"/>
      <c r="I69" s="293">
        <f>K69/J69*100</f>
        <v>175560</v>
      </c>
      <c r="J69" s="294">
        <v>185</v>
      </c>
      <c r="K69" s="295">
        <f>VLOOKUP(A69,'MANO DE OBRA'!A8:D99,4,FALSE)</f>
        <v>324786</v>
      </c>
      <c r="L69" s="50"/>
      <c r="M69" s="296">
        <v>144</v>
      </c>
      <c r="N69" s="396">
        <f>K69/M69</f>
        <v>2255.4583333333335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144</v>
      </c>
      <c r="N70" s="396">
        <f>K70/M70</f>
        <v>740.87669176672216</v>
      </c>
    </row>
    <row r="71" spans="1:15">
      <c r="B71" s="49"/>
      <c r="C71" s="47"/>
      <c r="D71" s="47"/>
      <c r="E71" s="47"/>
      <c r="F71" s="47"/>
      <c r="G71" s="47"/>
      <c r="H71" s="47"/>
      <c r="I71" s="293"/>
      <c r="J71" s="294"/>
      <c r="K71" s="295"/>
      <c r="L71" s="50"/>
      <c r="M71" s="301"/>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2996.3350251000556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54280.994982158329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10856.198996431667</v>
      </c>
      <c r="M82" s="856"/>
      <c r="N82" s="51"/>
    </row>
    <row r="83" spans="1:14">
      <c r="B83" s="89" t="s">
        <v>973</v>
      </c>
      <c r="C83" s="90"/>
      <c r="D83" s="90"/>
      <c r="E83" s="90"/>
      <c r="F83" s="90"/>
      <c r="G83" s="90"/>
      <c r="H83" s="90"/>
      <c r="I83" s="87"/>
      <c r="J83" s="88"/>
      <c r="K83" s="305">
        <v>0.05</v>
      </c>
      <c r="L83" s="855">
        <f>N77*K83</f>
        <v>2714.0497491079168</v>
      </c>
      <c r="M83" s="856"/>
      <c r="N83" s="51"/>
    </row>
    <row r="84" spans="1:14" ht="15.75" thickBot="1">
      <c r="B84" s="91" t="s">
        <v>974</v>
      </c>
      <c r="C84" s="92"/>
      <c r="D84" s="92"/>
      <c r="E84" s="92"/>
      <c r="F84" s="92"/>
      <c r="G84" s="92"/>
      <c r="H84" s="92"/>
      <c r="I84" s="93"/>
      <c r="J84" s="94"/>
      <c r="K84" s="306">
        <v>0.05</v>
      </c>
      <c r="L84" s="857">
        <f>N77*K84</f>
        <v>2714.0497491079168</v>
      </c>
      <c r="M84" s="858"/>
      <c r="N84" s="51"/>
    </row>
    <row r="85" spans="1:14" ht="15.75" thickBot="1">
      <c r="B85" s="820" t="s">
        <v>953</v>
      </c>
      <c r="C85" s="821"/>
      <c r="D85" s="821"/>
      <c r="E85" s="821"/>
      <c r="F85" s="821"/>
      <c r="G85" s="821"/>
      <c r="H85" s="821"/>
      <c r="I85" s="821"/>
      <c r="J85" s="821"/>
      <c r="K85" s="821"/>
      <c r="L85" s="821"/>
      <c r="M85" s="822"/>
      <c r="N85" s="52">
        <f>L82+L83+L84</f>
        <v>16284.298494647501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70565.293476805833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1087</v>
      </c>
      <c r="C31" s="81" t="s">
        <v>2076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12</v>
      </c>
      <c r="N36" s="273">
        <f>K36/M36</f>
        <v>4430.3754347135355</v>
      </c>
    </row>
    <row r="37" spans="1:14">
      <c r="A37" s="113" t="s">
        <v>154</v>
      </c>
      <c r="B37" s="321" t="str">
        <f>VLOOKUP(A37,EQUIPOS!A6:D154,3,FALSE)</f>
        <v>Carrotanque Irrigador de asfalto, 1000 GALONES DE CAPACIDAD</v>
      </c>
      <c r="C37" s="322"/>
      <c r="D37" s="322"/>
      <c r="E37" s="322"/>
      <c r="F37" s="322"/>
      <c r="G37" s="322"/>
      <c r="H37" s="323"/>
      <c r="I37" s="268"/>
      <c r="J37" s="269"/>
      <c r="K37" s="270">
        <f>VLOOKUP(A37,EQUIPOS!A6:D163,4,FALSE)</f>
        <v>66521.079241938351</v>
      </c>
      <c r="L37" s="271"/>
      <c r="M37" s="272">
        <v>12</v>
      </c>
      <c r="N37" s="273">
        <f>K37/M37</f>
        <v>5543.4232701615292</v>
      </c>
    </row>
    <row r="38" spans="1:14">
      <c r="A38" s="113" t="s">
        <v>269</v>
      </c>
      <c r="B38" s="321" t="str">
        <f>VLOOKUP(A38,EQUIPOS!A6:D154,3,FALSE)</f>
        <v>Motoniveladora  potencia 215 HP, ancho de cuchilla 4,27 m, peso 18 ton.</v>
      </c>
      <c r="C38" s="322"/>
      <c r="D38" s="322"/>
      <c r="E38" s="322"/>
      <c r="F38" s="322"/>
      <c r="G38" s="322"/>
      <c r="H38" s="323"/>
      <c r="I38" s="268"/>
      <c r="J38" s="269"/>
      <c r="K38" s="270">
        <f>VLOOKUP(A38,EQUIPOS!A6:D163,4,FALSE)</f>
        <v>118041.64842523463</v>
      </c>
      <c r="L38" s="271"/>
      <c r="M38" s="272">
        <v>12</v>
      </c>
      <c r="N38" s="273">
        <f>K38/M38</f>
        <v>9836.8040354362183</v>
      </c>
    </row>
    <row r="39" spans="1:14">
      <c r="A39" s="113" t="s">
        <v>299</v>
      </c>
      <c r="B39" s="869" t="str">
        <f>VLOOKUP(A39,EQUIPOS!A7:D154,3,FALSE)</f>
        <v xml:space="preserve">Recicladora, potencia 430HP </v>
      </c>
      <c r="C39" s="870"/>
      <c r="D39" s="870"/>
      <c r="E39" s="870"/>
      <c r="F39" s="870"/>
      <c r="G39" s="870"/>
      <c r="H39" s="871"/>
      <c r="I39" s="268"/>
      <c r="J39" s="269"/>
      <c r="K39" s="270">
        <f>VLOOKUP(A39,EQUIPOS!A7:D164,4,FALSE)</f>
        <v>323437.7223970769</v>
      </c>
      <c r="L39" s="271"/>
      <c r="M39" s="272">
        <v>12</v>
      </c>
      <c r="N39" s="273">
        <f>K39/M39</f>
        <v>26953.14353308974</v>
      </c>
    </row>
    <row r="40" spans="1:14">
      <c r="A40" t="s">
        <v>365</v>
      </c>
      <c r="B40" s="869" t="str">
        <f>VLOOKUP(A40,EQUIPOS!A8:D154,3,FALSE)</f>
        <v xml:space="preserve">Vibrocompatador, potencia 153 HP, peso 10 Ton. </v>
      </c>
      <c r="C40" s="870"/>
      <c r="D40" s="870"/>
      <c r="E40" s="870"/>
      <c r="F40" s="870"/>
      <c r="G40" s="870"/>
      <c r="H40" s="871"/>
      <c r="I40" s="268"/>
      <c r="J40" s="269"/>
      <c r="K40" s="270">
        <f>VLOOKUP(A40,EQUIPOS!A8:D165,4,FALSE)</f>
        <v>92721.236084160453</v>
      </c>
      <c r="L40" s="271"/>
      <c r="M40" s="272">
        <v>12</v>
      </c>
      <c r="N40" s="273">
        <f>K40/M40</f>
        <v>7726.7696736800381</v>
      </c>
    </row>
    <row r="41" spans="1:14">
      <c r="B41" s="869"/>
      <c r="C41" s="870"/>
      <c r="D41" s="870"/>
      <c r="E41" s="870"/>
      <c r="F41" s="870"/>
      <c r="G41" s="870"/>
      <c r="H41" s="871"/>
      <c r="I41" s="872"/>
      <c r="J41" s="873"/>
      <c r="K41" s="270"/>
      <c r="L41" s="874"/>
      <c r="M41" s="875"/>
      <c r="N41" s="273"/>
    </row>
    <row r="42" spans="1:14">
      <c r="B42" s="869"/>
      <c r="C42" s="870"/>
      <c r="D42" s="870"/>
      <c r="E42" s="876"/>
      <c r="F42" s="870"/>
      <c r="G42" s="870"/>
      <c r="H42" s="871"/>
      <c r="I42" s="36"/>
      <c r="J42" s="37"/>
      <c r="K42" s="275"/>
      <c r="L42" s="277"/>
      <c r="M42" s="278"/>
      <c r="N42" s="279"/>
    </row>
    <row r="43" spans="1:14">
      <c r="B43" s="877" t="s">
        <v>952</v>
      </c>
      <c r="C43" s="955"/>
      <c r="D43" s="955"/>
      <c r="E43" s="38"/>
      <c r="F43" s="39"/>
      <c r="G43" s="39"/>
      <c r="H43" s="40"/>
      <c r="I43" s="36"/>
      <c r="J43" s="37"/>
      <c r="K43" s="280"/>
      <c r="L43" s="277"/>
      <c r="M43" s="402">
        <v>0.1</v>
      </c>
      <c r="N43" s="345">
        <f>N77*M43</f>
        <v>449.45025376500837</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5">
        <f>SUM(N36:N44)</f>
        <v>54939.966200846065</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t="s">
        <v>774</v>
      </c>
      <c r="B50" s="43" t="str">
        <f>VLOOKUP(A50,MATERIALES!A5:D373,3,FALSE)</f>
        <v>Agua</v>
      </c>
      <c r="C50" s="282"/>
      <c r="D50" s="282"/>
      <c r="E50" s="282"/>
      <c r="F50" s="282"/>
      <c r="G50" s="282"/>
      <c r="H50" s="282"/>
      <c r="I50" s="269"/>
      <c r="J50" s="225" t="str">
        <f>VLOOKUP(A50,MATERIALES!A4:D640,2,FALSE)</f>
        <v>lt</v>
      </c>
      <c r="K50" s="283">
        <v>75</v>
      </c>
      <c r="L50" s="268"/>
      <c r="M50" s="403">
        <f>VLOOKUP(A50,MATERIALES!A5:D396,4,FALSE)</f>
        <v>57.952445967346726</v>
      </c>
      <c r="N50" s="273">
        <f>K50*M50</f>
        <v>4346.4334475510041</v>
      </c>
    </row>
    <row r="51" spans="1:14">
      <c r="A51" t="s">
        <v>807</v>
      </c>
      <c r="B51" s="43" t="str">
        <f>VLOOKUP(A51,MATERIALES!A5:D373,3,FALSE)</f>
        <v xml:space="preserve">Cemento Asfáltico </v>
      </c>
      <c r="C51" s="282"/>
      <c r="D51" s="282"/>
      <c r="E51" s="282"/>
      <c r="F51" s="282"/>
      <c r="G51" s="282"/>
      <c r="H51" s="282"/>
      <c r="I51" s="269"/>
      <c r="J51" s="225" t="str">
        <f>VLOOKUP(A51,MATERIALES!A4:D640,2,FALSE)</f>
        <v>kg</v>
      </c>
      <c r="K51" s="283">
        <v>1.3</v>
      </c>
      <c r="L51" s="268"/>
      <c r="M51" s="403">
        <f>VLOOKUP(A51,MATERIALES!A5:D396,4,FALSE)</f>
        <v>1162.0276347880952</v>
      </c>
      <c r="N51" s="273">
        <f>K51*M51</f>
        <v>1510.6359252245238</v>
      </c>
    </row>
    <row r="52" spans="1:14">
      <c r="B52" s="43"/>
      <c r="C52" s="282"/>
      <c r="D52" s="282"/>
      <c r="E52" s="282"/>
      <c r="F52" s="282"/>
      <c r="G52" s="282"/>
      <c r="H52" s="282"/>
      <c r="I52" s="269"/>
      <c r="J52" s="225"/>
      <c r="K52" s="283"/>
      <c r="L52" s="268"/>
      <c r="M52" s="284"/>
      <c r="N52" s="285"/>
    </row>
    <row r="53" spans="1:14">
      <c r="B53" s="43"/>
      <c r="C53" s="282"/>
      <c r="D53" s="282"/>
      <c r="E53" s="282"/>
      <c r="F53" s="282"/>
      <c r="G53" s="282"/>
      <c r="H53" s="282"/>
      <c r="I53" s="269"/>
      <c r="J53" s="225"/>
      <c r="K53" s="283"/>
      <c r="L53" s="268"/>
      <c r="M53" s="284"/>
      <c r="N53" s="285"/>
    </row>
    <row r="54" spans="1:14" ht="15.75" thickBot="1">
      <c r="B54" s="902"/>
      <c r="C54" s="903"/>
      <c r="D54" s="903"/>
      <c r="E54" s="903"/>
      <c r="F54" s="903"/>
      <c r="G54" s="903"/>
      <c r="H54" s="903"/>
      <c r="I54" s="873"/>
      <c r="J54" s="42"/>
      <c r="K54" s="44"/>
      <c r="L54" s="904"/>
      <c r="M54" s="905"/>
      <c r="N54" s="45"/>
    </row>
    <row r="55" spans="1:14" ht="15.75" thickBot="1">
      <c r="B55" s="820" t="s">
        <v>953</v>
      </c>
      <c r="C55" s="821"/>
      <c r="D55" s="821"/>
      <c r="E55" s="821"/>
      <c r="F55" s="821"/>
      <c r="G55" s="821"/>
      <c r="H55" s="821"/>
      <c r="I55" s="821"/>
      <c r="J55" s="821"/>
      <c r="K55" s="821"/>
      <c r="L55" s="821"/>
      <c r="M55" s="822"/>
      <c r="N55" s="395">
        <f>SUM(N50:N54)</f>
        <v>5857.0693727755279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296">
        <v>96</v>
      </c>
      <c r="N71" s="396">
        <f>K71/M71</f>
        <v>1111.3150376500832</v>
      </c>
      <c r="O71" s="106"/>
    </row>
    <row r="72" spans="1:15">
      <c r="A72" t="s">
        <v>15</v>
      </c>
      <c r="B72" s="49" t="str">
        <f>VLOOKUP(A72,'MANO DE OBRA'!A8:D69,3,FALSE)</f>
        <v>Obrero (6)</v>
      </c>
      <c r="C72" s="47"/>
      <c r="D72" s="47"/>
      <c r="E72" s="47"/>
      <c r="F72" s="47"/>
      <c r="G72" s="47"/>
      <c r="H72" s="47"/>
      <c r="I72" s="293">
        <f>K72/J72*100</f>
        <v>175560</v>
      </c>
      <c r="J72" s="294">
        <v>185</v>
      </c>
      <c r="K72" s="295">
        <f>VLOOKUP(A72,'MANO DE OBRA'!A8:D100,4,FALSE)</f>
        <v>324786</v>
      </c>
      <c r="L72" s="50"/>
      <c r="M72" s="300">
        <v>96</v>
      </c>
      <c r="N72" s="396">
        <f>K72/M72</f>
        <v>3383.1875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4494.5025376500835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N45+N55+N66+N77</f>
        <v>65291.538111271679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13058.307622254337</v>
      </c>
      <c r="M84" s="856"/>
      <c r="N84" s="51"/>
    </row>
    <row r="85" spans="1:14">
      <c r="B85" s="89" t="s">
        <v>973</v>
      </c>
      <c r="C85" s="90"/>
      <c r="D85" s="90"/>
      <c r="E85" s="90"/>
      <c r="F85" s="90"/>
      <c r="G85" s="90"/>
      <c r="H85" s="90"/>
      <c r="I85" s="87"/>
      <c r="J85" s="88"/>
      <c r="K85" s="305">
        <v>0.05</v>
      </c>
      <c r="L85" s="855">
        <f>N79*K85</f>
        <v>3264.5769055635842</v>
      </c>
      <c r="M85" s="856"/>
      <c r="N85" s="51"/>
    </row>
    <row r="86" spans="1:14" ht="15.75" thickBot="1">
      <c r="B86" s="91" t="s">
        <v>974</v>
      </c>
      <c r="C86" s="92"/>
      <c r="D86" s="92"/>
      <c r="E86" s="92"/>
      <c r="F86" s="92"/>
      <c r="G86" s="92"/>
      <c r="H86" s="92"/>
      <c r="I86" s="93"/>
      <c r="J86" s="94"/>
      <c r="K86" s="306">
        <v>0.05</v>
      </c>
      <c r="L86" s="857">
        <f>N79*K86</f>
        <v>3264.5769055635842</v>
      </c>
      <c r="M86" s="858"/>
      <c r="N86" s="51"/>
    </row>
    <row r="87" spans="1:14" ht="15.75" thickBot="1">
      <c r="B87" s="820" t="s">
        <v>953</v>
      </c>
      <c r="C87" s="821"/>
      <c r="D87" s="821"/>
      <c r="E87" s="821"/>
      <c r="F87" s="821"/>
      <c r="G87" s="821"/>
      <c r="H87" s="821"/>
      <c r="I87" s="821"/>
      <c r="J87" s="821"/>
      <c r="K87" s="821"/>
      <c r="L87" s="821"/>
      <c r="M87" s="822"/>
      <c r="N87" s="52">
        <f>L84+L85+L86</f>
        <v>19587.461433381504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84878.999544653183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3" t="s">
        <v>2218</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2219</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6"/>
      <c r="K119" s="886"/>
      <c r="L119" s="886"/>
      <c r="M119" s="886"/>
      <c r="N119" s="887"/>
    </row>
    <row r="120" spans="2:14" ht="15.75" thickBot="1">
      <c r="B120" s="262" t="s">
        <v>2221</v>
      </c>
      <c r="C120" s="394"/>
      <c r="D120" s="394"/>
      <c r="E120" s="57"/>
      <c r="F120" s="57"/>
      <c r="G120" s="57"/>
      <c r="H120" s="57"/>
      <c r="I120" s="57"/>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1598</v>
      </c>
      <c r="C31" s="81" t="s">
        <v>2077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18</v>
      </c>
      <c r="N36" s="273">
        <f>K36/M36</f>
        <v>2953.5836231423568</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66521.079241938351</v>
      </c>
      <c r="L37" s="271"/>
      <c r="M37" s="272">
        <v>18</v>
      </c>
      <c r="N37" s="273">
        <f>K37/M37</f>
        <v>3695.6155134410196</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271"/>
      <c r="M38" s="272">
        <v>18</v>
      </c>
      <c r="N38" s="273">
        <f>K38/M38</f>
        <v>6557.8693569574789</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323437.7223970769</v>
      </c>
      <c r="L39" s="874">
        <v>18</v>
      </c>
      <c r="M39" s="875"/>
      <c r="N39" s="273">
        <f>K39/L39</f>
        <v>17968.762355393163</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92721.236084160453</v>
      </c>
      <c r="L40" s="277"/>
      <c r="M40" s="278">
        <v>18</v>
      </c>
      <c r="N40" s="273">
        <f>K40/M40</f>
        <v>5151.1797824533587</v>
      </c>
    </row>
    <row r="41" spans="1:14">
      <c r="B41" s="321"/>
      <c r="C41" s="322"/>
      <c r="D41" s="322"/>
      <c r="E41" s="322"/>
      <c r="F41" s="324"/>
      <c r="G41" s="324"/>
      <c r="H41" s="125"/>
      <c r="I41" s="36"/>
      <c r="J41" s="37"/>
      <c r="K41" s="275"/>
      <c r="L41" s="277"/>
      <c r="M41" s="278"/>
      <c r="N41" s="273"/>
    </row>
    <row r="42" spans="1:14">
      <c r="B42" s="877" t="s">
        <v>952</v>
      </c>
      <c r="C42" s="878"/>
      <c r="D42" s="878"/>
      <c r="E42" s="38"/>
      <c r="F42" s="39"/>
      <c r="G42" s="39"/>
      <c r="H42" s="40"/>
      <c r="I42" s="36"/>
      <c r="J42" s="37"/>
      <c r="K42" s="280"/>
      <c r="L42" s="277"/>
      <c r="M42" s="402">
        <v>0.01</v>
      </c>
      <c r="N42" s="345">
        <f>N76*M42</f>
        <v>29.963350251000556</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36356.973981638381</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565</v>
      </c>
      <c r="B49" s="43" t="str">
        <f>VLOOKUP(A49,MATERIALES!A5:D373,3,FALSE)</f>
        <v>Mezcla densa en Caliente MDC-25</v>
      </c>
      <c r="C49" s="282"/>
      <c r="D49" s="282"/>
      <c r="E49" s="282"/>
      <c r="F49" s="282"/>
      <c r="G49" s="282"/>
      <c r="H49" s="282"/>
      <c r="I49" s="269"/>
      <c r="J49" s="225" t="str">
        <f>VLOOKUP(A49,MATERIALES!A5:D641,2,FALSE)</f>
        <v>m3</v>
      </c>
      <c r="K49" s="283">
        <v>0.153</v>
      </c>
      <c r="L49" s="268"/>
      <c r="M49" s="403">
        <f>VLOOKUP(A49,MATERIALES!A5:D396,4,FALSE)</f>
        <v>381588.28858781117</v>
      </c>
      <c r="N49" s="273">
        <f>K49*M49</f>
        <v>58383.008153935109</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58383.008153935109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07">
        <f>VLOOKUP(A59,TRANSPORTE!A5:D117,4,FALSE)</f>
        <v>1002.8940697217156</v>
      </c>
      <c r="M59" s="908"/>
      <c r="N59" s="288">
        <f>K59*L59</f>
        <v>153.44279266742248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153.44279266742248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2996.3350251000556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97889.759953340967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19577.951990668193</v>
      </c>
      <c r="M83" s="856"/>
      <c r="N83" s="51"/>
    </row>
    <row r="84" spans="1:14">
      <c r="B84" s="89" t="s">
        <v>973</v>
      </c>
      <c r="C84" s="90"/>
      <c r="D84" s="90"/>
      <c r="E84" s="90"/>
      <c r="F84" s="90"/>
      <c r="G84" s="90"/>
      <c r="H84" s="90"/>
      <c r="I84" s="87"/>
      <c r="J84" s="88"/>
      <c r="K84" s="305">
        <v>0.05</v>
      </c>
      <c r="L84" s="855">
        <f>N78*K84</f>
        <v>4894.4879976670481</v>
      </c>
      <c r="M84" s="856"/>
      <c r="N84" s="51"/>
    </row>
    <row r="85" spans="1:14" ht="15.75" thickBot="1">
      <c r="B85" s="91" t="s">
        <v>974</v>
      </c>
      <c r="C85" s="92"/>
      <c r="D85" s="92"/>
      <c r="E85" s="92"/>
      <c r="F85" s="92"/>
      <c r="G85" s="92"/>
      <c r="H85" s="92"/>
      <c r="I85" s="93"/>
      <c r="J85" s="94"/>
      <c r="K85" s="306">
        <v>0.05</v>
      </c>
      <c r="L85" s="857">
        <f>N78*K85</f>
        <v>4894.4879976670481</v>
      </c>
      <c r="M85" s="858"/>
      <c r="N85" s="51"/>
    </row>
    <row r="86" spans="1:14" ht="15.75" thickBot="1">
      <c r="B86" s="820" t="s">
        <v>953</v>
      </c>
      <c r="C86" s="821"/>
      <c r="D86" s="821"/>
      <c r="E86" s="821"/>
      <c r="F86" s="821"/>
      <c r="G86" s="821"/>
      <c r="H86" s="821"/>
      <c r="I86" s="821"/>
      <c r="J86" s="821"/>
      <c r="K86" s="821"/>
      <c r="L86" s="821"/>
      <c r="M86" s="822"/>
      <c r="N86" s="52">
        <f>L83+L84+L85</f>
        <v>29366.927986002291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127256.68793934326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1599</v>
      </c>
      <c r="C31" s="81" t="s">
        <v>2080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18</v>
      </c>
      <c r="N36" s="273">
        <f>K36/M36</f>
        <v>2953.5836231423568</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66521.079241938351</v>
      </c>
      <c r="L37" s="271"/>
      <c r="M37" s="272">
        <v>18</v>
      </c>
      <c r="N37" s="273">
        <f>K37/M37</f>
        <v>3695.6155134410196</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271"/>
      <c r="M38" s="272">
        <v>18</v>
      </c>
      <c r="N38" s="273">
        <f>K38/M38</f>
        <v>6557.8693569574789</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323437.7223970769</v>
      </c>
      <c r="L39" s="874">
        <v>18</v>
      </c>
      <c r="M39" s="875"/>
      <c r="N39" s="273">
        <f>K39/L39</f>
        <v>17968.762355393163</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92721.236084160453</v>
      </c>
      <c r="L40" s="277"/>
      <c r="M40" s="278">
        <v>18</v>
      </c>
      <c r="N40" s="273">
        <f>K40/M40</f>
        <v>5151.1797824533587</v>
      </c>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29.963350251000556</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36356.973981638381</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375281.04414834327</v>
      </c>
      <c r="N49" s="273">
        <f>K49*M49</f>
        <v>57417.999754696517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57417.999754696517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07">
        <f>VLOOKUP(A59,TRANSPORTE!A5:D117,4,FALSE)</f>
        <v>1002.8940697217156</v>
      </c>
      <c r="M59" s="908"/>
      <c r="N59" s="288">
        <f>K59*L59</f>
        <v>153.44279266742248</v>
      </c>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153.44279266742248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2996.3350251000556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96924.751554102375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19384.950310820477</v>
      </c>
      <c r="M83" s="856"/>
      <c r="N83" s="51"/>
    </row>
    <row r="84" spans="1:14">
      <c r="B84" s="89" t="s">
        <v>973</v>
      </c>
      <c r="C84" s="90"/>
      <c r="D84" s="90"/>
      <c r="E84" s="90"/>
      <c r="F84" s="90"/>
      <c r="G84" s="90"/>
      <c r="H84" s="90"/>
      <c r="I84" s="87"/>
      <c r="J84" s="88"/>
      <c r="K84" s="305">
        <v>0.05</v>
      </c>
      <c r="L84" s="855">
        <f>N78*K84</f>
        <v>4846.2375777051193</v>
      </c>
      <c r="M84" s="856"/>
      <c r="N84" s="51"/>
    </row>
    <row r="85" spans="1:14" ht="15.75" thickBot="1">
      <c r="B85" s="91" t="s">
        <v>974</v>
      </c>
      <c r="C85" s="92"/>
      <c r="D85" s="92"/>
      <c r="E85" s="92"/>
      <c r="F85" s="92"/>
      <c r="G85" s="92"/>
      <c r="H85" s="92"/>
      <c r="I85" s="93"/>
      <c r="J85" s="94"/>
      <c r="K85" s="306">
        <v>0.05</v>
      </c>
      <c r="L85" s="857">
        <f>N78*K85</f>
        <v>4846.2375777051193</v>
      </c>
      <c r="M85" s="858"/>
      <c r="N85" s="51"/>
    </row>
    <row r="86" spans="1:14" ht="15.75" thickBot="1">
      <c r="B86" s="820" t="s">
        <v>953</v>
      </c>
      <c r="C86" s="821"/>
      <c r="D86" s="821"/>
      <c r="E86" s="821"/>
      <c r="F86" s="821"/>
      <c r="G86" s="821"/>
      <c r="H86" s="821"/>
      <c r="I86" s="821"/>
      <c r="J86" s="821"/>
      <c r="K86" s="821"/>
      <c r="L86" s="821"/>
      <c r="M86" s="822"/>
      <c r="N86" s="52">
        <f>L83+L84+L85</f>
        <v>29077.425466230718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126002.1770203331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1600</v>
      </c>
      <c r="C31" s="81" t="s">
        <v>2081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15</v>
      </c>
      <c r="N36" s="273">
        <f>K36/M36</f>
        <v>3544.300347770828</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66521.079241938351</v>
      </c>
      <c r="L37" s="271"/>
      <c r="M37" s="272">
        <v>15</v>
      </c>
      <c r="N37" s="273">
        <f>K37/M37</f>
        <v>4434.7386161292234</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271"/>
      <c r="M38" s="272">
        <v>15</v>
      </c>
      <c r="N38" s="273">
        <f>K38/M38</f>
        <v>7869.443228348975</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323437.7223970769</v>
      </c>
      <c r="L39" s="874">
        <v>15</v>
      </c>
      <c r="M39" s="875"/>
      <c r="N39" s="273">
        <f>K39/L39</f>
        <v>21562.514826471794</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92721.236084160453</v>
      </c>
      <c r="L40" s="277"/>
      <c r="M40" s="278">
        <v>15</v>
      </c>
      <c r="N40" s="273">
        <f>K40/M40</f>
        <v>6181.4157389440306</v>
      </c>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35.956020301200674</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43628.368777966054</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565</v>
      </c>
      <c r="B49" s="43" t="str">
        <f>VLOOKUP(A49,MATERIALES!A4:D373,3,FALSE)</f>
        <v>Mezcla densa en Caliente MDC-25</v>
      </c>
      <c r="C49" s="282"/>
      <c r="D49" s="282"/>
      <c r="E49" s="282"/>
      <c r="F49" s="282"/>
      <c r="G49" s="282"/>
      <c r="H49" s="282"/>
      <c r="I49" s="269"/>
      <c r="J49" s="225" t="str">
        <f>VLOOKUP(A49,MATERIALES!A5:D641,2,FALSE)</f>
        <v>m3</v>
      </c>
      <c r="K49" s="283">
        <v>0.153</v>
      </c>
      <c r="L49" s="268"/>
      <c r="M49" s="403">
        <f>VLOOKUP(A49,MATERIALES!A5:D396,4,FALSE)</f>
        <v>381588.28858781117</v>
      </c>
      <c r="N49" s="273">
        <f>K49*M49</f>
        <v>58383.008153935109</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58383.008153935109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07">
        <f>VLOOKUP(A59,TRANSPORTE!A5:D117,4,FALSE)</f>
        <v>1002.8940697217156</v>
      </c>
      <c r="M59" s="908"/>
      <c r="N59" s="288">
        <f>K59*L59</f>
        <v>153.44279266742248</v>
      </c>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153.44279266742248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3595.602030120067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105760.42175468865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21152.08435093773</v>
      </c>
      <c r="M83" s="856"/>
      <c r="N83" s="51"/>
    </row>
    <row r="84" spans="1:14">
      <c r="B84" s="89" t="s">
        <v>973</v>
      </c>
      <c r="C84" s="90"/>
      <c r="D84" s="90"/>
      <c r="E84" s="90"/>
      <c r="F84" s="90"/>
      <c r="G84" s="90"/>
      <c r="H84" s="90"/>
      <c r="I84" s="87"/>
      <c r="J84" s="88"/>
      <c r="K84" s="305">
        <v>0.05</v>
      </c>
      <c r="L84" s="855">
        <f>N78*K84</f>
        <v>5288.0210877344325</v>
      </c>
      <c r="M84" s="856"/>
      <c r="N84" s="51"/>
    </row>
    <row r="85" spans="1:14" ht="15.75" thickBot="1">
      <c r="B85" s="91" t="s">
        <v>974</v>
      </c>
      <c r="C85" s="92"/>
      <c r="D85" s="92"/>
      <c r="E85" s="92"/>
      <c r="F85" s="92"/>
      <c r="G85" s="92"/>
      <c r="H85" s="92"/>
      <c r="I85" s="93"/>
      <c r="J85" s="94"/>
      <c r="K85" s="306">
        <v>0.05</v>
      </c>
      <c r="L85" s="857">
        <f>N78*K85</f>
        <v>5288.0210877344325</v>
      </c>
      <c r="M85" s="858"/>
      <c r="N85" s="51"/>
    </row>
    <row r="86" spans="1:14" ht="15.75" thickBot="1">
      <c r="B86" s="820" t="s">
        <v>953</v>
      </c>
      <c r="C86" s="821"/>
      <c r="D86" s="821"/>
      <c r="E86" s="821"/>
      <c r="F86" s="821"/>
      <c r="G86" s="821"/>
      <c r="H86" s="821"/>
      <c r="I86" s="821"/>
      <c r="J86" s="821"/>
      <c r="K86" s="821"/>
      <c r="L86" s="821"/>
      <c r="M86" s="822"/>
      <c r="N86" s="52">
        <f>L83+L84+L85</f>
        <v>31728.126526406595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137488.54828109525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1601</v>
      </c>
      <c r="C31" s="81" t="s">
        <v>2084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272">
        <v>15</v>
      </c>
      <c r="N36" s="273">
        <f>K36/M36</f>
        <v>3544.300347770828</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66521.079241938351</v>
      </c>
      <c r="L37" s="271"/>
      <c r="M37" s="272">
        <v>15</v>
      </c>
      <c r="N37" s="273">
        <f>K37/M37</f>
        <v>4434.7386161292234</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118041.64842523463</v>
      </c>
      <c r="L38" s="271"/>
      <c r="M38" s="272">
        <v>15</v>
      </c>
      <c r="N38" s="273">
        <f>K38/M38</f>
        <v>7869.443228348975</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323437.7223970769</v>
      </c>
      <c r="L39" s="874">
        <v>15</v>
      </c>
      <c r="M39" s="875"/>
      <c r="N39" s="273">
        <f>K39/L39</f>
        <v>21562.514826471794</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92721.236084160453</v>
      </c>
      <c r="L40" s="277"/>
      <c r="M40" s="278">
        <v>15</v>
      </c>
      <c r="N40" s="273">
        <f>K40/M40</f>
        <v>6181.4157389440306</v>
      </c>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35.956020301200674</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43628.368777966054</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375281.04414834327</v>
      </c>
      <c r="N49" s="273">
        <f>K49*M49</f>
        <v>57417.999754696517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57417.999754696517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07">
        <f>VLOOKUP(A59,TRANSPORTE!A5:D117,4,FALSE)</f>
        <v>1002.8940697217156</v>
      </c>
      <c r="M59" s="908"/>
      <c r="N59" s="288">
        <f>K59*L59</f>
        <v>153.44279266742248</v>
      </c>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153.44279266742248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3595.602030120067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104795.41335545006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20959.082671090015</v>
      </c>
      <c r="M83" s="856"/>
      <c r="N83" s="51"/>
    </row>
    <row r="84" spans="1:14">
      <c r="B84" s="89" t="s">
        <v>973</v>
      </c>
      <c r="C84" s="90"/>
      <c r="D84" s="90"/>
      <c r="E84" s="90"/>
      <c r="F84" s="90"/>
      <c r="G84" s="90"/>
      <c r="H84" s="90"/>
      <c r="I84" s="87"/>
      <c r="J84" s="88"/>
      <c r="K84" s="305">
        <v>0.05</v>
      </c>
      <c r="L84" s="855">
        <f>N78*K84</f>
        <v>5239.7706677725037</v>
      </c>
      <c r="M84" s="856"/>
      <c r="N84" s="51"/>
    </row>
    <row r="85" spans="1:14" ht="15.75" thickBot="1">
      <c r="B85" s="91" t="s">
        <v>974</v>
      </c>
      <c r="C85" s="92"/>
      <c r="D85" s="92"/>
      <c r="E85" s="92"/>
      <c r="F85" s="92"/>
      <c r="G85" s="92"/>
      <c r="H85" s="92"/>
      <c r="I85" s="93"/>
      <c r="J85" s="94"/>
      <c r="K85" s="306">
        <v>0.05</v>
      </c>
      <c r="L85" s="857">
        <f>N78*K85</f>
        <v>5239.7706677725037</v>
      </c>
      <c r="M85" s="858"/>
      <c r="N85" s="51"/>
    </row>
    <row r="86" spans="1:14" ht="15.75" thickBot="1">
      <c r="B86" s="820" t="s">
        <v>953</v>
      </c>
      <c r="C86" s="821"/>
      <c r="D86" s="821"/>
      <c r="E86" s="821"/>
      <c r="F86" s="821"/>
      <c r="G86" s="821"/>
      <c r="H86" s="821"/>
      <c r="I86" s="821"/>
      <c r="J86" s="821"/>
      <c r="K86" s="821"/>
      <c r="L86" s="821"/>
      <c r="M86" s="822"/>
      <c r="N86" s="52">
        <f>L83+L84+L85</f>
        <v>31438.624006635022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136234.03736208507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1088</v>
      </c>
      <c r="C31" s="81" t="s">
        <v>2085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4.3147224361440797</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4.3147224361440797</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887</v>
      </c>
      <c r="B49" s="43" t="str">
        <f>VLOOKUP(A49,MATERIALES!A4:D373,3,FALSE)</f>
        <v>Geotextil Nt Repav 450 O Similar (Proveedores Pavco, Lafayet, Geomatrix, Tensar, Omnes U Otros)</v>
      </c>
      <c r="C49" s="282"/>
      <c r="D49" s="282"/>
      <c r="E49" s="282"/>
      <c r="F49" s="282"/>
      <c r="G49" s="282"/>
      <c r="H49" s="282"/>
      <c r="I49" s="269"/>
      <c r="J49" s="225" t="str">
        <f>VLOOKUP(A49,MATERIALES!A5:D641,2,FALSE)</f>
        <v>m2</v>
      </c>
      <c r="K49" s="283">
        <v>1.0549999999999999</v>
      </c>
      <c r="L49" s="268"/>
      <c r="M49" s="403">
        <f>VLOOKUP(A49,MATERIALES!A5:D396,4,FALSE)</f>
        <v>6023.3641492975385</v>
      </c>
      <c r="N49" s="273">
        <f>K49*M49</f>
        <v>6354.6491775089025</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6354.6491775089025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1000</v>
      </c>
      <c r="N70" s="396">
        <f>K70/M70</f>
        <v>324.786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431.472243614408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6790.4361435594546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1358.0872287118909</v>
      </c>
      <c r="M83" s="856"/>
      <c r="N83" s="51"/>
    </row>
    <row r="84" spans="1:14">
      <c r="B84" s="89" t="s">
        <v>973</v>
      </c>
      <c r="C84" s="90"/>
      <c r="D84" s="90"/>
      <c r="E84" s="90"/>
      <c r="F84" s="90"/>
      <c r="G84" s="90"/>
      <c r="H84" s="90"/>
      <c r="I84" s="87"/>
      <c r="J84" s="88"/>
      <c r="K84" s="305">
        <v>0.05</v>
      </c>
      <c r="L84" s="855">
        <f>N78*K84</f>
        <v>339.52180717797273</v>
      </c>
      <c r="M84" s="856"/>
      <c r="N84" s="51"/>
    </row>
    <row r="85" spans="1:14" ht="15.75" thickBot="1">
      <c r="B85" s="91" t="s">
        <v>974</v>
      </c>
      <c r="C85" s="92"/>
      <c r="D85" s="92"/>
      <c r="E85" s="92"/>
      <c r="F85" s="92"/>
      <c r="G85" s="92"/>
      <c r="H85" s="92"/>
      <c r="I85" s="93"/>
      <c r="J85" s="94"/>
      <c r="K85" s="306">
        <v>0.05</v>
      </c>
      <c r="L85" s="857">
        <f>N78*K85</f>
        <v>339.52180717797273</v>
      </c>
      <c r="M85" s="858"/>
      <c r="N85" s="51"/>
    </row>
    <row r="86" spans="1:14" ht="15.75" thickBot="1">
      <c r="B86" s="820" t="s">
        <v>953</v>
      </c>
      <c r="C86" s="821"/>
      <c r="D86" s="821"/>
      <c r="E86" s="821"/>
      <c r="F86" s="821"/>
      <c r="G86" s="821"/>
      <c r="H86" s="821"/>
      <c r="I86" s="821"/>
      <c r="J86" s="821"/>
      <c r="K86" s="821"/>
      <c r="L86" s="821"/>
      <c r="M86" s="822"/>
      <c r="N86" s="52">
        <f>L83+L84+L85</f>
        <v>2037.1308430678364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8827.566986627291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1089</v>
      </c>
      <c r="C31" s="219" t="s">
        <v>2086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164</v>
      </c>
      <c r="B36" s="869" t="str">
        <f>VLOOKUP(A36,EQUIPOS!A6:D154,3,FALSE)</f>
        <v>Compactador manual de rodillo</v>
      </c>
      <c r="C36" s="870"/>
      <c r="D36" s="870"/>
      <c r="E36" s="870"/>
      <c r="F36" s="870"/>
      <c r="G36" s="870"/>
      <c r="H36" s="871"/>
      <c r="I36" s="268"/>
      <c r="J36" s="269"/>
      <c r="K36" s="270">
        <f>VLOOKUP(A36,EQUIPOS!A6:D163,4,FALSE)</f>
        <v>121048.28742382753</v>
      </c>
      <c r="L36" s="271"/>
      <c r="M36" s="272">
        <v>2</v>
      </c>
      <c r="N36" s="273">
        <f>K36/M36</f>
        <v>60524.143711913763</v>
      </c>
    </row>
    <row r="37" spans="1:14">
      <c r="A37" s="113" t="s">
        <v>180</v>
      </c>
      <c r="B37" s="869" t="str">
        <f>VLOOKUP(A37,EQUIPOS!A7:D154,3,FALSE)</f>
        <v>Compresor 120 HP, con martillo.</v>
      </c>
      <c r="C37" s="870"/>
      <c r="D37" s="870"/>
      <c r="E37" s="870"/>
      <c r="F37" s="870"/>
      <c r="G37" s="870"/>
      <c r="H37" s="871"/>
      <c r="I37" s="268"/>
      <c r="J37" s="269"/>
      <c r="K37" s="270">
        <f>VLOOKUP(A37,EQUIPOS!A7:D164,4,FALSE)</f>
        <v>88072.292619578453</v>
      </c>
      <c r="L37" s="271"/>
      <c r="M37" s="272">
        <v>4</v>
      </c>
      <c r="N37" s="273">
        <f>K37/M37</f>
        <v>22018.073154894613</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8"/>
      <c r="J38" s="269"/>
      <c r="K38" s="270">
        <f>VLOOKUP(A38,EQUIPOS!A8:D165,4,FALSE)</f>
        <v>19445.490660048621</v>
      </c>
      <c r="L38" s="271"/>
      <c r="M38" s="272">
        <v>10</v>
      </c>
      <c r="N38" s="273">
        <f>K38/M38</f>
        <v>1944.5490660048622</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68"/>
      <c r="J39" s="269"/>
      <c r="K39" s="270">
        <f>VLOOKUP(A39,EQUIPOS!A9:D166,4,FALSE)</f>
        <v>117307.95729972304</v>
      </c>
      <c r="L39" s="271"/>
      <c r="M39" s="272">
        <v>10</v>
      </c>
      <c r="N39" s="273">
        <f>K39/M39</f>
        <v>11730.795729972304</v>
      </c>
    </row>
    <row r="40" spans="1:14">
      <c r="A40" t="s">
        <v>129</v>
      </c>
      <c r="B40" s="869" t="str">
        <f>VLOOKUP(A40,EQUIPOS!A10:D154,3,FALSE)</f>
        <v xml:space="preserve">Buldozer, Potencia al volante de 140 HP, motor de 2200 RPM, longitud de hoja 4,80m. </v>
      </c>
      <c r="C40" s="870"/>
      <c r="D40" s="870"/>
      <c r="E40" s="870"/>
      <c r="F40" s="870"/>
      <c r="G40" s="870"/>
      <c r="H40" s="871"/>
      <c r="I40" s="268"/>
      <c r="J40" s="269"/>
      <c r="K40" s="270">
        <f>VLOOKUP(A40,EQUIPOS!A10:D167,4,FALSE)</f>
        <v>159493.52590192482</v>
      </c>
      <c r="L40" s="271"/>
      <c r="M40" s="272">
        <v>100</v>
      </c>
      <c r="N40" s="273">
        <f>K40/M40</f>
        <v>1594.9352590192482</v>
      </c>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1348.350761295025</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99160.847683099812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442</v>
      </c>
      <c r="B53" s="43" t="str">
        <f>VLOOKUP(A53,MATERIALES!A5:D373,3,FALSE)</f>
        <v>Derechos de explotación y/o disposición de materiales</v>
      </c>
      <c r="C53" s="282"/>
      <c r="D53" s="282"/>
      <c r="E53" s="282"/>
      <c r="F53" s="282"/>
      <c r="G53" s="282"/>
      <c r="H53" s="282"/>
      <c r="I53" s="269"/>
      <c r="J53" s="225" t="str">
        <f>VLOOKUP(A53,MATERIALES!A7:D645,2,FALSE)</f>
        <v>m3</v>
      </c>
      <c r="K53" s="283">
        <v>1</v>
      </c>
      <c r="L53" s="268"/>
      <c r="M53" s="403">
        <f>VLOOKUP(A53,MATERIALES!A5:D396,4,FALSE)</f>
        <v>3477.2527621490299</v>
      </c>
      <c r="N53" s="273">
        <f>K53*M53</f>
        <v>3477.2527621490299</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3477.2527621490299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1256</v>
      </c>
      <c r="B63" s="46" t="str">
        <f>VLOOKUP(A63,TRANSPORTE!A5:D117,3,FALSE)</f>
        <v>Transporte de material de excavación</v>
      </c>
      <c r="C63" s="318"/>
      <c r="D63" s="318"/>
      <c r="E63" s="318"/>
      <c r="F63" s="318"/>
      <c r="G63" s="318"/>
      <c r="H63" s="312" t="s">
        <v>1468</v>
      </c>
      <c r="I63" s="280">
        <v>1.3</v>
      </c>
      <c r="J63" s="287">
        <v>1</v>
      </c>
      <c r="K63" s="280">
        <f>I63*J63</f>
        <v>1.3</v>
      </c>
      <c r="L63" s="907">
        <f>VLOOKUP(A63,TRANSPORTE!A5:D117,4,FALSE)</f>
        <v>1002.8940697217156</v>
      </c>
      <c r="M63" s="908"/>
      <c r="N63" s="288">
        <f>K63*L63</f>
        <v>1303.7622906382303</v>
      </c>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1303.7622906382303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32</v>
      </c>
      <c r="N74" s="396">
        <f>K74/M74</f>
        <v>10149.5625</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32</v>
      </c>
      <c r="N75" s="396">
        <f>K75/M75</f>
        <v>3333.9451129502495</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127"/>
    </row>
    <row r="80" spans="1:15" ht="15.75" thickBot="1">
      <c r="B80" s="909" t="s">
        <v>953</v>
      </c>
      <c r="C80" s="863"/>
      <c r="D80" s="863"/>
      <c r="E80" s="863"/>
      <c r="F80" s="863"/>
      <c r="G80" s="863"/>
      <c r="H80" s="863"/>
      <c r="I80" s="863"/>
      <c r="J80" s="863"/>
      <c r="K80" s="863"/>
      <c r="L80" s="863"/>
      <c r="M80" s="864"/>
      <c r="N80" s="461">
        <f>SUM(N74:N79)</f>
        <v>13483.507612950249</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117425.37034883731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23485.074069767463</v>
      </c>
      <c r="M87" s="856"/>
      <c r="N87" s="51"/>
    </row>
    <row r="88" spans="1:14">
      <c r="B88" s="89" t="s">
        <v>973</v>
      </c>
      <c r="C88" s="90"/>
      <c r="D88" s="90"/>
      <c r="E88" s="90"/>
      <c r="F88" s="90"/>
      <c r="G88" s="90"/>
      <c r="H88" s="90"/>
      <c r="I88" s="87"/>
      <c r="J88" s="88"/>
      <c r="K88" s="305">
        <v>0.05</v>
      </c>
      <c r="L88" s="855">
        <f>N82*K88</f>
        <v>5871.2685174418657</v>
      </c>
      <c r="M88" s="856"/>
      <c r="N88" s="51"/>
    </row>
    <row r="89" spans="1:14" ht="15.75" thickBot="1">
      <c r="B89" s="91" t="s">
        <v>974</v>
      </c>
      <c r="C89" s="92"/>
      <c r="D89" s="92"/>
      <c r="E89" s="92"/>
      <c r="F89" s="92"/>
      <c r="G89" s="92"/>
      <c r="H89" s="92"/>
      <c r="I89" s="93"/>
      <c r="J89" s="94"/>
      <c r="K89" s="306">
        <v>0.05</v>
      </c>
      <c r="L89" s="857">
        <f>N82*K89</f>
        <v>5871.2685174418657</v>
      </c>
      <c r="M89" s="858"/>
      <c r="N89" s="51"/>
    </row>
    <row r="90" spans="1:14" ht="15.75" thickBot="1">
      <c r="B90" s="820" t="s">
        <v>953</v>
      </c>
      <c r="C90" s="821"/>
      <c r="D90" s="821"/>
      <c r="E90" s="821"/>
      <c r="F90" s="821"/>
      <c r="G90" s="821"/>
      <c r="H90" s="821"/>
      <c r="I90" s="821"/>
      <c r="J90" s="821"/>
      <c r="K90" s="821"/>
      <c r="L90" s="821"/>
      <c r="M90" s="822"/>
      <c r="N90" s="52">
        <f>L87+L88+L89</f>
        <v>35227.611104651194</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152652.98145348852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1602</v>
      </c>
      <c r="C31" s="81" t="s">
        <v>2087</v>
      </c>
      <c r="D31" s="82"/>
      <c r="E31" s="82"/>
      <c r="F31" s="82"/>
      <c r="G31" s="82"/>
      <c r="H31" s="82"/>
      <c r="I31" s="82"/>
      <c r="J31" s="83"/>
      <c r="K31" s="309"/>
      <c r="L31" s="307" t="s">
        <v>387</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272">
        <v>2</v>
      </c>
      <c r="N36" s="273">
        <f>K36/M36</f>
        <v>3934.0693412743949</v>
      </c>
    </row>
    <row r="37" spans="1:14">
      <c r="A37" s="113" t="s">
        <v>303</v>
      </c>
      <c r="B37" s="869" t="str">
        <f>VLOOKUP(A37,EQUIPOS!A7:D154,3,FALSE)</f>
        <v>Retrocargador, pala de 1,1 m3 de capacidad, profundidad de excavación de 4.400 mm y una altura de 5.680 mm</v>
      </c>
      <c r="C37" s="870"/>
      <c r="D37" s="870"/>
      <c r="E37" s="870"/>
      <c r="F37" s="870"/>
      <c r="G37" s="870"/>
      <c r="H37" s="871"/>
      <c r="I37" s="268"/>
      <c r="J37" s="269"/>
      <c r="K37" s="270">
        <f>VLOOKUP(A37,EQUIPOS!A7:D164,4,FALSE)</f>
        <v>117307.95729972304</v>
      </c>
      <c r="L37" s="271"/>
      <c r="M37" s="272">
        <v>10</v>
      </c>
      <c r="N37" s="273">
        <f>K37/M37</f>
        <v>11730.795729972304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268"/>
      <c r="J39" s="269"/>
      <c r="K39" s="270"/>
      <c r="L39" s="271"/>
      <c r="M39" s="272"/>
      <c r="N39" s="273"/>
    </row>
    <row r="40" spans="1:14">
      <c r="B40" s="869"/>
      <c r="C40" s="870"/>
      <c r="D40" s="870"/>
      <c r="E40" s="870"/>
      <c r="F40" s="870"/>
      <c r="G40" s="870"/>
      <c r="H40" s="871"/>
      <c r="I40" s="268"/>
      <c r="J40" s="269"/>
      <c r="K40" s="270"/>
      <c r="L40" s="271"/>
      <c r="M40" s="272"/>
      <c r="N40" s="273"/>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0.05</v>
      </c>
      <c r="N46" s="345">
        <f>N80*M46</f>
        <v>269.67015225900496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15934.535223505703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B53" s="43"/>
      <c r="C53" s="282"/>
      <c r="D53" s="282"/>
      <c r="E53" s="282"/>
      <c r="F53" s="282"/>
      <c r="G53" s="282"/>
      <c r="H53" s="282"/>
      <c r="I53" s="269"/>
      <c r="J53" s="225"/>
      <c r="K53" s="283"/>
      <c r="L53" s="268"/>
      <c r="M53" s="403"/>
      <c r="N53" s="273"/>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B63" s="46"/>
      <c r="C63" s="318"/>
      <c r="D63" s="318"/>
      <c r="E63" s="318"/>
      <c r="F63" s="318"/>
      <c r="G63" s="318"/>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80</v>
      </c>
      <c r="N74" s="396">
        <f>K74/M74</f>
        <v>4059.8249999999998</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5393.4030451800991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21327.938268685801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4265.5876537371605</v>
      </c>
      <c r="M87" s="856"/>
      <c r="N87" s="51"/>
    </row>
    <row r="88" spans="1:14">
      <c r="B88" s="89" t="s">
        <v>973</v>
      </c>
      <c r="C88" s="90"/>
      <c r="D88" s="90"/>
      <c r="E88" s="90"/>
      <c r="F88" s="90"/>
      <c r="G88" s="90"/>
      <c r="H88" s="90"/>
      <c r="I88" s="87"/>
      <c r="J88" s="88"/>
      <c r="K88" s="305">
        <v>0.05</v>
      </c>
      <c r="L88" s="855">
        <f>N82*K88</f>
        <v>1066.3969134342901</v>
      </c>
      <c r="M88" s="856"/>
      <c r="N88" s="51"/>
    </row>
    <row r="89" spans="1:14" ht="15.75" thickBot="1">
      <c r="B89" s="91" t="s">
        <v>974</v>
      </c>
      <c r="C89" s="92"/>
      <c r="D89" s="92"/>
      <c r="E89" s="92"/>
      <c r="F89" s="92"/>
      <c r="G89" s="92"/>
      <c r="H89" s="92"/>
      <c r="I89" s="93"/>
      <c r="J89" s="94"/>
      <c r="K89" s="306">
        <v>0.05</v>
      </c>
      <c r="L89" s="857">
        <f>N82*K89</f>
        <v>1066.3969134342901</v>
      </c>
      <c r="M89" s="858"/>
      <c r="N89" s="51"/>
    </row>
    <row r="90" spans="1:14" ht="15.75" thickBot="1">
      <c r="B90" s="820" t="s">
        <v>953</v>
      </c>
      <c r="C90" s="821"/>
      <c r="D90" s="821"/>
      <c r="E90" s="821"/>
      <c r="F90" s="821"/>
      <c r="G90" s="821"/>
      <c r="H90" s="821"/>
      <c r="I90" s="821"/>
      <c r="J90" s="821"/>
      <c r="K90" s="821"/>
      <c r="L90" s="821"/>
      <c r="M90" s="822"/>
      <c r="N90" s="52">
        <f>L87+L88+L89</f>
        <v>6398.3814806057399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27726.319749291542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1090</v>
      </c>
      <c r="C31" s="81" t="s">
        <v>2038</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1603</v>
      </c>
      <c r="B36" s="869" t="str">
        <f>VLOOKUP(A36,EQUIPOS!A6:D154,3,FALSE)</f>
        <v>Derretidora de asfalto (crafco o similar)</v>
      </c>
      <c r="C36" s="870"/>
      <c r="D36" s="870"/>
      <c r="E36" s="870"/>
      <c r="F36" s="870"/>
      <c r="G36" s="870"/>
      <c r="H36" s="871"/>
      <c r="I36" s="268"/>
      <c r="J36" s="269"/>
      <c r="K36" s="270">
        <f>VLOOKUP(A36,EQUIPOS!A6:D163,4,FALSE)</f>
        <v>2394.2972969768625</v>
      </c>
      <c r="L36" s="271"/>
      <c r="M36" s="272">
        <v>60</v>
      </c>
      <c r="N36" s="273">
        <f>K36/M36</f>
        <v>39.904954949614378</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60</v>
      </c>
      <c r="N37" s="273">
        <f>K37/M37</f>
        <v>1467.8715436596408</v>
      </c>
    </row>
    <row r="38" spans="1:14">
      <c r="A38" t="s">
        <v>138</v>
      </c>
      <c r="B38" s="869" t="str">
        <f>VLOOKUP(A38,EQUIPOS!A8:D154,3,FALSE)</f>
        <v>Camioneta D-300</v>
      </c>
      <c r="C38" s="870"/>
      <c r="D38" s="870"/>
      <c r="E38" s="870"/>
      <c r="F38" s="870"/>
      <c r="G38" s="870"/>
      <c r="H38" s="871"/>
      <c r="I38" s="268"/>
      <c r="J38" s="269"/>
      <c r="K38" s="270">
        <f>VLOOKUP(A38,EQUIPOS!A8:D165,4,FALSE)</f>
        <v>47848.053669682427</v>
      </c>
      <c r="L38" s="271"/>
      <c r="M38" s="272">
        <v>60</v>
      </c>
      <c r="N38" s="273">
        <f>K38/M38</f>
        <v>797.46756116137374</v>
      </c>
    </row>
    <row r="39" spans="1:14">
      <c r="B39" s="869"/>
      <c r="C39" s="870"/>
      <c r="D39" s="870"/>
      <c r="E39" s="870"/>
      <c r="F39" s="870"/>
      <c r="G39" s="870"/>
      <c r="H39" s="871"/>
      <c r="I39" s="268"/>
      <c r="J39" s="269"/>
      <c r="K39" s="270"/>
      <c r="L39" s="271"/>
      <c r="M39" s="272"/>
      <c r="N39" s="273"/>
    </row>
    <row r="40" spans="1:14">
      <c r="B40" s="869"/>
      <c r="C40" s="870"/>
      <c r="D40" s="870"/>
      <c r="E40" s="870"/>
      <c r="F40" s="870"/>
      <c r="G40" s="870"/>
      <c r="H40" s="871"/>
      <c r="I40" s="268"/>
      <c r="J40" s="269"/>
      <c r="K40" s="270"/>
      <c r="L40" s="271"/>
      <c r="M40" s="272"/>
      <c r="N40" s="273"/>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0.05</v>
      </c>
      <c r="N46" s="345">
        <f>N80*M46</f>
        <v>22.390442043167496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2327.6345018137968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860</v>
      </c>
      <c r="B53" s="43" t="str">
        <f>VLOOKUP(A53,MATERIALES!A5:D373,3,FALSE)</f>
        <v>Emulsión CRR-2</v>
      </c>
      <c r="C53" s="282"/>
      <c r="D53" s="282"/>
      <c r="E53" s="282"/>
      <c r="F53" s="282"/>
      <c r="G53" s="282"/>
      <c r="H53" s="282"/>
      <c r="I53" s="269"/>
      <c r="J53" s="225" t="str">
        <f>VLOOKUP(A53,MATERIALES!A7:D645,2,FALSE)</f>
        <v>lt</v>
      </c>
      <c r="K53" s="283">
        <v>0.12</v>
      </c>
      <c r="L53" s="268"/>
      <c r="M53" s="403">
        <f>VLOOKUP(A53,MATERIALES!A5:D396,4,FALSE)</f>
        <v>976.81725689501252</v>
      </c>
      <c r="N53" s="273">
        <f>K53*M53</f>
        <v>117.2180708274015</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117.2180708274015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B63" s="46"/>
      <c r="C63" s="318"/>
      <c r="D63" s="318"/>
      <c r="E63" s="318"/>
      <c r="F63" s="318"/>
      <c r="G63" s="318"/>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7</v>
      </c>
      <c r="B74" s="49" t="str">
        <f>VLOOKUP(A74,'MANO DE OBRA'!A8:D68,3,FALSE)</f>
        <v>Obrero (2)</v>
      </c>
      <c r="C74" s="47"/>
      <c r="D74" s="47"/>
      <c r="E74" s="47"/>
      <c r="F74" s="47"/>
      <c r="G74" s="47"/>
      <c r="H74" s="47"/>
      <c r="I74" s="293">
        <f>K74/J74*100</f>
        <v>58520.000000000007</v>
      </c>
      <c r="J74" s="294">
        <v>185</v>
      </c>
      <c r="K74" s="295">
        <f>VLOOKUP(A74,'MANO DE OBRA'!A8:D99,4,FALSE)</f>
        <v>108262</v>
      </c>
      <c r="L74" s="50"/>
      <c r="M74" s="296">
        <v>480</v>
      </c>
      <c r="N74" s="396">
        <f>K74/M74</f>
        <v>225.54583333333332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480</v>
      </c>
      <c r="N75" s="396">
        <f>K75/M75</f>
        <v>222.26300753001664</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447.80884086334993</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2892.6614135045479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578.5322827009096</v>
      </c>
      <c r="M87" s="856"/>
      <c r="N87" s="51"/>
    </row>
    <row r="88" spans="1:14">
      <c r="B88" s="89" t="s">
        <v>973</v>
      </c>
      <c r="C88" s="90"/>
      <c r="D88" s="90"/>
      <c r="E88" s="90"/>
      <c r="F88" s="90"/>
      <c r="G88" s="90"/>
      <c r="H88" s="90"/>
      <c r="I88" s="87"/>
      <c r="J88" s="88"/>
      <c r="K88" s="305">
        <v>0.05</v>
      </c>
      <c r="L88" s="855">
        <f>N82*K88</f>
        <v>144.6330706752274</v>
      </c>
      <c r="M88" s="856"/>
      <c r="N88" s="51"/>
    </row>
    <row r="89" spans="1:14" ht="15.75" thickBot="1">
      <c r="B89" s="91" t="s">
        <v>974</v>
      </c>
      <c r="C89" s="92"/>
      <c r="D89" s="92"/>
      <c r="E89" s="92"/>
      <c r="F89" s="92"/>
      <c r="G89" s="92"/>
      <c r="H89" s="92"/>
      <c r="I89" s="93"/>
      <c r="J89" s="94"/>
      <c r="K89" s="306">
        <v>0.05</v>
      </c>
      <c r="L89" s="857">
        <f>N82*K89</f>
        <v>144.6330706752274</v>
      </c>
      <c r="M89" s="858"/>
      <c r="N89" s="51"/>
    </row>
    <row r="90" spans="1:14" ht="15.75" thickBot="1">
      <c r="B90" s="820" t="s">
        <v>953</v>
      </c>
      <c r="C90" s="821"/>
      <c r="D90" s="821"/>
      <c r="E90" s="821"/>
      <c r="F90" s="821"/>
      <c r="G90" s="821"/>
      <c r="H90" s="821"/>
      <c r="I90" s="821"/>
      <c r="J90" s="821"/>
      <c r="K90" s="821"/>
      <c r="L90" s="821"/>
      <c r="M90" s="822"/>
      <c r="N90" s="52">
        <f>L87+L88+L89</f>
        <v>867.79842405136435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3760.4598375559121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1091</v>
      </c>
      <c r="C31" s="81" t="s">
        <v>1605</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1603</v>
      </c>
      <c r="B36" s="869" t="str">
        <f>VLOOKUP(A36,EQUIPOS!A6:D154,3,FALSE)</f>
        <v>Derretidora de asfalto (crafco o similar)</v>
      </c>
      <c r="C36" s="870"/>
      <c r="D36" s="870"/>
      <c r="E36" s="870"/>
      <c r="F36" s="870"/>
      <c r="G36" s="870"/>
      <c r="H36" s="871"/>
      <c r="I36" s="268"/>
      <c r="J36" s="269"/>
      <c r="K36" s="270">
        <f>VLOOKUP(A36,EQUIPOS!A6:D163,4,FALSE)</f>
        <v>2394.2972969768625</v>
      </c>
      <c r="L36" s="271"/>
      <c r="M36" s="272">
        <v>60</v>
      </c>
      <c r="N36" s="273">
        <f t="shared" ref="N36:N39" si="0">K36/M36</f>
        <v>39.904954949614378</v>
      </c>
    </row>
    <row r="37" spans="1:14">
      <c r="A37" s="113" t="s">
        <v>324</v>
      </c>
      <c r="B37" s="869" t="str">
        <f>VLOOKUP(A37,EQUIPOS!A7:D154,3,FALSE)</f>
        <v xml:space="preserve">Ruteadora </v>
      </c>
      <c r="C37" s="870"/>
      <c r="D37" s="870"/>
      <c r="E37" s="870"/>
      <c r="F37" s="870"/>
      <c r="G37" s="870"/>
      <c r="H37" s="871"/>
      <c r="I37" s="268"/>
      <c r="J37" s="269"/>
      <c r="K37" s="270">
        <f>VLOOKUP(A37,EQUIPOS!A7:D164,4,FALSE)</f>
        <v>5845.8565876710018</v>
      </c>
      <c r="L37" s="271"/>
      <c r="M37" s="272">
        <v>60</v>
      </c>
      <c r="N37" s="273">
        <f t="shared" si="0"/>
        <v>97.430943127850028</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88072.292619578453</v>
      </c>
      <c r="L38" s="271"/>
      <c r="M38" s="272">
        <v>60</v>
      </c>
      <c r="N38" s="273">
        <f t="shared" si="0"/>
        <v>1467.8715436596408</v>
      </c>
    </row>
    <row r="39" spans="1:14">
      <c r="A39" t="s">
        <v>138</v>
      </c>
      <c r="B39" s="869" t="str">
        <f>VLOOKUP(A39,EQUIPOS!A9:D154,3,FALSE)</f>
        <v>Camioneta D-300</v>
      </c>
      <c r="C39" s="870"/>
      <c r="D39" s="870"/>
      <c r="E39" s="870"/>
      <c r="F39" s="870"/>
      <c r="G39" s="870"/>
      <c r="H39" s="871"/>
      <c r="I39" s="268"/>
      <c r="J39" s="269"/>
      <c r="K39" s="270">
        <f>VLOOKUP(A39,EQUIPOS!A9:D166,4,FALSE)</f>
        <v>47848.053669682427</v>
      </c>
      <c r="L39" s="271"/>
      <c r="M39" s="272">
        <v>60</v>
      </c>
      <c r="N39" s="273">
        <f t="shared" si="0"/>
        <v>797.46756116137374</v>
      </c>
    </row>
    <row r="40" spans="1:14">
      <c r="B40" s="869"/>
      <c r="C40" s="870"/>
      <c r="D40" s="870"/>
      <c r="E40" s="870"/>
      <c r="F40" s="870"/>
      <c r="G40" s="870"/>
      <c r="H40" s="871"/>
      <c r="I40" s="268"/>
      <c r="J40" s="269"/>
      <c r="K40" s="270"/>
      <c r="L40" s="271"/>
      <c r="M40" s="272"/>
      <c r="N40" s="273"/>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0.05</v>
      </c>
      <c r="N46" s="345">
        <f>N84*M46</f>
        <v>22.390442043167496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2425.0654449416465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799</v>
      </c>
      <c r="B53" s="43" t="str">
        <f>VLOOKUP(A53,MATERIALES!A5:D373,3,FALSE)</f>
        <v>Arena de Trituración</v>
      </c>
      <c r="C53" s="282"/>
      <c r="D53" s="282"/>
      <c r="E53" s="282"/>
      <c r="F53" s="282"/>
      <c r="G53" s="282"/>
      <c r="H53" s="282"/>
      <c r="I53" s="269"/>
      <c r="J53" s="225" t="str">
        <f>VLOOKUP(A53,MATERIALES!A7:D645,2,FALSE)</f>
        <v>m3</v>
      </c>
      <c r="K53" s="283">
        <v>7.0000000000000001E-3</v>
      </c>
      <c r="L53" s="268"/>
      <c r="M53" s="403">
        <f>VLOOKUP(A53,MATERIALES!A5:D396,4,FALSE)</f>
        <v>26500.518236868553</v>
      </c>
      <c r="N53" s="273">
        <f t="shared" ref="N53:N54" si="1">K53*M53</f>
        <v>185.50362765807986</v>
      </c>
    </row>
    <row r="54" spans="1:14">
      <c r="A54" s="116" t="s">
        <v>860</v>
      </c>
      <c r="B54" s="43" t="str">
        <f>VLOOKUP(A54,MATERIALES!A6:D373,3,FALSE)</f>
        <v>Emulsión CRR-2</v>
      </c>
      <c r="C54" s="282"/>
      <c r="D54" s="282"/>
      <c r="E54" s="282"/>
      <c r="F54" s="282"/>
      <c r="G54" s="282"/>
      <c r="H54" s="282"/>
      <c r="I54" s="269"/>
      <c r="J54" s="225" t="str">
        <f>VLOOKUP(A54,MATERIALES!A8:D646,2,FALSE)</f>
        <v>lt</v>
      </c>
      <c r="K54" s="283">
        <v>0.12</v>
      </c>
      <c r="L54" s="268"/>
      <c r="M54" s="403">
        <f>VLOOKUP(A54,MATERIALES!A6:D397,4,FALSE)</f>
        <v>976.81725689501252</v>
      </c>
      <c r="N54" s="273">
        <f t="shared" si="1"/>
        <v>117.2180708274015</v>
      </c>
    </row>
    <row r="55" spans="1:14">
      <c r="A55" s="116"/>
      <c r="B55" s="43"/>
      <c r="C55" s="282"/>
      <c r="D55" s="282"/>
      <c r="E55" s="282"/>
      <c r="F55" s="282"/>
      <c r="G55" s="282"/>
      <c r="H55" s="282"/>
      <c r="I55" s="269"/>
      <c r="J55" s="225"/>
      <c r="K55" s="283"/>
      <c r="L55" s="268"/>
      <c r="M55" s="403"/>
      <c r="N55" s="273"/>
    </row>
    <row r="56" spans="1:14">
      <c r="A56" s="116"/>
      <c r="B56" s="43"/>
      <c r="C56" s="282"/>
      <c r="D56" s="282"/>
      <c r="E56" s="282"/>
      <c r="F56" s="282"/>
      <c r="G56" s="282"/>
      <c r="H56" s="282"/>
      <c r="I56" s="269"/>
      <c r="J56" s="225"/>
      <c r="K56" s="283"/>
      <c r="L56" s="268"/>
      <c r="M56" s="403"/>
      <c r="N56" s="273"/>
    </row>
    <row r="57" spans="1:14">
      <c r="A57" s="116"/>
      <c r="B57" s="43"/>
      <c r="C57" s="282"/>
      <c r="D57" s="282"/>
      <c r="E57" s="282"/>
      <c r="F57" s="282"/>
      <c r="G57" s="282"/>
      <c r="H57" s="282"/>
      <c r="I57" s="269"/>
      <c r="J57" s="225"/>
      <c r="K57" s="283"/>
      <c r="L57" s="268"/>
      <c r="M57" s="403"/>
      <c r="N57" s="273"/>
    </row>
    <row r="58" spans="1:14">
      <c r="A58" s="116"/>
      <c r="B58" s="43"/>
      <c r="C58" s="282"/>
      <c r="D58" s="282"/>
      <c r="E58" s="282"/>
      <c r="F58" s="282"/>
      <c r="G58" s="282"/>
      <c r="H58" s="282"/>
      <c r="I58" s="269"/>
      <c r="J58" s="225"/>
      <c r="K58" s="283"/>
      <c r="L58" s="268"/>
      <c r="M58" s="403"/>
      <c r="N58" s="273"/>
    </row>
    <row r="59" spans="1:14">
      <c r="B59" s="43"/>
      <c r="C59" s="282"/>
      <c r="D59" s="282"/>
      <c r="E59" s="282"/>
      <c r="F59" s="282"/>
      <c r="G59" s="282"/>
      <c r="H59" s="282"/>
      <c r="I59" s="269"/>
      <c r="J59" s="225"/>
      <c r="K59" s="283"/>
      <c r="L59" s="268"/>
      <c r="M59" s="284"/>
      <c r="N59" s="285"/>
    </row>
    <row r="60" spans="1:14">
      <c r="B60" s="43"/>
      <c r="C60" s="282"/>
      <c r="D60" s="282"/>
      <c r="E60" s="282"/>
      <c r="F60" s="282"/>
      <c r="G60" s="282"/>
      <c r="H60" s="282"/>
      <c r="I60" s="269"/>
      <c r="J60" s="225"/>
      <c r="K60" s="283"/>
      <c r="L60" s="268"/>
      <c r="M60" s="284"/>
      <c r="N60" s="285"/>
    </row>
    <row r="61" spans="1:14" ht="15.75" thickBot="1">
      <c r="B61" s="902"/>
      <c r="C61" s="903"/>
      <c r="D61" s="903"/>
      <c r="E61" s="903"/>
      <c r="F61" s="903"/>
      <c r="G61" s="903"/>
      <c r="H61" s="903"/>
      <c r="I61" s="873"/>
      <c r="J61" s="42"/>
      <c r="K61" s="44"/>
      <c r="L61" s="904"/>
      <c r="M61" s="905"/>
      <c r="N61" s="45"/>
    </row>
    <row r="62" spans="1:14" ht="15.75" thickBot="1">
      <c r="B62" s="820" t="s">
        <v>953</v>
      </c>
      <c r="C62" s="821"/>
      <c r="D62" s="821"/>
      <c r="E62" s="821"/>
      <c r="F62" s="821"/>
      <c r="G62" s="821"/>
      <c r="H62" s="821"/>
      <c r="I62" s="821"/>
      <c r="J62" s="821"/>
      <c r="K62" s="821"/>
      <c r="L62" s="821"/>
      <c r="M62" s="822"/>
      <c r="N62" s="395">
        <f>SUM(N53:N61)</f>
        <v>302.7216984854814</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4" t="s">
        <v>957</v>
      </c>
      <c r="C66" s="315"/>
      <c r="D66" s="315"/>
      <c r="E66" s="315"/>
      <c r="F66" s="315"/>
      <c r="G66" s="315"/>
      <c r="H66" s="73" t="s">
        <v>945</v>
      </c>
      <c r="I66" s="74" t="s">
        <v>958</v>
      </c>
      <c r="J66" s="75" t="s">
        <v>959</v>
      </c>
      <c r="K66" s="73" t="s">
        <v>960</v>
      </c>
      <c r="L66" s="906" t="s">
        <v>961</v>
      </c>
      <c r="M66" s="885"/>
      <c r="N66" s="76" t="s">
        <v>951</v>
      </c>
    </row>
    <row r="67" spans="1:15">
      <c r="A67" t="s">
        <v>1227</v>
      </c>
      <c r="B67" s="46" t="str">
        <f>VLOOKUP(A67,TRANSPORTE!A5:D117,3,FALSE)</f>
        <v>Transporte de Arena</v>
      </c>
      <c r="C67" s="318"/>
      <c r="D67" s="318"/>
      <c r="E67" s="318"/>
      <c r="F67" s="318"/>
      <c r="G67" s="318"/>
      <c r="H67" s="312" t="s">
        <v>339</v>
      </c>
      <c r="I67" s="414">
        <v>7.0000000000000001E-3</v>
      </c>
      <c r="J67" s="287">
        <v>1</v>
      </c>
      <c r="K67" s="414">
        <f>I67*J67</f>
        <v>7.0000000000000001E-3</v>
      </c>
      <c r="L67" s="907">
        <f>VLOOKUP(A67,TRANSPORTE!A6:D120,4,FALSE)</f>
        <v>953.42152512944506</v>
      </c>
      <c r="M67" s="908"/>
      <c r="N67" s="288">
        <f>L67*K67</f>
        <v>6.6739506759061156</v>
      </c>
    </row>
    <row r="68" spans="1:15">
      <c r="B68" s="46"/>
      <c r="C68" s="47"/>
      <c r="D68" s="47"/>
      <c r="E68" s="47"/>
      <c r="F68" s="47"/>
      <c r="G68" s="47"/>
      <c r="H68" s="312"/>
      <c r="I68" s="280"/>
      <c r="J68" s="287"/>
      <c r="K68" s="280"/>
      <c r="L68" s="907"/>
      <c r="M68" s="908"/>
      <c r="N68" s="288"/>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c r="B71" s="46"/>
      <c r="C71" s="47"/>
      <c r="D71" s="47"/>
      <c r="E71" s="47"/>
      <c r="F71" s="47"/>
      <c r="G71" s="47"/>
      <c r="H71" s="289"/>
      <c r="I71" s="280"/>
      <c r="J71" s="280"/>
      <c r="K71" s="280"/>
      <c r="L71" s="290"/>
      <c r="M71" s="291"/>
      <c r="N71" s="292"/>
    </row>
    <row r="72" spans="1:15" ht="15.75" thickBot="1">
      <c r="B72" s="448"/>
      <c r="C72" s="449"/>
      <c r="D72" s="449"/>
      <c r="E72" s="449"/>
      <c r="F72" s="449"/>
      <c r="G72" s="449"/>
      <c r="H72" s="48"/>
      <c r="I72" s="126"/>
      <c r="J72" s="126"/>
      <c r="K72" s="126"/>
      <c r="L72" s="898"/>
      <c r="M72" s="899"/>
      <c r="N72" s="127"/>
    </row>
    <row r="73" spans="1:15" ht="15.75" thickBot="1">
      <c r="B73" s="909" t="s">
        <v>953</v>
      </c>
      <c r="C73" s="863"/>
      <c r="D73" s="863"/>
      <c r="E73" s="863"/>
      <c r="F73" s="863"/>
      <c r="G73" s="863"/>
      <c r="H73" s="863"/>
      <c r="I73" s="863"/>
      <c r="J73" s="863"/>
      <c r="K73" s="863"/>
      <c r="L73" s="863"/>
      <c r="M73" s="864"/>
      <c r="N73" s="104">
        <f>N67+N68+N69+N70+N71</f>
        <v>6.6739506759061156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9" t="s">
        <v>963</v>
      </c>
      <c r="C77" s="860"/>
      <c r="D77" s="860"/>
      <c r="E77" s="860"/>
      <c r="F77" s="860"/>
      <c r="G77" s="860"/>
      <c r="H77" s="860"/>
      <c r="I77" s="73" t="s">
        <v>964</v>
      </c>
      <c r="J77" s="75" t="s">
        <v>1410</v>
      </c>
      <c r="K77" s="74" t="s">
        <v>966</v>
      </c>
      <c r="L77" s="861" t="s">
        <v>950</v>
      </c>
      <c r="M77" s="862"/>
      <c r="N77" s="98" t="s">
        <v>951</v>
      </c>
    </row>
    <row r="78" spans="1:15">
      <c r="A78" t="s">
        <v>7</v>
      </c>
      <c r="B78" s="49" t="str">
        <f>VLOOKUP(A78,'MANO DE OBRA'!A8:D68,3,FALSE)</f>
        <v>Obrero (2)</v>
      </c>
      <c r="C78" s="47"/>
      <c r="D78" s="47"/>
      <c r="E78" s="47"/>
      <c r="F78" s="47"/>
      <c r="G78" s="47"/>
      <c r="H78" s="47"/>
      <c r="I78" s="293">
        <f>K78/J78*100</f>
        <v>58520.000000000007</v>
      </c>
      <c r="J78" s="294">
        <v>185</v>
      </c>
      <c r="K78" s="295">
        <f>VLOOKUP(A78,'MANO DE OBRA'!A8:D99,4,FALSE)</f>
        <v>108262</v>
      </c>
      <c r="L78" s="50"/>
      <c r="M78" s="296">
        <v>480</v>
      </c>
      <c r="N78" s="396">
        <f>K78/M78</f>
        <v>225.54583333333332</v>
      </c>
      <c r="O78" s="106"/>
    </row>
    <row r="79" spans="1:15">
      <c r="A79" t="s">
        <v>30</v>
      </c>
      <c r="B79" s="49" t="str">
        <f>VLOOKUP(A79,'MANO DE OBRA'!A8:D69,3,FALSE)</f>
        <v>Oficial</v>
      </c>
      <c r="C79" s="47"/>
      <c r="D79" s="47"/>
      <c r="E79" s="47"/>
      <c r="F79" s="47"/>
      <c r="G79" s="47"/>
      <c r="H79" s="47"/>
      <c r="I79" s="293">
        <f>K79/J79*100</f>
        <v>57668.23979157189</v>
      </c>
      <c r="J79" s="294">
        <v>185</v>
      </c>
      <c r="K79" s="295">
        <f>VLOOKUP(A79,'MANO DE OBRA'!A8:D100,4,FALSE)</f>
        <v>106686.24361440798</v>
      </c>
      <c r="L79" s="50"/>
      <c r="M79" s="300">
        <v>480</v>
      </c>
      <c r="N79" s="396">
        <f>K79/M79</f>
        <v>222.26300753001664</v>
      </c>
    </row>
    <row r="80" spans="1:15">
      <c r="B80" s="49"/>
      <c r="C80" s="47"/>
      <c r="D80" s="47"/>
      <c r="E80" s="47"/>
      <c r="F80" s="47"/>
      <c r="G80" s="47"/>
      <c r="H80" s="47"/>
      <c r="I80" s="293"/>
      <c r="J80" s="294"/>
      <c r="K80" s="295"/>
      <c r="L80" s="50"/>
      <c r="M80" s="301"/>
      <c r="N80" s="396"/>
    </row>
    <row r="81" spans="1:14">
      <c r="B81" s="49"/>
      <c r="C81" s="47"/>
      <c r="D81" s="47"/>
      <c r="E81" s="47"/>
      <c r="F81" s="47"/>
      <c r="G81" s="47"/>
      <c r="H81" s="47"/>
      <c r="I81" s="280"/>
      <c r="J81" s="298"/>
      <c r="K81" s="299"/>
      <c r="L81" s="319"/>
      <c r="M81" s="301"/>
      <c r="N81" s="297"/>
    </row>
    <row r="82" spans="1:14">
      <c r="B82" s="49"/>
      <c r="C82" s="47"/>
      <c r="D82" s="47"/>
      <c r="E82" s="47"/>
      <c r="F82" s="47"/>
      <c r="G82" s="47"/>
      <c r="H82" s="47"/>
      <c r="I82" s="280"/>
      <c r="J82" s="298"/>
      <c r="K82" s="299"/>
      <c r="L82" s="319"/>
      <c r="M82" s="301"/>
      <c r="N82" s="297"/>
    </row>
    <row r="83" spans="1:14" ht="15.75" thickBot="1">
      <c r="B83" s="896"/>
      <c r="C83" s="897"/>
      <c r="D83" s="897"/>
      <c r="E83" s="897"/>
      <c r="F83" s="897"/>
      <c r="G83" s="897"/>
      <c r="H83" s="897"/>
      <c r="I83" s="126"/>
      <c r="J83" s="126"/>
      <c r="K83" s="126"/>
      <c r="L83" s="910"/>
      <c r="M83" s="910"/>
      <c r="N83" s="45"/>
    </row>
    <row r="84" spans="1:14" ht="15.75" thickBot="1">
      <c r="B84" s="909" t="s">
        <v>953</v>
      </c>
      <c r="C84" s="863"/>
      <c r="D84" s="863"/>
      <c r="E84" s="863"/>
      <c r="F84" s="863"/>
      <c r="G84" s="863"/>
      <c r="H84" s="863"/>
      <c r="I84" s="863"/>
      <c r="J84" s="863"/>
      <c r="K84" s="863"/>
      <c r="L84" s="863"/>
      <c r="M84" s="864"/>
      <c r="N84" s="302">
        <f>SUM(N78:N83)</f>
        <v>447.80884086334993</v>
      </c>
    </row>
    <row r="85" spans="1:14" ht="15.75" thickBot="1">
      <c r="B85" s="33"/>
      <c r="C85" s="34"/>
      <c r="D85" s="34"/>
      <c r="E85" s="34"/>
      <c r="F85" s="34"/>
      <c r="G85" s="34"/>
      <c r="H85" s="34"/>
      <c r="I85" s="34"/>
      <c r="J85" s="34"/>
      <c r="K85" s="34"/>
      <c r="L85" s="34"/>
      <c r="M85" s="34"/>
      <c r="N85" s="35"/>
    </row>
    <row r="86" spans="1:14" ht="15.75" thickBot="1">
      <c r="B86" s="820" t="s">
        <v>967</v>
      </c>
      <c r="C86" s="821"/>
      <c r="D86" s="821"/>
      <c r="E86" s="821"/>
      <c r="F86" s="821"/>
      <c r="G86" s="821"/>
      <c r="H86" s="821"/>
      <c r="I86" s="821"/>
      <c r="J86" s="821"/>
      <c r="K86" s="821"/>
      <c r="L86" s="821"/>
      <c r="M86" s="822"/>
      <c r="N86" s="99">
        <f>N48+N62+N73+N84</f>
        <v>3182.269934966384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5" t="s">
        <v>969</v>
      </c>
      <c r="C90" s="866"/>
      <c r="D90" s="866"/>
      <c r="E90" s="866"/>
      <c r="F90" s="866"/>
      <c r="G90" s="866"/>
      <c r="H90" s="866"/>
      <c r="I90" s="315"/>
      <c r="J90" s="335"/>
      <c r="K90" s="303" t="s">
        <v>970</v>
      </c>
      <c r="L90" s="867" t="s">
        <v>971</v>
      </c>
      <c r="M90" s="868"/>
      <c r="N90" s="304"/>
    </row>
    <row r="91" spans="1:14">
      <c r="B91" s="853" t="s">
        <v>972</v>
      </c>
      <c r="C91" s="854"/>
      <c r="D91" s="854"/>
      <c r="E91" s="854"/>
      <c r="F91" s="854"/>
      <c r="G91" s="854"/>
      <c r="H91" s="854"/>
      <c r="I91" s="87"/>
      <c r="J91" s="88"/>
      <c r="K91" s="305">
        <v>0.2</v>
      </c>
      <c r="L91" s="855">
        <f>N86*K91</f>
        <v>636.45398699327689</v>
      </c>
      <c r="M91" s="856"/>
      <c r="N91" s="51"/>
    </row>
    <row r="92" spans="1:14">
      <c r="B92" s="89" t="s">
        <v>973</v>
      </c>
      <c r="C92" s="90"/>
      <c r="D92" s="90"/>
      <c r="E92" s="90"/>
      <c r="F92" s="90"/>
      <c r="G92" s="90"/>
      <c r="H92" s="90"/>
      <c r="I92" s="87"/>
      <c r="J92" s="88"/>
      <c r="K92" s="305">
        <v>0.05</v>
      </c>
      <c r="L92" s="855">
        <f>N86*K92</f>
        <v>159.11349674831922</v>
      </c>
      <c r="M92" s="856"/>
      <c r="N92" s="51"/>
    </row>
    <row r="93" spans="1:14" ht="15.75" thickBot="1">
      <c r="B93" s="91" t="s">
        <v>974</v>
      </c>
      <c r="C93" s="92"/>
      <c r="D93" s="92"/>
      <c r="E93" s="92"/>
      <c r="F93" s="92"/>
      <c r="G93" s="92"/>
      <c r="H93" s="92"/>
      <c r="I93" s="93"/>
      <c r="J93" s="94"/>
      <c r="K93" s="306">
        <v>0.05</v>
      </c>
      <c r="L93" s="857">
        <f>N86*K93</f>
        <v>159.11349674831922</v>
      </c>
      <c r="M93" s="858"/>
      <c r="N93" s="51"/>
    </row>
    <row r="94" spans="1:14" ht="15.75" thickBot="1">
      <c r="B94" s="820" t="s">
        <v>953</v>
      </c>
      <c r="C94" s="821"/>
      <c r="D94" s="821"/>
      <c r="E94" s="821"/>
      <c r="F94" s="821"/>
      <c r="G94" s="821"/>
      <c r="H94" s="821"/>
      <c r="I94" s="821"/>
      <c r="J94" s="821"/>
      <c r="K94" s="821"/>
      <c r="L94" s="821"/>
      <c r="M94" s="822"/>
      <c r="N94" s="52">
        <f>L91+L92+L93</f>
        <v>954.68098048991533</v>
      </c>
    </row>
    <row r="95" spans="1:14" ht="15.75" thickBot="1">
      <c r="B95" s="33"/>
      <c r="C95" s="34"/>
      <c r="D95" s="34"/>
      <c r="E95" s="34"/>
      <c r="F95" s="34"/>
      <c r="G95" s="34"/>
      <c r="H95" s="34"/>
      <c r="I95" s="34"/>
      <c r="J95" s="34"/>
      <c r="K95" s="34"/>
      <c r="L95" s="34"/>
      <c r="M95" s="34"/>
      <c r="N95" s="35"/>
    </row>
    <row r="96" spans="1:14" ht="15.75" thickBot="1">
      <c r="A96" t="s">
        <v>2016</v>
      </c>
      <c r="B96" s="820" t="s">
        <v>975</v>
      </c>
      <c r="C96" s="821"/>
      <c r="D96" s="821"/>
      <c r="E96" s="821"/>
      <c r="F96" s="821"/>
      <c r="G96" s="821"/>
      <c r="H96" s="821"/>
      <c r="I96" s="821"/>
      <c r="J96" s="821"/>
      <c r="K96" s="821"/>
      <c r="L96" s="821"/>
      <c r="M96" s="822"/>
      <c r="N96" s="189">
        <f>N86+N94</f>
        <v>4136.9509154562993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8" t="s">
        <v>2216</v>
      </c>
      <c r="C106" s="229"/>
      <c r="D106" s="229"/>
      <c r="E106" s="229"/>
      <c r="F106" s="229"/>
      <c r="G106" s="229"/>
      <c r="H106" s="229"/>
      <c r="I106" s="229"/>
      <c r="J106" s="229"/>
      <c r="K106" s="229"/>
      <c r="L106" s="229"/>
      <c r="M106" s="229"/>
      <c r="N106" s="230"/>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c r="B109" s="231"/>
      <c r="C109" s="232"/>
      <c r="D109" s="232"/>
      <c r="E109" s="232"/>
      <c r="F109" s="232"/>
      <c r="G109" s="232"/>
      <c r="H109" s="232"/>
      <c r="I109" s="232"/>
      <c r="J109" s="232"/>
      <c r="K109" s="232"/>
      <c r="L109" s="232"/>
      <c r="M109" s="232"/>
      <c r="N109" s="233"/>
    </row>
    <row r="110" spans="2:14" ht="15.75" thickBot="1">
      <c r="B110" s="234"/>
      <c r="C110" s="235"/>
      <c r="D110" s="235"/>
      <c r="E110" s="235"/>
      <c r="F110" s="235"/>
      <c r="G110" s="235"/>
      <c r="H110" s="235"/>
      <c r="I110" s="235"/>
      <c r="J110" s="235"/>
      <c r="K110" s="235"/>
      <c r="L110" s="235"/>
      <c r="M110" s="235"/>
      <c r="N110" s="236"/>
    </row>
    <row r="111" spans="2:14">
      <c r="B111" s="237"/>
      <c r="C111" s="238"/>
      <c r="D111" s="238"/>
      <c r="E111" s="238"/>
      <c r="F111" s="238"/>
      <c r="G111" s="238"/>
      <c r="H111" s="238"/>
      <c r="I111" s="238"/>
      <c r="J111" s="238"/>
      <c r="K111" s="238"/>
      <c r="L111" s="238"/>
      <c r="M111" s="238"/>
      <c r="N111" s="239"/>
    </row>
    <row r="112" spans="2:14">
      <c r="B112" s="223" t="s">
        <v>2217</v>
      </c>
      <c r="C112" s="31"/>
      <c r="D112" s="31"/>
      <c r="E112" s="31"/>
      <c r="F112" s="31"/>
      <c r="G112" s="31"/>
      <c r="H112" s="31"/>
      <c r="I112" s="31"/>
      <c r="J112" s="31"/>
      <c r="K112" s="31"/>
      <c r="L112" s="31"/>
      <c r="M112" s="31"/>
      <c r="N112" s="32"/>
    </row>
    <row r="113" spans="2:14" ht="15" customHeight="1">
      <c r="B113" s="823" t="s">
        <v>2218</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2219</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332"/>
      <c r="C119" s="333"/>
      <c r="D119" s="333"/>
      <c r="E119" s="333"/>
      <c r="F119" s="333"/>
      <c r="G119" s="333"/>
      <c r="H119" s="333"/>
      <c r="I119" s="333"/>
      <c r="J119" s="333"/>
      <c r="K119" s="333"/>
      <c r="L119" s="333"/>
      <c r="M119" s="333"/>
      <c r="N119" s="334"/>
    </row>
    <row r="120" spans="2:14">
      <c r="B120" s="223"/>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6"/>
      <c r="K126" s="886"/>
      <c r="L126" s="886"/>
      <c r="M126" s="886"/>
      <c r="N126" s="887"/>
    </row>
    <row r="127" spans="2:14" ht="15.75" thickBot="1">
      <c r="B127" s="262" t="s">
        <v>2221</v>
      </c>
      <c r="C127" s="394"/>
      <c r="D127" s="394"/>
      <c r="E127" s="57"/>
      <c r="F127" s="57"/>
      <c r="G127" s="57"/>
      <c r="H127" s="57"/>
      <c r="I127" s="57"/>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1092</v>
      </c>
      <c r="C31" s="81" t="s">
        <v>2039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272">
        <v>6.25</v>
      </c>
      <c r="N36" s="273">
        <f t="shared" ref="N36:N41" si="0">K36/M36</f>
        <v>510.37934850047941</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v>
      </c>
      <c r="N37" s="273">
        <f t="shared" si="0"/>
        <v>1761.4458523915691</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8"/>
      <c r="J38" s="269"/>
      <c r="K38" s="270">
        <f>VLOOKUP(A38,EQUIPOS!A8:D165,4,FALSE)</f>
        <v>19445.490660048621</v>
      </c>
      <c r="L38" s="271"/>
      <c r="M38" s="272">
        <v>3.75</v>
      </c>
      <c r="N38" s="273">
        <f t="shared" si="0"/>
        <v>5185.4641760129653</v>
      </c>
    </row>
    <row r="39" spans="1:14">
      <c r="A39" t="s">
        <v>228</v>
      </c>
      <c r="B39" s="869" t="str">
        <f>VLOOKUP(A39,EQUIPOS!A9:D154,3,FALSE)</f>
        <v xml:space="preserve">Formaleta metálica (concreto hidráulico)
</v>
      </c>
      <c r="C39" s="870"/>
      <c r="D39" s="870"/>
      <c r="E39" s="870"/>
      <c r="F39" s="870"/>
      <c r="G39" s="870"/>
      <c r="H39" s="871"/>
      <c r="I39" s="268"/>
      <c r="J39" s="269"/>
      <c r="K39" s="270">
        <f>VLOOKUP(A39,EQUIPOS!A9:D166,4,FALSE)</f>
        <v>3278.6758094814904</v>
      </c>
      <c r="L39" s="271"/>
      <c r="M39" s="272">
        <v>6.25</v>
      </c>
      <c r="N39" s="273">
        <f t="shared" si="0"/>
        <v>524.58812951703851</v>
      </c>
    </row>
    <row r="40" spans="1:14">
      <c r="A40" t="s">
        <v>301</v>
      </c>
      <c r="B40" s="869" t="str">
        <f>VLOOKUP(A40,EQUIPOS!A10:D154,3,FALSE)</f>
        <v>Regla vibratoria, de longitud de 3 a 5 m, motor de 3600 rpm, potencia 6 HP</v>
      </c>
      <c r="C40" s="870"/>
      <c r="D40" s="870"/>
      <c r="E40" s="870"/>
      <c r="F40" s="870"/>
      <c r="G40" s="870"/>
      <c r="H40" s="871"/>
      <c r="I40" s="268"/>
      <c r="J40" s="269"/>
      <c r="K40" s="270">
        <f>VLOOKUP(A40,EQUIPOS!A10:D167,4,FALSE)</f>
        <v>6478.8092273618358</v>
      </c>
      <c r="L40" s="271"/>
      <c r="M40" s="272">
        <v>6.25</v>
      </c>
      <c r="N40" s="273">
        <f t="shared" si="0"/>
        <v>1036.6094763778938</v>
      </c>
    </row>
    <row r="41" spans="1:14">
      <c r="A41" t="s">
        <v>363</v>
      </c>
      <c r="B41" s="869" t="str">
        <f>VLOOKUP(A41,EQUIPOS!A11:D155,3,FALSE)</f>
        <v>Vibrador de concreto, Motor de 3 hp a 18.000 rpm Mangueras de 4 mt</v>
      </c>
      <c r="C41" s="870"/>
      <c r="D41" s="870"/>
      <c r="E41" s="870"/>
      <c r="F41" s="870"/>
      <c r="G41" s="870"/>
      <c r="H41" s="871"/>
      <c r="I41" s="268"/>
      <c r="J41" s="269"/>
      <c r="K41" s="270">
        <f>VLOOKUP(A41,EQUIPOS!A11:D168,4,FALSE)</f>
        <v>5438.8120016195408</v>
      </c>
      <c r="L41" s="271"/>
      <c r="M41" s="272">
        <v>6.25</v>
      </c>
      <c r="N41" s="273">
        <f t="shared" si="0"/>
        <v>870.20992025912653</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N83*M46</f>
        <v>971.20648722881606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10859.903390287889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s="144" t="s">
        <v>382</v>
      </c>
      <c r="B53" s="43" t="str">
        <f>VLOOKUP(A53,MATERIALES!A5:D373,3,FALSE)</f>
        <v>Barras de transferencia de carga (1'')</v>
      </c>
      <c r="C53" s="282"/>
      <c r="D53" s="282"/>
      <c r="E53" s="282"/>
      <c r="F53" s="282"/>
      <c r="G53" s="282"/>
      <c r="H53" s="282"/>
      <c r="I53" s="269"/>
      <c r="J53" s="225" t="str">
        <f>VLOOKUP(A53,MATERIALES!A7:D645,2,FALSE)</f>
        <v>kg</v>
      </c>
      <c r="K53" s="408">
        <v>6.1342592592592586</v>
      </c>
      <c r="L53" s="268"/>
      <c r="M53" s="403">
        <f>VLOOKUP(A53,MATERIALES!A5:D396,4,FALSE)</f>
        <v>4320.875857057631</v>
      </c>
      <c r="N53" s="273">
        <f>K53*M53</f>
        <v>26505.372734265558</v>
      </c>
    </row>
    <row r="54" spans="1:14">
      <c r="A54" s="144" t="s">
        <v>384</v>
      </c>
      <c r="B54" s="43" t="str">
        <f>VLOOKUP(A54,MATERIALES!A6:D373,3,FALSE)</f>
        <v>Barras de unión de 1/2´´</v>
      </c>
      <c r="C54" s="282"/>
      <c r="D54" s="282"/>
      <c r="E54" s="282"/>
      <c r="F54" s="282"/>
      <c r="G54" s="282"/>
      <c r="H54" s="282"/>
      <c r="I54" s="269"/>
      <c r="J54" s="225" t="str">
        <f>VLOOKUP(A54,MATERIALES!A8:D646,2,FALSE)</f>
        <v>kg</v>
      </c>
      <c r="K54" s="283">
        <v>0.37037037037037041</v>
      </c>
      <c r="L54" s="268"/>
      <c r="M54" s="403">
        <f>VLOOKUP(A54,MATERIALES!A6:D397,4,FALSE)</f>
        <v>3721.82544064887</v>
      </c>
      <c r="N54" s="273">
        <f>K54*M54</f>
        <v>1378.4538669069891</v>
      </c>
    </row>
    <row r="55" spans="1:14">
      <c r="A55" s="144" t="s">
        <v>417</v>
      </c>
      <c r="B55" s="43" t="str">
        <f>VLOOKUP(A55,MATERIALES!A6:D373,3,FALSE)</f>
        <v>Cintilla De Poliuretano (Sikarod) (Pavimentos De Concreto Hidráulico)</v>
      </c>
      <c r="C55" s="282"/>
      <c r="D55" s="282"/>
      <c r="E55" s="282"/>
      <c r="F55" s="282"/>
      <c r="G55" s="282"/>
      <c r="H55" s="282"/>
      <c r="I55" s="269"/>
      <c r="J55" s="225" t="str">
        <f>VLOOKUP(A55,MATERIALES!A9:D647,2,FALSE)</f>
        <v>m</v>
      </c>
      <c r="K55" s="283">
        <v>1.1111111111111112</v>
      </c>
      <c r="L55" s="268"/>
      <c r="M55" s="403">
        <f>VLOOKUP(A55,MATERIALES!A6:D398,4,FALSE)</f>
        <v>971.65485682438919</v>
      </c>
      <c r="N55" s="273">
        <f>K55*M55</f>
        <v>1079.6165075826548</v>
      </c>
    </row>
    <row r="56" spans="1:14">
      <c r="A56" s="144" t="s">
        <v>646</v>
      </c>
      <c r="B56" s="43" t="str">
        <f>VLOOKUP(A56,MATERIALES!A6:D373,3,FALSE)</f>
        <v>Sello de silicona o sellador autonivelante</v>
      </c>
      <c r="C56" s="282"/>
      <c r="D56" s="282"/>
      <c r="E56" s="282"/>
      <c r="F56" s="282"/>
      <c r="G56" s="282"/>
      <c r="H56" s="282"/>
      <c r="I56" s="269"/>
      <c r="J56" s="225" t="str">
        <f>VLOOKUP(A56,MATERIALES!A10:D648,2,FALSE)</f>
        <v>m</v>
      </c>
      <c r="K56" s="283">
        <v>1.1111111111111112</v>
      </c>
      <c r="L56" s="268"/>
      <c r="M56" s="403">
        <f>VLOOKUP(A56,MATERIALES!A6:D399,4,FALSE)</f>
        <v>3988.1183609242885</v>
      </c>
      <c r="N56" s="273">
        <f>K56*M56</f>
        <v>4431.2426232492098</v>
      </c>
    </row>
    <row r="57" spans="1:14">
      <c r="A57" s="144" t="s">
        <v>778</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2" t="str">
        <f>VLOOKUP(A57,MATERIALES!A11:D649,2,FALSE)</f>
        <v>kg</v>
      </c>
      <c r="K57" s="44">
        <v>1.1200000000000001</v>
      </c>
      <c r="L57" s="907">
        <f>VLOOKUP(A57,MATERIALES!A4:D373,4,FALSE)</f>
        <v>5434.4279361517156</v>
      </c>
      <c r="M57" s="908"/>
      <c r="N57" s="273">
        <f>K57*L57</f>
        <v>6086.5592884899224</v>
      </c>
    </row>
    <row r="58" spans="1:14">
      <c r="A58" s="144" t="s">
        <v>838</v>
      </c>
      <c r="B58" s="317" t="str">
        <f>VLOOKUP(A58,MATERIALES!A8:D373,3,FALSE)</f>
        <v>Concreto hidráulico para pavimento MR-43</v>
      </c>
      <c r="C58" s="318"/>
      <c r="D58" s="318"/>
      <c r="E58" s="318"/>
      <c r="F58" s="318"/>
      <c r="G58" s="318"/>
      <c r="H58" s="318"/>
      <c r="I58" s="318"/>
      <c r="J58" s="312" t="str">
        <f>VLOOKUP(A58,MATERIALES!A11:D650,2,FALSE)</f>
        <v>m3</v>
      </c>
      <c r="K58" s="44">
        <v>1.01</v>
      </c>
      <c r="L58" s="319"/>
      <c r="M58" s="415">
        <f>VLOOKUP(A58,MATERIALES!A8:D401,4,FALSE)</f>
        <v>373981.75179381279</v>
      </c>
      <c r="N58" s="273">
        <f>K58*M58</f>
        <v>377721.56931175094</v>
      </c>
    </row>
    <row r="59" spans="1:14">
      <c r="B59" s="317"/>
      <c r="C59" s="318"/>
      <c r="D59" s="318"/>
      <c r="E59" s="318"/>
      <c r="F59" s="318"/>
      <c r="G59" s="318"/>
      <c r="H59" s="318"/>
      <c r="I59" s="318"/>
      <c r="J59" s="44"/>
      <c r="K59" s="44"/>
      <c r="L59" s="319"/>
      <c r="M59" s="320"/>
      <c r="N59" s="45"/>
    </row>
    <row r="60" spans="1:14" ht="15.75" thickBot="1">
      <c r="B60" s="310"/>
      <c r="C60" s="311"/>
      <c r="D60" s="311"/>
      <c r="E60" s="311"/>
      <c r="F60" s="311"/>
      <c r="G60" s="311"/>
      <c r="H60" s="311"/>
      <c r="I60" s="311"/>
      <c r="J60" s="126"/>
      <c r="K60" s="126"/>
      <c r="L60" s="326"/>
      <c r="M60" s="325"/>
      <c r="N60" s="127"/>
    </row>
    <row r="61" spans="1:14" ht="15.75" thickBot="1">
      <c r="B61" s="820" t="s">
        <v>953</v>
      </c>
      <c r="C61" s="821"/>
      <c r="D61" s="821"/>
      <c r="E61" s="821"/>
      <c r="F61" s="821"/>
      <c r="G61" s="821"/>
      <c r="H61" s="821"/>
      <c r="I61" s="821"/>
      <c r="J61" s="821"/>
      <c r="K61" s="821"/>
      <c r="L61" s="821"/>
      <c r="M61" s="822"/>
      <c r="N61" s="395">
        <f>SUM(N53:N60)</f>
        <v>417202.81433224527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07">
        <f>VLOOKUP(A66,TRANSPORTE!A5:D117,4,FALSE)</f>
        <v>1002.8940697217156</v>
      </c>
      <c r="M66" s="908"/>
      <c r="N66" s="288">
        <f>K66*L66</f>
        <v>1012.9230104189328</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1012.9230104189328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127"/>
    </row>
    <row r="83" spans="1:14" ht="15.75" thickBot="1">
      <c r="B83" s="909" t="s">
        <v>953</v>
      </c>
      <c r="C83" s="863"/>
      <c r="D83" s="863"/>
      <c r="E83" s="863"/>
      <c r="F83" s="863"/>
      <c r="G83" s="863"/>
      <c r="H83" s="863"/>
      <c r="I83" s="863"/>
      <c r="J83" s="863"/>
      <c r="K83" s="863"/>
      <c r="L83" s="863"/>
      <c r="M83" s="864"/>
      <c r="N83" s="461">
        <f>SUM(N77:N82)</f>
        <v>9712.0648722881597</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438787.70560524025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87757.541121048052</v>
      </c>
      <c r="M90" s="856"/>
      <c r="N90" s="51"/>
    </row>
    <row r="91" spans="1:14">
      <c r="B91" s="89" t="s">
        <v>973</v>
      </c>
      <c r="C91" s="90"/>
      <c r="D91" s="90"/>
      <c r="E91" s="90"/>
      <c r="F91" s="90"/>
      <c r="G91" s="90"/>
      <c r="H91" s="90"/>
      <c r="I91" s="87"/>
      <c r="J91" s="88"/>
      <c r="K91" s="305">
        <v>0.05</v>
      </c>
      <c r="L91" s="855">
        <f>N85*K91</f>
        <v>21939.385280262013</v>
      </c>
      <c r="M91" s="856"/>
      <c r="N91" s="51"/>
    </row>
    <row r="92" spans="1:14" ht="15.75" thickBot="1">
      <c r="B92" s="91" t="s">
        <v>974</v>
      </c>
      <c r="C92" s="92"/>
      <c r="D92" s="92"/>
      <c r="E92" s="92"/>
      <c r="F92" s="92"/>
      <c r="G92" s="92"/>
      <c r="H92" s="92"/>
      <c r="I92" s="93"/>
      <c r="J92" s="94"/>
      <c r="K92" s="306">
        <v>0.05</v>
      </c>
      <c r="L92" s="857">
        <f>N85*K92</f>
        <v>21939.385280262013</v>
      </c>
      <c r="M92" s="858"/>
      <c r="N92" s="51"/>
    </row>
    <row r="93" spans="1:14" ht="15.75" thickBot="1">
      <c r="B93" s="820" t="s">
        <v>953</v>
      </c>
      <c r="C93" s="821"/>
      <c r="D93" s="821"/>
      <c r="E93" s="821"/>
      <c r="F93" s="821"/>
      <c r="G93" s="821"/>
      <c r="H93" s="821"/>
      <c r="I93" s="821"/>
      <c r="J93" s="821"/>
      <c r="K93" s="821"/>
      <c r="L93" s="821"/>
      <c r="M93" s="822"/>
      <c r="N93" s="52">
        <f>L90+L91+L92</f>
        <v>131636.31168157209</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570424.0172868123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6"/>
      <c r="K125" s="886"/>
      <c r="L125" s="886"/>
      <c r="M125" s="886"/>
      <c r="N125" s="887"/>
    </row>
    <row r="126" spans="2:14" ht="15.75" customHeight="1" thickBot="1">
      <c r="B126" s="262" t="s">
        <v>2221</v>
      </c>
      <c r="C126" s="394"/>
      <c r="D126" s="394"/>
      <c r="E126" s="57"/>
      <c r="F126" s="57"/>
      <c r="G126" s="57"/>
      <c r="H126" s="57"/>
      <c r="I126" s="57"/>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1624</v>
      </c>
      <c r="C31" s="81" t="s">
        <v>1623</v>
      </c>
      <c r="D31" s="82"/>
      <c r="E31" s="82"/>
      <c r="F31" s="82"/>
      <c r="G31" s="82"/>
      <c r="H31" s="82"/>
      <c r="I31" s="82"/>
      <c r="J31" s="83"/>
      <c r="K31" s="309"/>
      <c r="L31" s="307" t="s">
        <v>387</v>
      </c>
      <c r="M31" s="204"/>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272">
        <v>6.25</v>
      </c>
      <c r="N36" s="273">
        <f t="shared" ref="N36:N41" si="0">K36/M36</f>
        <v>510.37934850047941</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88072.292619578453</v>
      </c>
      <c r="L37" s="271"/>
      <c r="M37" s="272">
        <v>50</v>
      </c>
      <c r="N37" s="273">
        <f t="shared" si="0"/>
        <v>1761.4458523915691</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8"/>
      <c r="J38" s="269"/>
      <c r="K38" s="270">
        <f>VLOOKUP(A38,EQUIPOS!A8:D165,4,FALSE)</f>
        <v>19445.490660048621</v>
      </c>
      <c r="L38" s="271"/>
      <c r="M38" s="272">
        <v>3.75</v>
      </c>
      <c r="N38" s="273">
        <f t="shared" si="0"/>
        <v>5185.4641760129653</v>
      </c>
    </row>
    <row r="39" spans="1:14">
      <c r="A39" t="s">
        <v>228</v>
      </c>
      <c r="B39" s="869" t="str">
        <f>VLOOKUP(A39,EQUIPOS!A9:D154,3,FALSE)</f>
        <v xml:space="preserve">Formaleta metálica (concreto hidráulico)
</v>
      </c>
      <c r="C39" s="870"/>
      <c r="D39" s="870"/>
      <c r="E39" s="870"/>
      <c r="F39" s="870"/>
      <c r="G39" s="870"/>
      <c r="H39" s="871"/>
      <c r="I39" s="268"/>
      <c r="J39" s="269"/>
      <c r="K39" s="270">
        <f>VLOOKUP(A39,EQUIPOS!A9:D166,4,FALSE)</f>
        <v>3278.6758094814904</v>
      </c>
      <c r="L39" s="271"/>
      <c r="M39" s="272">
        <v>6.25</v>
      </c>
      <c r="N39" s="273">
        <f t="shared" si="0"/>
        <v>524.58812951703851</v>
      </c>
    </row>
    <row r="40" spans="1:14">
      <c r="A40" t="s">
        <v>301</v>
      </c>
      <c r="B40" s="869" t="str">
        <f>VLOOKUP(A40,EQUIPOS!A10:D154,3,FALSE)</f>
        <v>Regla vibratoria, de longitud de 3 a 5 m, motor de 3600 rpm, potencia 6 HP</v>
      </c>
      <c r="C40" s="870"/>
      <c r="D40" s="870"/>
      <c r="E40" s="870"/>
      <c r="F40" s="870"/>
      <c r="G40" s="870"/>
      <c r="H40" s="871"/>
      <c r="I40" s="268"/>
      <c r="J40" s="269"/>
      <c r="K40" s="270">
        <f>VLOOKUP(A40,EQUIPOS!A10:D167,4,FALSE)</f>
        <v>6478.8092273618358</v>
      </c>
      <c r="L40" s="271"/>
      <c r="M40" s="272">
        <v>6.25</v>
      </c>
      <c r="N40" s="273">
        <f t="shared" si="0"/>
        <v>1036.6094763778938</v>
      </c>
    </row>
    <row r="41" spans="1:14">
      <c r="A41" t="s">
        <v>363</v>
      </c>
      <c r="B41" s="869" t="str">
        <f>VLOOKUP(A41,EQUIPOS!A11:D155,3,FALSE)</f>
        <v>Vibrador de concreto, Motor de 3 hp a 18.000 rpm Mangueras de 4 mt</v>
      </c>
      <c r="C41" s="870"/>
      <c r="D41" s="870"/>
      <c r="E41" s="870"/>
      <c r="F41" s="870"/>
      <c r="G41" s="870"/>
      <c r="H41" s="871"/>
      <c r="I41" s="268"/>
      <c r="J41" s="269"/>
      <c r="K41" s="270">
        <f>VLOOKUP(A41,EQUIPOS!A11:D168,4,FALSE)</f>
        <v>5438.8120016195408</v>
      </c>
      <c r="L41" s="271"/>
      <c r="M41" s="272">
        <v>6.25</v>
      </c>
      <c r="N41" s="273">
        <f t="shared" si="0"/>
        <v>870.20992025912653</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N83*M46</f>
        <v>971.20648722881606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10859.903390287889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s="144" t="s">
        <v>382</v>
      </c>
      <c r="B53" s="43" t="str">
        <f>VLOOKUP(A53,MATERIALES!A5:D373,3,FALSE)</f>
        <v>Barras de transferencia de carga (1'')</v>
      </c>
      <c r="C53" s="282"/>
      <c r="D53" s="282"/>
      <c r="E53" s="282"/>
      <c r="F53" s="282"/>
      <c r="G53" s="282"/>
      <c r="H53" s="282"/>
      <c r="I53" s="269"/>
      <c r="J53" s="225" t="s">
        <v>377</v>
      </c>
      <c r="K53" s="283">
        <v>6.1342592592592586</v>
      </c>
      <c r="L53" s="268"/>
      <c r="M53" s="403">
        <f>VLOOKUP(A53,MATERIALES!A5:D396,4,FALSE)</f>
        <v>4320.875857057631</v>
      </c>
      <c r="N53" s="273">
        <f>K53*M53</f>
        <v>26505.372734265558</v>
      </c>
    </row>
    <row r="54" spans="1:14">
      <c r="A54" s="144" t="s">
        <v>751</v>
      </c>
      <c r="B54" s="43" t="str">
        <f>VLOOKUP(A54,MATERIALES!A6:D373,3,FALSE)</f>
        <v>Aditivo Acelerante de Fraguado</v>
      </c>
      <c r="C54" s="282"/>
      <c r="D54" s="282"/>
      <c r="E54" s="282"/>
      <c r="F54" s="282"/>
      <c r="G54" s="282"/>
      <c r="H54" s="282"/>
      <c r="I54" s="269"/>
      <c r="J54" s="225" t="s">
        <v>377</v>
      </c>
      <c r="K54" s="283">
        <v>1.1200000000000001</v>
      </c>
      <c r="L54" s="268"/>
      <c r="M54" s="403">
        <f>VLOOKUP(A54,MATERIALES!A6:D397,4,FALSE)</f>
        <v>19716.764130101503</v>
      </c>
      <c r="N54" s="273">
        <f>K54*M54</f>
        <v>22082.775825713685</v>
      </c>
    </row>
    <row r="55" spans="1:14">
      <c r="A55" s="144" t="s">
        <v>384</v>
      </c>
      <c r="B55" s="43" t="str">
        <f>VLOOKUP(A55,MATERIALES!A6:D373,3,FALSE)</f>
        <v>Barras de unión de 1/2´´</v>
      </c>
      <c r="C55" s="282"/>
      <c r="D55" s="282"/>
      <c r="E55" s="282"/>
      <c r="F55" s="282"/>
      <c r="G55" s="282"/>
      <c r="H55" s="282"/>
      <c r="I55" s="269"/>
      <c r="J55" s="225" t="s">
        <v>377</v>
      </c>
      <c r="K55" s="283">
        <v>0.37037037037037041</v>
      </c>
      <c r="L55" s="268"/>
      <c r="M55" s="403">
        <f>VLOOKUP(A55,MATERIALES!A6:D398,4,FALSE)</f>
        <v>3721.82544064887</v>
      </c>
      <c r="N55" s="273">
        <f>K55*M55</f>
        <v>1378.4538669069891</v>
      </c>
    </row>
    <row r="56" spans="1:14">
      <c r="A56" s="144" t="s">
        <v>417</v>
      </c>
      <c r="B56" s="43" t="str">
        <f>VLOOKUP(A56,MATERIALES!A6:D373,3,FALSE)</f>
        <v>Cintilla De Poliuretano (Sikarod) (Pavimentos De Concreto Hidráulico)</v>
      </c>
      <c r="C56" s="282"/>
      <c r="D56" s="282"/>
      <c r="E56" s="282"/>
      <c r="F56" s="282"/>
      <c r="G56" s="282"/>
      <c r="H56" s="282"/>
      <c r="I56" s="269"/>
      <c r="J56" s="225" t="s">
        <v>144</v>
      </c>
      <c r="K56" s="283">
        <v>1.1111111111111112</v>
      </c>
      <c r="L56" s="268"/>
      <c r="M56" s="403">
        <f>VLOOKUP(A56,MATERIALES!A6:D399,4,FALSE)</f>
        <v>971.65485682438919</v>
      </c>
      <c r="N56" s="273">
        <f>K56*M56</f>
        <v>1079.6165075826548</v>
      </c>
    </row>
    <row r="57" spans="1:14">
      <c r="A57" s="144" t="s">
        <v>646</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2" t="s">
        <v>144</v>
      </c>
      <c r="K57" s="44">
        <v>1.1111111111111112</v>
      </c>
      <c r="L57" s="907">
        <f>VLOOKUP(A57,MATERIALES!A4:D373,4,FALSE)</f>
        <v>3988.1183609242885</v>
      </c>
      <c r="M57" s="908"/>
      <c r="N57" s="273">
        <f>K57*L57</f>
        <v>4431.2426232492098</v>
      </c>
    </row>
    <row r="58" spans="1:14">
      <c r="A58" s="144" t="s">
        <v>778</v>
      </c>
      <c r="B58" s="317" t="str">
        <f>VLOOKUP(A58,MATERIALES!A8:D373,3,FALSE)</f>
        <v>Antisol blanco (presentación 20 kg)</v>
      </c>
      <c r="C58" s="318"/>
      <c r="D58" s="318"/>
      <c r="E58" s="318"/>
      <c r="F58" s="318"/>
      <c r="G58" s="318"/>
      <c r="H58" s="318"/>
      <c r="I58" s="318"/>
      <c r="J58" s="312" t="s">
        <v>377</v>
      </c>
      <c r="K58" s="44">
        <v>1.1200000000000001</v>
      </c>
      <c r="L58" s="416"/>
      <c r="M58" s="415">
        <f>VLOOKUP(A58,MATERIALES!A8:D401,4,FALSE)</f>
        <v>5434.4279361517156</v>
      </c>
      <c r="N58" s="273">
        <f>K58*M58</f>
        <v>6086.5592884899224</v>
      </c>
    </row>
    <row r="59" spans="1:14">
      <c r="A59" t="s">
        <v>838</v>
      </c>
      <c r="B59" s="317" t="str">
        <f>VLOOKUP(A59,MATERIALES!A9:D373,3,FALSE)</f>
        <v>Concreto hidráulico para pavimento MR-43</v>
      </c>
      <c r="C59" s="318"/>
      <c r="D59" s="318"/>
      <c r="E59" s="318"/>
      <c r="F59" s="318"/>
      <c r="G59" s="318"/>
      <c r="H59" s="318"/>
      <c r="I59" s="318"/>
      <c r="J59" s="312" t="s">
        <v>387</v>
      </c>
      <c r="K59" s="44">
        <v>1.01</v>
      </c>
      <c r="L59" s="416"/>
      <c r="M59" s="415">
        <f>VLOOKUP(A59,MATERIALES!A9:D402,4,FALSE)</f>
        <v>373981.75179381279</v>
      </c>
      <c r="N59" s="273">
        <f>K59*M59</f>
        <v>377721.56931175094</v>
      </c>
    </row>
    <row r="60" spans="1:14" ht="15.75" thickBot="1">
      <c r="B60" s="310"/>
      <c r="C60" s="311"/>
      <c r="D60" s="311"/>
      <c r="E60" s="311"/>
      <c r="F60" s="311"/>
      <c r="G60" s="311"/>
      <c r="H60" s="311"/>
      <c r="I60" s="311"/>
      <c r="J60" s="126"/>
      <c r="K60" s="126"/>
      <c r="L60" s="326"/>
      <c r="M60" s="325"/>
      <c r="N60" s="127"/>
    </row>
    <row r="61" spans="1:14" ht="15.75" thickBot="1">
      <c r="B61" s="820" t="s">
        <v>953</v>
      </c>
      <c r="C61" s="821"/>
      <c r="D61" s="821"/>
      <c r="E61" s="821"/>
      <c r="F61" s="821"/>
      <c r="G61" s="821"/>
      <c r="H61" s="821"/>
      <c r="I61" s="821"/>
      <c r="J61" s="821"/>
      <c r="K61" s="821"/>
      <c r="L61" s="821"/>
      <c r="M61" s="822"/>
      <c r="N61" s="395">
        <f>SUM(N53:N60)</f>
        <v>439285.59015795897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07">
        <f>VLOOKUP(A66,TRANSPORTE!A5:D117,4,FALSE)</f>
        <v>1002.8940697217156</v>
      </c>
      <c r="M66" s="908"/>
      <c r="N66" s="288">
        <f>K66*L66</f>
        <v>1012.9230104189328</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1012.9230104189328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45"/>
    </row>
    <row r="83" spans="1:14" ht="15.75" thickBot="1">
      <c r="B83" s="909" t="s">
        <v>953</v>
      </c>
      <c r="C83" s="863"/>
      <c r="D83" s="863"/>
      <c r="E83" s="863"/>
      <c r="F83" s="863"/>
      <c r="G83" s="863"/>
      <c r="H83" s="863"/>
      <c r="I83" s="863"/>
      <c r="J83" s="863"/>
      <c r="K83" s="863"/>
      <c r="L83" s="863"/>
      <c r="M83" s="864"/>
      <c r="N83" s="302">
        <f>SUM(N77:N82)</f>
        <v>9712.0648722881597</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460870.48143095395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92174.09628619079</v>
      </c>
      <c r="M90" s="856"/>
      <c r="N90" s="51"/>
    </row>
    <row r="91" spans="1:14">
      <c r="B91" s="89" t="s">
        <v>973</v>
      </c>
      <c r="C91" s="90"/>
      <c r="D91" s="90"/>
      <c r="E91" s="90"/>
      <c r="F91" s="90"/>
      <c r="G91" s="90"/>
      <c r="H91" s="90"/>
      <c r="I91" s="87"/>
      <c r="J91" s="88"/>
      <c r="K91" s="305">
        <v>0.05</v>
      </c>
      <c r="L91" s="855">
        <f>N85*K91</f>
        <v>23043.524071547698</v>
      </c>
      <c r="M91" s="856"/>
      <c r="N91" s="51"/>
    </row>
    <row r="92" spans="1:14" ht="15.75" thickBot="1">
      <c r="B92" s="91" t="s">
        <v>974</v>
      </c>
      <c r="C92" s="92"/>
      <c r="D92" s="92"/>
      <c r="E92" s="92"/>
      <c r="F92" s="92"/>
      <c r="G92" s="92"/>
      <c r="H92" s="92"/>
      <c r="I92" s="93"/>
      <c r="J92" s="94"/>
      <c r="K92" s="306">
        <v>0.05</v>
      </c>
      <c r="L92" s="857">
        <f>N85*K92</f>
        <v>23043.524071547698</v>
      </c>
      <c r="M92" s="858"/>
      <c r="N92" s="51"/>
    </row>
    <row r="93" spans="1:14" ht="15.75" thickBot="1">
      <c r="B93" s="820" t="s">
        <v>953</v>
      </c>
      <c r="C93" s="821"/>
      <c r="D93" s="821"/>
      <c r="E93" s="821"/>
      <c r="F93" s="821"/>
      <c r="G93" s="821"/>
      <c r="H93" s="821"/>
      <c r="I93" s="821"/>
      <c r="J93" s="821"/>
      <c r="K93" s="821"/>
      <c r="L93" s="821"/>
      <c r="M93" s="822"/>
      <c r="N93" s="52">
        <f>L90+L91+L92</f>
        <v>138261.14442928619</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599131.62586024008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6"/>
      <c r="K125" s="886"/>
      <c r="L125" s="886"/>
      <c r="M125" s="886"/>
      <c r="N125" s="887"/>
    </row>
    <row r="126" spans="2:14" ht="15.75" customHeight="1" thickBot="1">
      <c r="B126" s="262" t="s">
        <v>2221</v>
      </c>
      <c r="C126" s="394"/>
      <c r="D126" s="394"/>
      <c r="E126" s="57"/>
      <c r="F126" s="57"/>
      <c r="G126" s="57"/>
      <c r="H126" s="57"/>
      <c r="I126" s="57"/>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29.25" customHeight="1" thickBot="1">
      <c r="A31" s="157" t="s">
        <v>1845</v>
      </c>
      <c r="B31" s="80" t="s">
        <v>1093</v>
      </c>
      <c r="C31" s="962" t="s">
        <v>1625</v>
      </c>
      <c r="D31" s="963"/>
      <c r="E31" s="963"/>
      <c r="F31" s="963"/>
      <c r="G31" s="963"/>
      <c r="H31" s="963"/>
      <c r="I31" s="963"/>
      <c r="J31" s="963"/>
      <c r="K31" s="469"/>
      <c r="L31" s="307" t="s">
        <v>377</v>
      </c>
      <c r="M31" s="204"/>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c r="C42" s="878"/>
      <c r="D42" s="878"/>
      <c r="E42" s="38"/>
      <c r="F42" s="39"/>
      <c r="G42" s="39"/>
      <c r="H42" s="40"/>
      <c r="I42" s="36"/>
      <c r="J42" s="37"/>
      <c r="K42" s="280"/>
      <c r="L42" s="277"/>
      <c r="M42" s="402"/>
      <c r="N42" s="345"/>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824</v>
      </c>
      <c r="B49" s="43" t="str">
        <f>VLOOKUP(A49,MATERIALES!A4:D373,3,FALSE)</f>
        <v>Cemento Porthland Norma ASTM C150 Tipo _______</v>
      </c>
      <c r="C49" s="282"/>
      <c r="D49" s="282"/>
      <c r="E49" s="282"/>
      <c r="F49" s="282"/>
      <c r="G49" s="282"/>
      <c r="H49" s="282"/>
      <c r="I49" s="269"/>
      <c r="J49" s="417" t="str">
        <f>VLOOKUP(A49,MATERIALES!A5:D641,2,FALSE)</f>
        <v>kg</v>
      </c>
      <c r="K49" s="283">
        <v>1</v>
      </c>
      <c r="L49" s="268"/>
      <c r="M49" s="403">
        <f>VLOOKUP(A49,MATERIALES!A5:D396,4,FALSE)</f>
        <v>511.50162342461704</v>
      </c>
      <c r="N49" s="273">
        <f>K49*M49</f>
        <v>511.50162342461704</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511.50162342461704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511.50162342461704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102.30032468492341</v>
      </c>
      <c r="M83" s="856"/>
      <c r="N83" s="51"/>
    </row>
    <row r="84" spans="1:14">
      <c r="B84" s="89" t="s">
        <v>973</v>
      </c>
      <c r="C84" s="90"/>
      <c r="D84" s="90"/>
      <c r="E84" s="90"/>
      <c r="F84" s="90"/>
      <c r="G84" s="90"/>
      <c r="H84" s="90"/>
      <c r="I84" s="87"/>
      <c r="J84" s="88"/>
      <c r="K84" s="305">
        <v>0.05</v>
      </c>
      <c r="L84" s="855">
        <f>N78*K84</f>
        <v>25.575081171230853</v>
      </c>
      <c r="M84" s="856"/>
      <c r="N84" s="51"/>
    </row>
    <row r="85" spans="1:14" ht="15.75" thickBot="1">
      <c r="B85" s="91" t="s">
        <v>974</v>
      </c>
      <c r="C85" s="92"/>
      <c r="D85" s="92"/>
      <c r="E85" s="92"/>
      <c r="F85" s="92"/>
      <c r="G85" s="92"/>
      <c r="H85" s="92"/>
      <c r="I85" s="93"/>
      <c r="J85" s="94"/>
      <c r="K85" s="306">
        <v>0.05</v>
      </c>
      <c r="L85" s="857">
        <f>N78*K85</f>
        <v>25.575081171230853</v>
      </c>
      <c r="M85" s="858"/>
      <c r="N85" s="51"/>
    </row>
    <row r="86" spans="1:14" ht="15.75" thickBot="1">
      <c r="B86" s="820" t="s">
        <v>953</v>
      </c>
      <c r="C86" s="821"/>
      <c r="D86" s="821"/>
      <c r="E86" s="821"/>
      <c r="F86" s="821"/>
      <c r="G86" s="821"/>
      <c r="H86" s="821"/>
      <c r="I86" s="821"/>
      <c r="J86" s="821"/>
      <c r="K86" s="821"/>
      <c r="L86" s="821"/>
      <c r="M86" s="822"/>
      <c r="N86" s="52">
        <f>L83+L84+L85</f>
        <v>153.45048702738512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664.95211045200222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1626</v>
      </c>
      <c r="C31" s="962" t="s">
        <v>2040</v>
      </c>
      <c r="D31" s="963"/>
      <c r="E31" s="963"/>
      <c r="F31" s="963"/>
      <c r="G31" s="963"/>
      <c r="H31" s="963"/>
      <c r="I31" s="963"/>
      <c r="J31" s="963"/>
      <c r="K31" s="46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c r="C42" s="878"/>
      <c r="D42" s="878"/>
      <c r="E42" s="38"/>
      <c r="F42" s="39"/>
      <c r="G42" s="39"/>
      <c r="H42" s="40"/>
      <c r="I42" s="36"/>
      <c r="J42" s="37"/>
      <c r="K42" s="280"/>
      <c r="L42" s="277"/>
      <c r="M42" s="402"/>
      <c r="N42" s="345"/>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826</v>
      </c>
      <c r="B49" s="43" t="str">
        <f>VLOOKUP(A49,MATERIALES!A4:D373,3,FALSE)</f>
        <v>Cemento Hidráulico adicionado, Norma ASTM C595 Tipo _______</v>
      </c>
      <c r="C49" s="282"/>
      <c r="D49" s="282"/>
      <c r="E49" s="282"/>
      <c r="F49" s="282"/>
      <c r="G49" s="282"/>
      <c r="H49" s="282"/>
      <c r="I49" s="269"/>
      <c r="J49" s="417" t="str">
        <f>VLOOKUP(A49,MATERIALES!A5:D641,2,FALSE)</f>
        <v>kg</v>
      </c>
      <c r="K49" s="283">
        <v>1</v>
      </c>
      <c r="L49" s="268"/>
      <c r="M49" s="403">
        <f>VLOOKUP(A49,MATERIALES!A5:D396,4,FALSE)</f>
        <v>618.69297766310433</v>
      </c>
      <c r="N49" s="273">
        <f>K49*M49</f>
        <v>618.69297766310433</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618.69297766310433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618.69297766310433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123.73859553262088</v>
      </c>
      <c r="M83" s="856"/>
      <c r="N83" s="51"/>
    </row>
    <row r="84" spans="1:14">
      <c r="B84" s="89" t="s">
        <v>973</v>
      </c>
      <c r="C84" s="90"/>
      <c r="D84" s="90"/>
      <c r="E84" s="90"/>
      <c r="F84" s="90"/>
      <c r="G84" s="90"/>
      <c r="H84" s="90"/>
      <c r="I84" s="87"/>
      <c r="J84" s="88"/>
      <c r="K84" s="305">
        <v>0.05</v>
      </c>
      <c r="L84" s="855">
        <f>N78*K84</f>
        <v>30.934648883155219</v>
      </c>
      <c r="M84" s="856"/>
      <c r="N84" s="51"/>
    </row>
    <row r="85" spans="1:14" ht="15.75" thickBot="1">
      <c r="B85" s="91" t="s">
        <v>974</v>
      </c>
      <c r="C85" s="92"/>
      <c r="D85" s="92"/>
      <c r="E85" s="92"/>
      <c r="F85" s="92"/>
      <c r="G85" s="92"/>
      <c r="H85" s="92"/>
      <c r="I85" s="93"/>
      <c r="J85" s="94"/>
      <c r="K85" s="306">
        <v>0.05</v>
      </c>
      <c r="L85" s="857">
        <f>N78*K85</f>
        <v>30.934648883155219</v>
      </c>
      <c r="M85" s="858"/>
      <c r="N85" s="51"/>
    </row>
    <row r="86" spans="1:14" ht="15.75" thickBot="1">
      <c r="B86" s="820" t="s">
        <v>953</v>
      </c>
      <c r="C86" s="821"/>
      <c r="D86" s="821"/>
      <c r="E86" s="821"/>
      <c r="F86" s="821"/>
      <c r="G86" s="821"/>
      <c r="H86" s="821"/>
      <c r="I86" s="821"/>
      <c r="J86" s="821"/>
      <c r="K86" s="821"/>
      <c r="L86" s="821"/>
      <c r="M86" s="822"/>
      <c r="N86" s="52">
        <f>L83+L84+L85</f>
        <v>185.60789329893129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804.30087096203556</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41.25" customHeight="1" thickBot="1">
      <c r="A31" t="s">
        <v>1845</v>
      </c>
      <c r="B31" s="80" t="s">
        <v>1627</v>
      </c>
      <c r="C31" s="962" t="s">
        <v>2041</v>
      </c>
      <c r="D31" s="963"/>
      <c r="E31" s="963"/>
      <c r="F31" s="963"/>
      <c r="G31" s="963"/>
      <c r="H31" s="963"/>
      <c r="I31" s="963"/>
      <c r="J31" s="963"/>
      <c r="K31" s="469"/>
      <c r="L31" s="307" t="s">
        <v>377</v>
      </c>
      <c r="M31" s="204"/>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c r="C42" s="878"/>
      <c r="D42" s="878"/>
      <c r="E42" s="38"/>
      <c r="F42" s="39"/>
      <c r="G42" s="39"/>
      <c r="H42" s="40"/>
      <c r="I42" s="36"/>
      <c r="J42" s="37"/>
      <c r="K42" s="280"/>
      <c r="L42" s="277"/>
      <c r="M42" s="402"/>
      <c r="N42" s="345"/>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804</v>
      </c>
      <c r="B49" s="43" t="str">
        <f>VLOOKUP(A49,MATERIALES!A4:D373,3,FALSE)</f>
        <v>Cemento gris</v>
      </c>
      <c r="C49" s="282"/>
      <c r="D49" s="282"/>
      <c r="E49" s="282"/>
      <c r="F49" s="282"/>
      <c r="G49" s="282"/>
      <c r="H49" s="282"/>
      <c r="I49" s="269"/>
      <c r="J49" s="417" t="str">
        <f>VLOOKUP(A49,MATERIALES!A5:D641,2,FALSE)</f>
        <v>kg</v>
      </c>
      <c r="K49" s="283">
        <v>1</v>
      </c>
      <c r="L49" s="268"/>
      <c r="M49" s="403">
        <f>VLOOKUP(A49,MATERIALES!A5:D396,4,FALSE)</f>
        <v>457.46797086593608</v>
      </c>
      <c r="N49" s="273">
        <f>K49*M49</f>
        <v>457.46797086593608</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457.46797086593608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457.46797086593608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91.493594173187219</v>
      </c>
      <c r="M83" s="856"/>
      <c r="N83" s="51"/>
    </row>
    <row r="84" spans="1:14">
      <c r="B84" s="89" t="s">
        <v>973</v>
      </c>
      <c r="C84" s="90"/>
      <c r="D84" s="90"/>
      <c r="E84" s="90"/>
      <c r="F84" s="90"/>
      <c r="G84" s="90"/>
      <c r="H84" s="90"/>
      <c r="I84" s="87"/>
      <c r="J84" s="88"/>
      <c r="K84" s="305">
        <v>0.05</v>
      </c>
      <c r="L84" s="855">
        <f>N78*K84</f>
        <v>22.873398543296805</v>
      </c>
      <c r="M84" s="856"/>
      <c r="N84" s="51"/>
    </row>
    <row r="85" spans="1:14" ht="15.75" thickBot="1">
      <c r="B85" s="91" t="s">
        <v>974</v>
      </c>
      <c r="C85" s="92"/>
      <c r="D85" s="92"/>
      <c r="E85" s="92"/>
      <c r="F85" s="92"/>
      <c r="G85" s="92"/>
      <c r="H85" s="92"/>
      <c r="I85" s="93"/>
      <c r="J85" s="94"/>
      <c r="K85" s="306">
        <v>0.05</v>
      </c>
      <c r="L85" s="857">
        <f>N78*K85</f>
        <v>22.873398543296805</v>
      </c>
      <c r="M85" s="858"/>
      <c r="N85" s="51"/>
    </row>
    <row r="86" spans="1:14" ht="15.75" thickBot="1">
      <c r="B86" s="820" t="s">
        <v>953</v>
      </c>
      <c r="C86" s="821"/>
      <c r="D86" s="821"/>
      <c r="E86" s="821"/>
      <c r="F86" s="821"/>
      <c r="G86" s="821"/>
      <c r="H86" s="821"/>
      <c r="I86" s="821"/>
      <c r="J86" s="821"/>
      <c r="K86" s="821"/>
      <c r="L86" s="821"/>
      <c r="M86" s="822"/>
      <c r="N86" s="52">
        <f>L83+L84+L85</f>
        <v>137.24039125978084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594.70836212571692</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1628</v>
      </c>
      <c r="C31" s="81" t="s">
        <v>1629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272">
        <v>30</v>
      </c>
      <c r="N36" s="273">
        <f>K36/M36</f>
        <v>106.32903093759987</v>
      </c>
    </row>
    <row r="37" spans="1:14">
      <c r="A37" t="s">
        <v>363</v>
      </c>
      <c r="B37" s="869" t="str">
        <f>VLOOKUP(A37,EQUIPOS!A7:D154,3,FALSE)</f>
        <v>Vibrador de concreto, Motor de 3 hp a 18.000 rpm Mangueras de 4 mt</v>
      </c>
      <c r="C37" s="870"/>
      <c r="D37" s="870"/>
      <c r="E37" s="870"/>
      <c r="F37" s="870"/>
      <c r="G37" s="870"/>
      <c r="H37" s="871"/>
      <c r="I37" s="268"/>
      <c r="J37" s="269"/>
      <c r="K37" s="270">
        <f>VLOOKUP(A37,EQUIPOS!A7:D164,4,FALSE)</f>
        <v>5438.8120016195408</v>
      </c>
      <c r="L37" s="271"/>
      <c r="M37" s="272">
        <v>30</v>
      </c>
      <c r="N37" s="273">
        <f>K37/M37</f>
        <v>181.29373338731801</v>
      </c>
    </row>
    <row r="38" spans="1:14">
      <c r="A38" t="s">
        <v>228</v>
      </c>
      <c r="B38" s="869" t="str">
        <f>VLOOKUP(A38,EQUIPOS!A8:D154,3,FALSE)</f>
        <v xml:space="preserve">Formaleta metálica (concreto hidráulico)
</v>
      </c>
      <c r="C38" s="870"/>
      <c r="D38" s="870"/>
      <c r="E38" s="870"/>
      <c r="F38" s="870"/>
      <c r="G38" s="870"/>
      <c r="H38" s="871"/>
      <c r="I38" s="872"/>
      <c r="J38" s="873"/>
      <c r="K38" s="270">
        <f>VLOOKUP(A38,EQUIPOS!A8:D165,4,FALSE)</f>
        <v>3278.6758094814904</v>
      </c>
      <c r="L38" s="874">
        <v>0.33329999999999999</v>
      </c>
      <c r="M38" s="875"/>
      <c r="N38" s="273">
        <f>K38/L38</f>
        <v>9837.0111295574279</v>
      </c>
    </row>
    <row r="39" spans="1:14">
      <c r="B39" s="869"/>
      <c r="C39" s="870"/>
      <c r="D39" s="870"/>
      <c r="E39" s="870"/>
      <c r="F39" s="870"/>
      <c r="G39" s="870"/>
      <c r="H39" s="871"/>
      <c r="I39" s="36"/>
      <c r="J39" s="37"/>
      <c r="K39" s="270"/>
      <c r="L39" s="277"/>
      <c r="M39" s="278"/>
      <c r="N39" s="273"/>
    </row>
    <row r="40" spans="1:14">
      <c r="B40" s="321"/>
      <c r="C40" s="322"/>
      <c r="D40" s="322"/>
      <c r="E40" s="324"/>
      <c r="F40" s="324"/>
      <c r="G40" s="324"/>
      <c r="H40" s="125"/>
      <c r="I40" s="36"/>
      <c r="J40" s="37"/>
      <c r="K40" s="275"/>
      <c r="L40" s="277"/>
      <c r="M40" s="278"/>
      <c r="N40" s="279"/>
    </row>
    <row r="41" spans="1:14">
      <c r="B41" s="877" t="s">
        <v>952</v>
      </c>
      <c r="C41" s="878"/>
      <c r="D41" s="878"/>
      <c r="E41" s="38"/>
      <c r="F41" s="39"/>
      <c r="G41" s="39"/>
      <c r="H41" s="40"/>
      <c r="I41" s="36"/>
      <c r="J41" s="37"/>
      <c r="K41" s="280"/>
      <c r="L41" s="277"/>
      <c r="M41" s="402">
        <v>0.1</v>
      </c>
      <c r="N41" s="345">
        <f>N72*M41</f>
        <v>224.88926817266997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10349.523162055017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838</v>
      </c>
      <c r="B48" s="43" t="str">
        <f>VLOOKUP(A48,MATERIALES!A5:D373,3,FALSE)</f>
        <v>Concreto hidráulico para pavimento MR-43</v>
      </c>
      <c r="C48" s="282"/>
      <c r="D48" s="282"/>
      <c r="E48" s="282"/>
      <c r="F48" s="282"/>
      <c r="G48" s="282"/>
      <c r="H48" s="282"/>
      <c r="I48" s="269"/>
      <c r="J48" s="225" t="str">
        <f>VLOOKUP(A48,MATERIALES!A4:D640,2,FALSE)</f>
        <v>m3</v>
      </c>
      <c r="K48" s="283">
        <v>1.01</v>
      </c>
      <c r="L48" s="268"/>
      <c r="M48" s="403">
        <f>VLOOKUP(A48,MATERIALES!A5:D396,4,FALSE)</f>
        <v>373981.75179381279</v>
      </c>
      <c r="N48" s="273">
        <f>K48*M48</f>
        <v>377721.56931175094</v>
      </c>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ht="15.75" thickBot="1">
      <c r="B51" s="902"/>
      <c r="C51" s="903"/>
      <c r="D51" s="903"/>
      <c r="E51" s="903"/>
      <c r="F51" s="903"/>
      <c r="G51" s="903"/>
      <c r="H51" s="903"/>
      <c r="I51" s="873"/>
      <c r="J51" s="42"/>
      <c r="K51" s="44"/>
      <c r="L51" s="904"/>
      <c r="M51" s="905"/>
      <c r="N51" s="45"/>
    </row>
    <row r="52" spans="1:14" ht="15.75" thickBot="1">
      <c r="B52" s="820" t="s">
        <v>953</v>
      </c>
      <c r="C52" s="821"/>
      <c r="D52" s="821"/>
      <c r="E52" s="821"/>
      <c r="F52" s="821"/>
      <c r="G52" s="821"/>
      <c r="H52" s="821"/>
      <c r="I52" s="821"/>
      <c r="J52" s="821"/>
      <c r="K52" s="821"/>
      <c r="L52" s="821"/>
      <c r="M52" s="822"/>
      <c r="N52" s="395">
        <f>SUM(N48:N51)</f>
        <v>377721.56931175094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4" t="s">
        <v>957</v>
      </c>
      <c r="C56" s="315"/>
      <c r="D56" s="315"/>
      <c r="E56" s="315"/>
      <c r="F56" s="315"/>
      <c r="G56" s="315"/>
      <c r="H56" s="73" t="s">
        <v>945</v>
      </c>
      <c r="I56" s="74" t="s">
        <v>958</v>
      </c>
      <c r="J56" s="75" t="s">
        <v>959</v>
      </c>
      <c r="K56" s="73" t="s">
        <v>960</v>
      </c>
      <c r="L56" s="906" t="s">
        <v>961</v>
      </c>
      <c r="M56" s="885"/>
      <c r="N56" s="76" t="s">
        <v>951</v>
      </c>
    </row>
    <row r="57" spans="1:14">
      <c r="A57" t="s">
        <v>1390</v>
      </c>
      <c r="B57" s="46" t="str">
        <f>VLOOKUP(A57,TRANSPORTE!A5:D117,3,FALSE)</f>
        <v xml:space="preserve">Transporte de Concreto </v>
      </c>
      <c r="C57" s="318"/>
      <c r="D57" s="318"/>
      <c r="E57" s="318"/>
      <c r="F57" s="318"/>
      <c r="G57" s="318"/>
      <c r="H57" s="312" t="s">
        <v>1468</v>
      </c>
      <c r="I57" s="280">
        <v>1.01</v>
      </c>
      <c r="J57" s="287">
        <v>1</v>
      </c>
      <c r="K57" s="280">
        <f>I57*J57</f>
        <v>1.01</v>
      </c>
      <c r="L57" s="907">
        <f>VLOOKUP(A57,TRANSPORTE!A5:D117,4,FALSE)</f>
        <v>1002.8940697217156</v>
      </c>
      <c r="M57" s="908"/>
      <c r="N57" s="288">
        <f>K57*L57</f>
        <v>1012.9230104189328</v>
      </c>
    </row>
    <row r="58" spans="1:14">
      <c r="B58" s="46"/>
      <c r="C58" s="47"/>
      <c r="D58" s="47"/>
      <c r="E58" s="47"/>
      <c r="F58" s="47"/>
      <c r="G58" s="47"/>
      <c r="H58" s="289"/>
      <c r="I58" s="280"/>
      <c r="J58" s="280"/>
      <c r="K58" s="280"/>
      <c r="L58" s="290"/>
      <c r="M58" s="291"/>
      <c r="N58" s="292"/>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898"/>
      <c r="M61" s="899"/>
      <c r="N61" s="127"/>
    </row>
    <row r="62" spans="1:14" ht="15.75" thickBot="1">
      <c r="B62" s="909" t="s">
        <v>953</v>
      </c>
      <c r="C62" s="863"/>
      <c r="D62" s="863"/>
      <c r="E62" s="863"/>
      <c r="F62" s="863"/>
      <c r="G62" s="863"/>
      <c r="H62" s="863"/>
      <c r="I62" s="863"/>
      <c r="J62" s="863"/>
      <c r="K62" s="863"/>
      <c r="L62" s="863"/>
      <c r="M62" s="864"/>
      <c r="N62" s="104">
        <f>SUM(N57:N61)</f>
        <v>1012.9230104189328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t="s">
        <v>19</v>
      </c>
      <c r="B67" s="49" t="str">
        <f>VLOOKUP(A67,'MANO DE OBRA'!A8:D68,3,FALSE)</f>
        <v>Obrero (8)</v>
      </c>
      <c r="C67" s="47"/>
      <c r="D67" s="47"/>
      <c r="E67" s="47"/>
      <c r="F67" s="47"/>
      <c r="G67" s="47"/>
      <c r="H67" s="47"/>
      <c r="I67" s="293">
        <f>K67/J67*100</f>
        <v>234080.00000000003</v>
      </c>
      <c r="J67" s="294">
        <v>185</v>
      </c>
      <c r="K67" s="295">
        <f>VLOOKUP(A67,'MANO DE OBRA'!A8:D99,4,FALSE)</f>
        <v>433048</v>
      </c>
      <c r="L67" s="50"/>
      <c r="M67" s="296">
        <v>240</v>
      </c>
      <c r="N67" s="396">
        <f>K67/M67</f>
        <v>1804.3666666666666</v>
      </c>
      <c r="O67" s="106"/>
    </row>
    <row r="68" spans="1:15">
      <c r="A68"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300">
        <v>240</v>
      </c>
      <c r="N68" s="396">
        <f>K68/M68</f>
        <v>444.52601506003327</v>
      </c>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896"/>
      <c r="C71" s="897"/>
      <c r="D71" s="897"/>
      <c r="E71" s="897"/>
      <c r="F71" s="897"/>
      <c r="G71" s="897"/>
      <c r="H71" s="897"/>
      <c r="I71" s="126"/>
      <c r="J71" s="126"/>
      <c r="K71" s="126"/>
      <c r="L71" s="910"/>
      <c r="M71" s="910"/>
      <c r="N71" s="45"/>
    </row>
    <row r="72" spans="1:15" ht="15.75" thickBot="1">
      <c r="B72" s="909" t="s">
        <v>953</v>
      </c>
      <c r="C72" s="863"/>
      <c r="D72" s="863"/>
      <c r="E72" s="863"/>
      <c r="F72" s="863"/>
      <c r="G72" s="863"/>
      <c r="H72" s="863"/>
      <c r="I72" s="863"/>
      <c r="J72" s="863"/>
      <c r="K72" s="863"/>
      <c r="L72" s="863"/>
      <c r="M72" s="864"/>
      <c r="N72" s="302">
        <f>SUM(N67:N71)</f>
        <v>2248.8926817266997</v>
      </c>
    </row>
    <row r="73" spans="1:15" ht="15.75" thickBot="1">
      <c r="B73" s="33"/>
      <c r="C73" s="34"/>
      <c r="D73" s="34"/>
      <c r="E73" s="34"/>
      <c r="F73" s="34"/>
      <c r="G73" s="34"/>
      <c r="H73" s="34"/>
      <c r="I73" s="34"/>
      <c r="J73" s="34"/>
      <c r="K73" s="34"/>
      <c r="L73" s="34"/>
      <c r="M73" s="34"/>
      <c r="N73" s="35"/>
    </row>
    <row r="74" spans="1:15" ht="15.75" thickBot="1">
      <c r="B74" s="820" t="s">
        <v>967</v>
      </c>
      <c r="C74" s="821"/>
      <c r="D74" s="821"/>
      <c r="E74" s="821"/>
      <c r="F74" s="821"/>
      <c r="G74" s="821"/>
      <c r="H74" s="821"/>
      <c r="I74" s="821"/>
      <c r="J74" s="821"/>
      <c r="K74" s="821"/>
      <c r="L74" s="821"/>
      <c r="M74" s="822"/>
      <c r="N74" s="99">
        <f>N43+N52+N62+N72</f>
        <v>391332.90816595161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5" t="s">
        <v>969</v>
      </c>
      <c r="C78" s="866"/>
      <c r="D78" s="866"/>
      <c r="E78" s="866"/>
      <c r="F78" s="866"/>
      <c r="G78" s="866"/>
      <c r="H78" s="866"/>
      <c r="I78" s="315"/>
      <c r="J78" s="335"/>
      <c r="K78" s="303" t="s">
        <v>970</v>
      </c>
      <c r="L78" s="867" t="s">
        <v>971</v>
      </c>
      <c r="M78" s="868"/>
      <c r="N78" s="304"/>
    </row>
    <row r="79" spans="1:15">
      <c r="B79" s="853" t="s">
        <v>972</v>
      </c>
      <c r="C79" s="854"/>
      <c r="D79" s="854"/>
      <c r="E79" s="854"/>
      <c r="F79" s="854"/>
      <c r="G79" s="854"/>
      <c r="H79" s="854"/>
      <c r="I79" s="87"/>
      <c r="J79" s="88"/>
      <c r="K79" s="305">
        <v>0.2</v>
      </c>
      <c r="L79" s="855">
        <f>N74*K79</f>
        <v>78266.581633190319</v>
      </c>
      <c r="M79" s="856"/>
      <c r="N79" s="51"/>
    </row>
    <row r="80" spans="1:15">
      <c r="B80" s="89" t="s">
        <v>973</v>
      </c>
      <c r="C80" s="90"/>
      <c r="D80" s="90"/>
      <c r="E80" s="90"/>
      <c r="F80" s="90"/>
      <c r="G80" s="90"/>
      <c r="H80" s="90"/>
      <c r="I80" s="87"/>
      <c r="J80" s="88"/>
      <c r="K80" s="305">
        <v>0.05</v>
      </c>
      <c r="L80" s="855">
        <f>N74*K80</f>
        <v>19566.64540829758</v>
      </c>
      <c r="M80" s="856"/>
      <c r="N80" s="51"/>
    </row>
    <row r="81" spans="1:14" ht="15.75" thickBot="1">
      <c r="B81" s="91" t="s">
        <v>974</v>
      </c>
      <c r="C81" s="92"/>
      <c r="D81" s="92"/>
      <c r="E81" s="92"/>
      <c r="F81" s="92"/>
      <c r="G81" s="92"/>
      <c r="H81" s="92"/>
      <c r="I81" s="93"/>
      <c r="J81" s="94"/>
      <c r="K81" s="306">
        <v>0.05</v>
      </c>
      <c r="L81" s="857">
        <f>N74*K81</f>
        <v>19566.64540829758</v>
      </c>
      <c r="M81" s="858"/>
      <c r="N81" s="51"/>
    </row>
    <row r="82" spans="1:14" ht="15.75" thickBot="1">
      <c r="B82" s="820" t="s">
        <v>953</v>
      </c>
      <c r="C82" s="821"/>
      <c r="D82" s="821"/>
      <c r="E82" s="821"/>
      <c r="F82" s="821"/>
      <c r="G82" s="821"/>
      <c r="H82" s="821"/>
      <c r="I82" s="821"/>
      <c r="J82" s="821"/>
      <c r="K82" s="821"/>
      <c r="L82" s="821"/>
      <c r="M82" s="822"/>
      <c r="N82" s="52">
        <f>L79+L80+L81</f>
        <v>117399.87244978549</v>
      </c>
    </row>
    <row r="83" spans="1:14" ht="15.75" thickBot="1">
      <c r="B83" s="33"/>
      <c r="C83" s="34"/>
      <c r="D83" s="34"/>
      <c r="E83" s="34"/>
      <c r="F83" s="34"/>
      <c r="G83" s="34"/>
      <c r="H83" s="34"/>
      <c r="I83" s="34"/>
      <c r="J83" s="34"/>
      <c r="K83" s="34"/>
      <c r="L83" s="34"/>
      <c r="M83" s="34"/>
      <c r="N83" s="35"/>
    </row>
    <row r="84" spans="1:14" ht="15.75" thickBot="1">
      <c r="A84" t="s">
        <v>2016</v>
      </c>
      <c r="B84" s="820" t="s">
        <v>975</v>
      </c>
      <c r="C84" s="821"/>
      <c r="D84" s="821"/>
      <c r="E84" s="821"/>
      <c r="F84" s="821"/>
      <c r="G84" s="821"/>
      <c r="H84" s="821"/>
      <c r="I84" s="821"/>
      <c r="J84" s="821"/>
      <c r="K84" s="821"/>
      <c r="L84" s="821"/>
      <c r="M84" s="822"/>
      <c r="N84" s="189">
        <f>N74+N82</f>
        <v>508732.78061573708</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0"/>
      <c r="K114" s="970"/>
      <c r="L114" s="970"/>
      <c r="M114" s="970"/>
      <c r="N114" s="971"/>
    </row>
    <row r="115" spans="2:14" ht="15.75" thickBot="1">
      <c r="B115" s="420" t="s">
        <v>2221</v>
      </c>
      <c r="C115" s="421"/>
      <c r="D115" s="421"/>
      <c r="E115" s="260"/>
      <c r="F115" s="260"/>
      <c r="G115" s="260"/>
      <c r="H115" s="260"/>
      <c r="I115" s="260"/>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1094</v>
      </c>
      <c r="C31" s="81" t="s">
        <v>1630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272">
        <v>37.5</v>
      </c>
      <c r="N36" s="273">
        <f>K36/M36</f>
        <v>209.8170315346344</v>
      </c>
    </row>
    <row r="37" spans="1:14">
      <c r="B37" s="869"/>
      <c r="C37" s="870"/>
      <c r="D37" s="870"/>
      <c r="E37" s="876"/>
      <c r="F37" s="870"/>
      <c r="G37" s="870"/>
      <c r="H37" s="871"/>
      <c r="I37" s="36"/>
      <c r="J37" s="37"/>
      <c r="K37" s="275"/>
      <c r="L37" s="277"/>
      <c r="M37" s="278"/>
      <c r="N37" s="279"/>
    </row>
    <row r="38" spans="1:14">
      <c r="B38" s="877" t="s">
        <v>952</v>
      </c>
      <c r="C38" s="878"/>
      <c r="D38" s="878"/>
      <c r="E38" s="38"/>
      <c r="F38" s="39"/>
      <c r="G38" s="39"/>
      <c r="H38" s="40"/>
      <c r="I38" s="36"/>
      <c r="J38" s="37"/>
      <c r="K38" s="280"/>
      <c r="L38" s="277"/>
      <c r="M38" s="470">
        <v>0.1</v>
      </c>
      <c r="N38" s="345">
        <f>N72*M38</f>
        <v>1079.468487228816</v>
      </c>
    </row>
    <row r="39" spans="1:14" ht="15.75" thickBot="1">
      <c r="B39" s="869"/>
      <c r="C39" s="870"/>
      <c r="D39" s="870"/>
      <c r="E39" s="870"/>
      <c r="F39" s="870"/>
      <c r="G39" s="870"/>
      <c r="H39" s="871"/>
      <c r="I39" s="879"/>
      <c r="J39" s="880"/>
      <c r="K39" s="41"/>
      <c r="L39" s="881"/>
      <c r="M39" s="882"/>
      <c r="N39" s="105"/>
    </row>
    <row r="40" spans="1:14" ht="15.75" thickBot="1">
      <c r="B40" s="820" t="s">
        <v>953</v>
      </c>
      <c r="C40" s="821"/>
      <c r="D40" s="821"/>
      <c r="E40" s="821"/>
      <c r="F40" s="821"/>
      <c r="G40" s="821"/>
      <c r="H40" s="821"/>
      <c r="I40" s="821"/>
      <c r="J40" s="821"/>
      <c r="K40" s="821"/>
      <c r="L40" s="821"/>
      <c r="M40" s="822"/>
      <c r="N40" s="395">
        <f>SUM(N36:N39)</f>
        <v>1289.2855187634505</v>
      </c>
    </row>
    <row r="41" spans="1:14">
      <c r="B41" s="281"/>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5" t="s">
        <v>944</v>
      </c>
      <c r="C44" s="866"/>
      <c r="D44" s="866"/>
      <c r="E44" s="866"/>
      <c r="F44" s="866"/>
      <c r="G44" s="866"/>
      <c r="H44" s="866"/>
      <c r="I44" s="900"/>
      <c r="J44" s="316" t="s">
        <v>945</v>
      </c>
      <c r="K44" s="85" t="s">
        <v>946</v>
      </c>
      <c r="L44" s="901" t="s">
        <v>955</v>
      </c>
      <c r="M44" s="900"/>
      <c r="N44" s="86" t="s">
        <v>951</v>
      </c>
    </row>
    <row r="45" spans="1:14">
      <c r="A45" s="144" t="s">
        <v>755</v>
      </c>
      <c r="B45" s="43" t="str">
        <f>VLOOKUP(A45,MATERIALES!A5:D373,3,FALSE)</f>
        <v>Adoquín e=8cm</v>
      </c>
      <c r="C45" s="282"/>
      <c r="D45" s="282"/>
      <c r="E45" s="282"/>
      <c r="F45" s="282"/>
      <c r="G45" s="282"/>
      <c r="H45" s="282"/>
      <c r="I45" s="269"/>
      <c r="J45" s="225" t="str">
        <f>VLOOKUP(A45,MATERIALES!A1:D637,2,FALSE)</f>
        <v>m2</v>
      </c>
      <c r="K45" s="283">
        <v>1.03</v>
      </c>
      <c r="L45" s="268"/>
      <c r="M45" s="403">
        <f>VLOOKUP(A45,MATERIALES!A5:D396,4,FALSE)</f>
        <v>34981.355714696212</v>
      </c>
      <c r="N45" s="273">
        <f>K45*M45</f>
        <v>36030.796386137103</v>
      </c>
    </row>
    <row r="46" spans="1:14">
      <c r="A46" s="144" t="s">
        <v>797</v>
      </c>
      <c r="B46" s="43" t="str">
        <f>VLOOKUP(A46,MATERIALES!A6:D373,3,FALSE)</f>
        <v>Arena de sello (fina)</v>
      </c>
      <c r="C46" s="282"/>
      <c r="D46" s="282"/>
      <c r="E46" s="282"/>
      <c r="F46" s="282"/>
      <c r="G46" s="282"/>
      <c r="H46" s="282"/>
      <c r="I46" s="269"/>
      <c r="J46" s="225" t="str">
        <f>VLOOKUP(A46,MATERIALES!A2:D638,2,FALSE)</f>
        <v>m3</v>
      </c>
      <c r="K46" s="283">
        <v>0.01</v>
      </c>
      <c r="L46" s="268"/>
      <c r="M46" s="403">
        <f>VLOOKUP(A46,MATERIALES!A6:D397,4,FALSE)</f>
        <v>47058.859582589881</v>
      </c>
      <c r="N46" s="273">
        <f>K46*M46</f>
        <v>470.58859582589884</v>
      </c>
    </row>
    <row r="47" spans="1:14">
      <c r="A47" s="144" t="s">
        <v>800</v>
      </c>
      <c r="B47" s="43" t="str">
        <f>VLOOKUP(A47,MATERIALES!A6:D373,3,FALSE)</f>
        <v>Arena de soporte (media)</v>
      </c>
      <c r="C47" s="282"/>
      <c r="D47" s="282"/>
      <c r="E47" s="282"/>
      <c r="F47" s="282"/>
      <c r="G47" s="282"/>
      <c r="H47" s="282"/>
      <c r="I47" s="269"/>
      <c r="J47" s="225" t="str">
        <f>VLOOKUP(A47,MATERIALES!A3:D639,2,FALSE)</f>
        <v>m3</v>
      </c>
      <c r="K47" s="283">
        <v>0.05</v>
      </c>
      <c r="L47" s="268"/>
      <c r="M47" s="403">
        <f>VLOOKUP(A47,MATERIALES!A6:D398,4,FALSE)</f>
        <v>43369.213171243333</v>
      </c>
      <c r="N47" s="273">
        <f>K47*M47</f>
        <v>2168.4606585621668</v>
      </c>
    </row>
    <row r="48" spans="1:14">
      <c r="A48" t="s">
        <v>832</v>
      </c>
      <c r="B48" s="43" t="str">
        <f>VLOOKUP(A48,MATERIALES!A6:D373,3,FALSE)</f>
        <v>Concreto Resistencia  21 (Mpa)</v>
      </c>
      <c r="C48" s="318"/>
      <c r="D48" s="318"/>
      <c r="E48" s="318"/>
      <c r="F48" s="318"/>
      <c r="G48" s="318"/>
      <c r="H48" s="318"/>
      <c r="I48" s="318"/>
      <c r="J48" s="312" t="str">
        <f>VLOOKUP(A48,MATERIALES!A4:D640,2,FALSE)</f>
        <v>m3</v>
      </c>
      <c r="K48" s="44">
        <v>0.01</v>
      </c>
      <c r="L48" s="319"/>
      <c r="M48" s="403">
        <f>VLOOKUP(A48,MATERIALES!A6:D399,4,FALSE)</f>
        <v>360473.74779598764</v>
      </c>
      <c r="N48" s="273">
        <f>K48*M48</f>
        <v>3604.7374779598763</v>
      </c>
    </row>
    <row r="49" spans="1:14" ht="15.75" thickBot="1">
      <c r="B49" s="310"/>
      <c r="C49" s="311"/>
      <c r="D49" s="311"/>
      <c r="E49" s="311"/>
      <c r="F49" s="311"/>
      <c r="G49" s="311"/>
      <c r="H49" s="311"/>
      <c r="I49" s="311"/>
      <c r="J49" s="126"/>
      <c r="K49" s="126"/>
      <c r="L49" s="326"/>
      <c r="M49" s="325"/>
      <c r="N49" s="127"/>
    </row>
    <row r="50" spans="1:14" ht="15.75" thickBot="1">
      <c r="B50" s="820" t="s">
        <v>953</v>
      </c>
      <c r="C50" s="821"/>
      <c r="D50" s="821"/>
      <c r="E50" s="821"/>
      <c r="F50" s="821"/>
      <c r="G50" s="821"/>
      <c r="H50" s="821"/>
      <c r="I50" s="821"/>
      <c r="J50" s="821"/>
      <c r="K50" s="821"/>
      <c r="L50" s="821"/>
      <c r="M50" s="822"/>
      <c r="N50" s="395">
        <f>SUM(N45:N49)</f>
        <v>42274.583118485047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4" t="s">
        <v>957</v>
      </c>
      <c r="C54" s="315"/>
      <c r="D54" s="315"/>
      <c r="E54" s="315"/>
      <c r="F54" s="315"/>
      <c r="G54" s="315"/>
      <c r="H54" s="73" t="s">
        <v>945</v>
      </c>
      <c r="I54" s="74" t="s">
        <v>958</v>
      </c>
      <c r="J54" s="75" t="s">
        <v>959</v>
      </c>
      <c r="K54" s="73" t="s">
        <v>960</v>
      </c>
      <c r="L54" s="906" t="s">
        <v>961</v>
      </c>
      <c r="M54" s="885"/>
      <c r="N54" s="76" t="s">
        <v>951</v>
      </c>
    </row>
    <row r="55" spans="1:14">
      <c r="A55" t="s">
        <v>1631</v>
      </c>
      <c r="B55" s="46" t="str">
        <f>VLOOKUP(A55,TRANSPORTE!A5:D117,3,FALSE)</f>
        <v>Transporte de Adoquín e=8cm</v>
      </c>
      <c r="C55" s="318"/>
      <c r="D55" s="318"/>
      <c r="E55" s="318"/>
      <c r="F55" s="318"/>
      <c r="G55" s="318"/>
      <c r="H55" s="312" t="s">
        <v>1468</v>
      </c>
      <c r="I55" s="280">
        <v>0.92</v>
      </c>
      <c r="J55" s="287">
        <v>1</v>
      </c>
      <c r="K55" s="280">
        <f>I55*J55</f>
        <v>0.92</v>
      </c>
      <c r="L55" s="907">
        <f>VLOOKUP(A55,TRANSPORTE!A5:D117,4,FALSE)</f>
        <v>1283.4799629738213</v>
      </c>
      <c r="M55" s="908"/>
      <c r="N55" s="288">
        <f>K55*L55</f>
        <v>1180.8015659359157</v>
      </c>
    </row>
    <row r="56" spans="1:14">
      <c r="A56" t="s">
        <v>1227</v>
      </c>
      <c r="B56" s="46" t="str">
        <f>VLOOKUP(A56,TRANSPORTE!A6:D117,3,FALSE)</f>
        <v>Transporte de Arena</v>
      </c>
      <c r="C56" s="47"/>
      <c r="D56" s="47"/>
      <c r="E56" s="47"/>
      <c r="F56" s="47"/>
      <c r="G56" s="47"/>
      <c r="H56" s="312" t="s">
        <v>1468</v>
      </c>
      <c r="I56" s="280">
        <v>0.01</v>
      </c>
      <c r="J56" s="287">
        <v>1</v>
      </c>
      <c r="K56" s="280">
        <f>I56*J56</f>
        <v>0.01</v>
      </c>
      <c r="L56" s="907">
        <f>VLOOKUP(A56,TRANSPORTE!A6:D117,4,FALSE)</f>
        <v>953.42152512944506</v>
      </c>
      <c r="M56" s="908"/>
      <c r="N56" s="288">
        <f>K56*L56</f>
        <v>9.5342152512944516</v>
      </c>
    </row>
    <row r="57" spans="1:14">
      <c r="A57" t="s">
        <v>1227</v>
      </c>
      <c r="B57" s="46" t="str">
        <f>VLOOKUP(A57,TRANSPORTE!A6:D117,3,FALSE)</f>
        <v>Transporte de Arena</v>
      </c>
      <c r="C57" s="47"/>
      <c r="D57" s="47"/>
      <c r="E57" s="47"/>
      <c r="F57" s="47"/>
      <c r="G57" s="47"/>
      <c r="H57" s="312" t="s">
        <v>1468</v>
      </c>
      <c r="I57" s="280">
        <v>0.05</v>
      </c>
      <c r="J57" s="287">
        <v>1</v>
      </c>
      <c r="K57" s="280">
        <f>I57*J57</f>
        <v>0.05</v>
      </c>
      <c r="L57" s="907">
        <f>VLOOKUP(A57,TRANSPORTE!A6:D118,4,FALSE)</f>
        <v>953.42152512944506</v>
      </c>
      <c r="M57" s="908"/>
      <c r="N57" s="288">
        <f>K57*L57</f>
        <v>47.671076256472254</v>
      </c>
    </row>
    <row r="58" spans="1:14">
      <c r="B58" s="46"/>
      <c r="C58" s="47"/>
      <c r="D58" s="47"/>
      <c r="E58" s="47"/>
      <c r="F58" s="47"/>
      <c r="G58" s="47"/>
      <c r="H58" s="312"/>
      <c r="I58" s="280"/>
      <c r="J58" s="287"/>
      <c r="K58" s="280"/>
      <c r="L58" s="907"/>
      <c r="M58" s="908"/>
      <c r="N58" s="288"/>
    </row>
    <row r="59" spans="1:14">
      <c r="B59" s="46"/>
      <c r="C59" s="47"/>
      <c r="D59" s="47"/>
      <c r="E59" s="47"/>
      <c r="F59" s="47"/>
      <c r="G59" s="47"/>
      <c r="H59" s="289"/>
      <c r="I59" s="280"/>
      <c r="J59" s="280"/>
      <c r="K59" s="280"/>
      <c r="L59" s="290"/>
      <c r="M59" s="291"/>
      <c r="N59" s="292"/>
    </row>
    <row r="60" spans="1:14" ht="15.75" thickBot="1">
      <c r="B60" s="310"/>
      <c r="C60" s="311"/>
      <c r="D60" s="311"/>
      <c r="E60" s="311"/>
      <c r="F60" s="311"/>
      <c r="G60" s="311"/>
      <c r="H60" s="48"/>
      <c r="I60" s="126"/>
      <c r="J60" s="126"/>
      <c r="K60" s="126"/>
      <c r="L60" s="898"/>
      <c r="M60" s="899"/>
      <c r="N60" s="127"/>
    </row>
    <row r="61" spans="1:14" ht="15.75" thickBot="1">
      <c r="B61" s="909" t="s">
        <v>953</v>
      </c>
      <c r="C61" s="863"/>
      <c r="D61" s="863"/>
      <c r="E61" s="863"/>
      <c r="F61" s="863"/>
      <c r="G61" s="863"/>
      <c r="H61" s="863"/>
      <c r="I61" s="863"/>
      <c r="J61" s="863"/>
      <c r="K61" s="863"/>
      <c r="L61" s="863"/>
      <c r="M61" s="864"/>
      <c r="N61" s="104">
        <f>N55+N56+N57+N58+N59</f>
        <v>1238.0068574436825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9" t="s">
        <v>963</v>
      </c>
      <c r="C65" s="860"/>
      <c r="D65" s="860"/>
      <c r="E65" s="860"/>
      <c r="F65" s="860"/>
      <c r="G65" s="860"/>
      <c r="H65" s="860"/>
      <c r="I65" s="73" t="s">
        <v>964</v>
      </c>
      <c r="J65" s="75" t="s">
        <v>1410</v>
      </c>
      <c r="K65" s="74" t="s">
        <v>966</v>
      </c>
      <c r="L65" s="861" t="s">
        <v>950</v>
      </c>
      <c r="M65" s="862"/>
      <c r="N65" s="98" t="s">
        <v>951</v>
      </c>
    </row>
    <row r="66" spans="1:15">
      <c r="A66" s="145" t="s">
        <v>19</v>
      </c>
      <c r="B66" s="49" t="str">
        <f>VLOOKUP(A66,'MANO DE OBRA'!A8:D68,3,FALSE)</f>
        <v>Obrero (8)</v>
      </c>
      <c r="C66" s="47"/>
      <c r="D66" s="47"/>
      <c r="E66" s="47"/>
      <c r="F66" s="47"/>
      <c r="G66" s="47"/>
      <c r="H66" s="47"/>
      <c r="I66" s="293">
        <f>K66/J66*100</f>
        <v>234080.00000000003</v>
      </c>
      <c r="J66" s="294">
        <v>185</v>
      </c>
      <c r="K66" s="295">
        <f>VLOOKUP(A66,'MANO DE OBRA'!A8:D99,4,FALSE)</f>
        <v>433048</v>
      </c>
      <c r="L66" s="50"/>
      <c r="M66" s="296">
        <v>50</v>
      </c>
      <c r="N66" s="396">
        <f>K66/M66</f>
        <v>8660.9599999999991</v>
      </c>
      <c r="O66" s="106"/>
    </row>
    <row r="67" spans="1:15">
      <c r="A67" s="145" t="s">
        <v>30</v>
      </c>
      <c r="B67" s="49" t="str">
        <f>VLOOKUP(A67,'MANO DE OBRA'!A8:D69,3,FALSE)</f>
        <v>Oficial</v>
      </c>
      <c r="C67" s="47"/>
      <c r="D67" s="47"/>
      <c r="E67" s="47"/>
      <c r="F67" s="47"/>
      <c r="G67" s="47"/>
      <c r="H67" s="47"/>
      <c r="I67" s="293">
        <f>K67/J67*100</f>
        <v>57668.23979157189</v>
      </c>
      <c r="J67" s="294">
        <v>185</v>
      </c>
      <c r="K67" s="295">
        <f>VLOOKUP(A67,'MANO DE OBRA'!A8:D100,4,FALSE)</f>
        <v>106686.24361440798</v>
      </c>
      <c r="L67" s="50"/>
      <c r="M67" s="300">
        <v>50</v>
      </c>
      <c r="N67" s="396">
        <f>K67/M67</f>
        <v>2133.7248722881595</v>
      </c>
    </row>
    <row r="68" spans="1:15">
      <c r="B68" s="49"/>
      <c r="C68" s="47"/>
      <c r="D68" s="47"/>
      <c r="E68" s="47"/>
      <c r="F68" s="47"/>
      <c r="G68" s="47"/>
      <c r="H68" s="47"/>
      <c r="I68" s="280"/>
      <c r="J68" s="298"/>
      <c r="K68" s="299"/>
      <c r="L68" s="50"/>
      <c r="M68" s="301"/>
      <c r="N68" s="297"/>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896"/>
      <c r="C71" s="897"/>
      <c r="D71" s="897"/>
      <c r="E71" s="897"/>
      <c r="F71" s="897"/>
      <c r="G71" s="897"/>
      <c r="H71" s="897"/>
      <c r="I71" s="126"/>
      <c r="J71" s="126"/>
      <c r="K71" s="126"/>
      <c r="L71" s="910"/>
      <c r="M71" s="910"/>
      <c r="N71" s="45"/>
    </row>
    <row r="72" spans="1:15" ht="15.75" thickBot="1">
      <c r="B72" s="909" t="s">
        <v>953</v>
      </c>
      <c r="C72" s="863"/>
      <c r="D72" s="863"/>
      <c r="E72" s="863"/>
      <c r="F72" s="863"/>
      <c r="G72" s="863"/>
      <c r="H72" s="863"/>
      <c r="I72" s="863"/>
      <c r="J72" s="863"/>
      <c r="K72" s="863"/>
      <c r="L72" s="863"/>
      <c r="M72" s="864"/>
      <c r="N72" s="302">
        <f>SUM(N66:N71)</f>
        <v>10794.684872288159</v>
      </c>
    </row>
    <row r="73" spans="1:15" ht="15.75" thickBot="1">
      <c r="B73" s="33"/>
      <c r="C73" s="34"/>
      <c r="D73" s="34"/>
      <c r="E73" s="34"/>
      <c r="F73" s="34"/>
      <c r="G73" s="34"/>
      <c r="H73" s="34"/>
      <c r="I73" s="34"/>
      <c r="J73" s="34"/>
      <c r="K73" s="34"/>
      <c r="L73" s="34"/>
      <c r="M73" s="34"/>
      <c r="N73" s="35"/>
    </row>
    <row r="74" spans="1:15" ht="15.75" thickBot="1">
      <c r="B74" s="820" t="s">
        <v>967</v>
      </c>
      <c r="C74" s="821"/>
      <c r="D74" s="821"/>
      <c r="E74" s="821"/>
      <c r="F74" s="821"/>
      <c r="G74" s="821"/>
      <c r="H74" s="821"/>
      <c r="I74" s="821"/>
      <c r="J74" s="821"/>
      <c r="K74" s="821"/>
      <c r="L74" s="821"/>
      <c r="M74" s="822"/>
      <c r="N74" s="99">
        <f>N40+N50+N61+N72</f>
        <v>55596.560366980339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5" t="s">
        <v>969</v>
      </c>
      <c r="C78" s="866"/>
      <c r="D78" s="866"/>
      <c r="E78" s="866"/>
      <c r="F78" s="866"/>
      <c r="G78" s="866"/>
      <c r="H78" s="866"/>
      <c r="I78" s="315"/>
      <c r="J78" s="335"/>
      <c r="K78" s="303" t="s">
        <v>970</v>
      </c>
      <c r="L78" s="867" t="s">
        <v>971</v>
      </c>
      <c r="M78" s="868"/>
      <c r="N78" s="304"/>
    </row>
    <row r="79" spans="1:15">
      <c r="B79" s="853" t="s">
        <v>972</v>
      </c>
      <c r="C79" s="854"/>
      <c r="D79" s="854"/>
      <c r="E79" s="854"/>
      <c r="F79" s="854"/>
      <c r="G79" s="854"/>
      <c r="H79" s="854"/>
      <c r="I79" s="87"/>
      <c r="J79" s="88"/>
      <c r="K79" s="305">
        <v>0.2</v>
      </c>
      <c r="L79" s="855">
        <f>N74*K79</f>
        <v>11119.312073396068</v>
      </c>
      <c r="M79" s="856"/>
      <c r="N79" s="51"/>
    </row>
    <row r="80" spans="1:15">
      <c r="B80" s="89" t="s">
        <v>973</v>
      </c>
      <c r="C80" s="90"/>
      <c r="D80" s="90"/>
      <c r="E80" s="90"/>
      <c r="F80" s="90"/>
      <c r="G80" s="90"/>
      <c r="H80" s="90"/>
      <c r="I80" s="87"/>
      <c r="J80" s="88"/>
      <c r="K80" s="305">
        <v>0.05</v>
      </c>
      <c r="L80" s="855">
        <f>N74*K80</f>
        <v>2779.8280183490169</v>
      </c>
      <c r="M80" s="856"/>
      <c r="N80" s="51"/>
    </row>
    <row r="81" spans="1:14" ht="15.75" thickBot="1">
      <c r="B81" s="91" t="s">
        <v>974</v>
      </c>
      <c r="C81" s="92"/>
      <c r="D81" s="92"/>
      <c r="E81" s="92"/>
      <c r="F81" s="92"/>
      <c r="G81" s="92"/>
      <c r="H81" s="92"/>
      <c r="I81" s="93"/>
      <c r="J81" s="94"/>
      <c r="K81" s="306">
        <v>0.05</v>
      </c>
      <c r="L81" s="857">
        <f>N74*K81</f>
        <v>2779.8280183490169</v>
      </c>
      <c r="M81" s="858"/>
      <c r="N81" s="51"/>
    </row>
    <row r="82" spans="1:14" ht="15.75" thickBot="1">
      <c r="B82" s="820" t="s">
        <v>953</v>
      </c>
      <c r="C82" s="821"/>
      <c r="D82" s="821"/>
      <c r="E82" s="821"/>
      <c r="F82" s="821"/>
      <c r="G82" s="821"/>
      <c r="H82" s="821"/>
      <c r="I82" s="821"/>
      <c r="J82" s="821"/>
      <c r="K82" s="821"/>
      <c r="L82" s="821"/>
      <c r="M82" s="822"/>
      <c r="N82" s="52">
        <f>L79+L80+L81</f>
        <v>16678.968110094102</v>
      </c>
    </row>
    <row r="83" spans="1:14" ht="15.75" thickBot="1">
      <c r="B83" s="33"/>
      <c r="C83" s="34"/>
      <c r="D83" s="34"/>
      <c r="E83" s="34"/>
      <c r="F83" s="34"/>
      <c r="G83" s="34"/>
      <c r="H83" s="34"/>
      <c r="I83" s="34"/>
      <c r="J83" s="34"/>
      <c r="K83" s="34"/>
      <c r="L83" s="34"/>
      <c r="M83" s="34"/>
      <c r="N83" s="35"/>
    </row>
    <row r="84" spans="1:14" ht="15.75" thickBot="1">
      <c r="A84" t="s">
        <v>2016</v>
      </c>
      <c r="B84" s="820" t="s">
        <v>975</v>
      </c>
      <c r="C84" s="821"/>
      <c r="D84" s="821"/>
      <c r="E84" s="821"/>
      <c r="F84" s="821"/>
      <c r="G84" s="821"/>
      <c r="H84" s="821"/>
      <c r="I84" s="821"/>
      <c r="J84" s="821"/>
      <c r="K84" s="821"/>
      <c r="L84" s="821"/>
      <c r="M84" s="822"/>
      <c r="N84" s="189">
        <f>N74+N82</f>
        <v>72275.528477074433</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0"/>
      <c r="K114" s="970"/>
      <c r="L114" s="970"/>
      <c r="M114" s="970"/>
      <c r="N114" s="971"/>
    </row>
    <row r="115" spans="2:14" ht="15.75" thickBot="1">
      <c r="B115" s="420" t="s">
        <v>2221</v>
      </c>
      <c r="C115" s="421"/>
      <c r="D115" s="421"/>
      <c r="E115" s="260"/>
      <c r="F115" s="260"/>
      <c r="G115" s="260"/>
      <c r="H115" s="260"/>
      <c r="I115" s="260"/>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1632</v>
      </c>
      <c r="C31" s="81" t="s">
        <v>2088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88072.292619578453</v>
      </c>
      <c r="L36" s="271"/>
      <c r="M36" s="272">
        <v>35</v>
      </c>
      <c r="N36" s="273">
        <f>K36/M36</f>
        <v>2516.3512177022417</v>
      </c>
    </row>
    <row r="37" spans="1:14">
      <c r="A37" s="113" t="s">
        <v>312</v>
      </c>
      <c r="B37" s="869" t="str">
        <f>VLOOKUP(A37,EQUIPOS!A7:D154,3,FALSE)</f>
        <v>Retroexcavadora sobre oruga, potencia 138 HP, balde de 1,5 m3.</v>
      </c>
      <c r="C37" s="870"/>
      <c r="D37" s="870"/>
      <c r="E37" s="870"/>
      <c r="F37" s="870"/>
      <c r="G37" s="870"/>
      <c r="H37" s="871"/>
      <c r="I37" s="422"/>
      <c r="J37" s="423"/>
      <c r="K37" s="270">
        <f>VLOOKUP(A37,EQUIPOS!A7:D164,4,FALSE)</f>
        <v>160344.15404853059</v>
      </c>
      <c r="L37" s="336"/>
      <c r="M37" s="337">
        <v>35</v>
      </c>
      <c r="N37" s="273">
        <f>K37/M37</f>
        <v>4581.2615442437309</v>
      </c>
    </row>
    <row r="38" spans="1:14">
      <c r="A38" s="113"/>
      <c r="B38" s="321"/>
      <c r="C38" s="322"/>
      <c r="D38" s="322"/>
      <c r="E38" s="324"/>
      <c r="F38" s="322"/>
      <c r="G38" s="322"/>
      <c r="H38" s="323"/>
      <c r="I38" s="329"/>
      <c r="J38" s="331"/>
      <c r="K38" s="270"/>
      <c r="L38" s="424"/>
      <c r="M38" s="425"/>
      <c r="N38" s="273"/>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0.01</v>
      </c>
      <c r="N40" s="345">
        <f>N73*M40</f>
        <v>7.6767229862288557</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7105.289484932202</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44" t="s">
        <v>442</v>
      </c>
      <c r="B47" s="43" t="str">
        <f>VLOOKUP(A47,MATERIALES!A5:D373,3,FALSE)</f>
        <v>Derechos de explotación y/o disposición de materiales</v>
      </c>
      <c r="C47" s="282"/>
      <c r="D47" s="282"/>
      <c r="E47" s="282"/>
      <c r="F47" s="282"/>
      <c r="G47" s="282"/>
      <c r="H47" s="282"/>
      <c r="I47" s="269"/>
      <c r="J47" s="225" t="str">
        <f>VLOOKUP(A47,MATERIALES!A3:D639,2,FALSE)</f>
        <v>m3</v>
      </c>
      <c r="K47" s="283">
        <v>1.3</v>
      </c>
      <c r="L47" s="268"/>
      <c r="M47" s="403">
        <f>VLOOKUP(A47,MATERIALES!A5:D396,4,FALSE)</f>
        <v>3477.2527621490299</v>
      </c>
      <c r="N47" s="273">
        <f>K47*M47</f>
        <v>4520.4285907937392</v>
      </c>
    </row>
    <row r="48" spans="1:14">
      <c r="A48" s="206"/>
      <c r="B48" s="321"/>
      <c r="C48" s="426"/>
      <c r="D48" s="426"/>
      <c r="E48" s="426"/>
      <c r="F48" s="426"/>
      <c r="G48" s="426"/>
      <c r="H48" s="426"/>
      <c r="I48" s="423"/>
      <c r="J48" s="312"/>
      <c r="K48" s="398"/>
      <c r="L48" s="422"/>
      <c r="M48" s="427"/>
      <c r="N48" s="274"/>
    </row>
    <row r="49" spans="1:14">
      <c r="A49" s="206"/>
      <c r="B49" s="168"/>
      <c r="C49" s="330"/>
      <c r="D49" s="330"/>
      <c r="E49" s="330"/>
      <c r="F49" s="330"/>
      <c r="G49" s="330"/>
      <c r="H49" s="330"/>
      <c r="I49" s="423"/>
      <c r="J49" s="428"/>
      <c r="K49" s="429"/>
      <c r="L49" s="329"/>
      <c r="M49" s="430"/>
      <c r="N49" s="431"/>
    </row>
    <row r="50" spans="1:14" ht="15.75" thickBot="1">
      <c r="B50" s="310"/>
      <c r="C50" s="311"/>
      <c r="D50" s="311"/>
      <c r="E50" s="311"/>
      <c r="F50" s="311"/>
      <c r="G50" s="311"/>
      <c r="H50" s="311"/>
      <c r="I50" s="311"/>
      <c r="J50" s="126"/>
      <c r="K50" s="126"/>
      <c r="L50" s="326"/>
      <c r="M50" s="325"/>
      <c r="N50" s="127"/>
    </row>
    <row r="51" spans="1:14" ht="15.75" thickBot="1">
      <c r="B51" s="820" t="s">
        <v>953</v>
      </c>
      <c r="C51" s="821"/>
      <c r="D51" s="821"/>
      <c r="E51" s="821"/>
      <c r="F51" s="821"/>
      <c r="G51" s="821"/>
      <c r="H51" s="821"/>
      <c r="I51" s="821"/>
      <c r="J51" s="821"/>
      <c r="K51" s="821"/>
      <c r="L51" s="821"/>
      <c r="M51" s="822"/>
      <c r="N51" s="395">
        <f>SUM(N47:N50)</f>
        <v>4520.4285907937392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4" t="s">
        <v>957</v>
      </c>
      <c r="C55" s="315"/>
      <c r="D55" s="315"/>
      <c r="E55" s="315"/>
      <c r="F55" s="315"/>
      <c r="G55" s="315"/>
      <c r="H55" s="73" t="s">
        <v>945</v>
      </c>
      <c r="I55" s="74" t="s">
        <v>958</v>
      </c>
      <c r="J55" s="75" t="s">
        <v>959</v>
      </c>
      <c r="K55" s="73" t="s">
        <v>960</v>
      </c>
      <c r="L55" s="906" t="s">
        <v>961</v>
      </c>
      <c r="M55" s="885"/>
      <c r="N55" s="76" t="s">
        <v>951</v>
      </c>
    </row>
    <row r="56" spans="1:14">
      <c r="A56" t="s">
        <v>1256</v>
      </c>
      <c r="B56" s="46" t="str">
        <f>VLOOKUP(A56,TRANSPORTE!A5:D117,3,FALSE)</f>
        <v>Transporte de material de excavación</v>
      </c>
      <c r="C56" s="318"/>
      <c r="D56" s="318"/>
      <c r="E56" s="318"/>
      <c r="F56" s="318"/>
      <c r="G56" s="318"/>
      <c r="H56" s="312" t="s">
        <v>1468</v>
      </c>
      <c r="I56" s="280">
        <v>1.3</v>
      </c>
      <c r="J56" s="287">
        <v>1</v>
      </c>
      <c r="K56" s="280">
        <f>I56*J56</f>
        <v>1.3</v>
      </c>
      <c r="L56" s="907">
        <f>VLOOKUP(A56,TRANSPORTE!A5:D117,4,FALSE)</f>
        <v>1002.8940697217156</v>
      </c>
      <c r="M56" s="908"/>
      <c r="N56" s="288">
        <f>K56*L56</f>
        <v>1303.7622906382303</v>
      </c>
    </row>
    <row r="57" spans="1:14">
      <c r="B57" s="46"/>
      <c r="C57" s="47"/>
      <c r="D57" s="47"/>
      <c r="E57" s="47"/>
      <c r="F57" s="47"/>
      <c r="G57" s="47"/>
      <c r="H57" s="312"/>
      <c r="I57" s="280"/>
      <c r="J57" s="287"/>
      <c r="K57" s="280"/>
      <c r="L57" s="907"/>
      <c r="M57" s="908"/>
      <c r="N57" s="288"/>
    </row>
    <row r="58" spans="1:14">
      <c r="B58" s="46"/>
      <c r="C58" s="47"/>
      <c r="D58" s="47"/>
      <c r="E58" s="47"/>
      <c r="F58" s="47"/>
      <c r="G58" s="47"/>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898"/>
      <c r="M61" s="899"/>
      <c r="N61" s="127"/>
    </row>
    <row r="62" spans="1:14" ht="15.75" thickBot="1">
      <c r="B62" s="909" t="s">
        <v>953</v>
      </c>
      <c r="C62" s="863"/>
      <c r="D62" s="863"/>
      <c r="E62" s="863"/>
      <c r="F62" s="863"/>
      <c r="G62" s="863"/>
      <c r="H62" s="863"/>
      <c r="I62" s="863"/>
      <c r="J62" s="863"/>
      <c r="K62" s="863"/>
      <c r="L62" s="863"/>
      <c r="M62" s="864"/>
      <c r="N62" s="104">
        <f>N56+N57+N58+N59+N60</f>
        <v>1303.7622906382303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s="145" t="s">
        <v>7</v>
      </c>
      <c r="B67" s="49" t="str">
        <f>VLOOKUP(A67,'MANO DE OBRA'!A8:D68,3,FALSE)</f>
        <v>Obrero (2)</v>
      </c>
      <c r="C67" s="47"/>
      <c r="D67" s="47"/>
      <c r="E67" s="47"/>
      <c r="F67" s="47"/>
      <c r="G67" s="47"/>
      <c r="H67" s="47"/>
      <c r="I67" s="293">
        <f>K67/J67*100</f>
        <v>58520.000000000007</v>
      </c>
      <c r="J67" s="294">
        <v>185</v>
      </c>
      <c r="K67" s="295">
        <f>VLOOKUP(A67,'MANO DE OBRA'!A8:D99,4,FALSE)</f>
        <v>108262</v>
      </c>
      <c r="L67" s="50"/>
      <c r="M67" s="432">
        <v>280</v>
      </c>
      <c r="N67" s="396">
        <f>K67/M67</f>
        <v>386.65</v>
      </c>
      <c r="O67" s="106"/>
    </row>
    <row r="68" spans="1:15">
      <c r="A68" s="145"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433">
        <v>280</v>
      </c>
      <c r="N68" s="396">
        <f>K68/M68</f>
        <v>381.02229862288567</v>
      </c>
    </row>
    <row r="69" spans="1:15">
      <c r="B69" s="49"/>
      <c r="C69" s="47"/>
      <c r="D69" s="47"/>
      <c r="E69" s="47"/>
      <c r="F69" s="47"/>
      <c r="G69" s="47"/>
      <c r="H69" s="47"/>
      <c r="I69" s="280"/>
      <c r="J69" s="298"/>
      <c r="K69" s="299"/>
      <c r="L69" s="50"/>
      <c r="M69" s="301"/>
      <c r="N69" s="297"/>
    </row>
    <row r="70" spans="1:15">
      <c r="B70" s="49"/>
      <c r="C70" s="47"/>
      <c r="D70" s="47"/>
      <c r="E70" s="47"/>
      <c r="F70" s="47"/>
      <c r="G70" s="47"/>
      <c r="H70" s="47"/>
      <c r="I70" s="280"/>
      <c r="J70" s="298"/>
      <c r="K70" s="299"/>
      <c r="L70" s="319"/>
      <c r="M70" s="301"/>
      <c r="N70" s="297"/>
    </row>
    <row r="71" spans="1:15">
      <c r="B71" s="49"/>
      <c r="C71" s="47"/>
      <c r="D71" s="47"/>
      <c r="E71" s="47"/>
      <c r="F71" s="47"/>
      <c r="G71" s="47"/>
      <c r="H71" s="47"/>
      <c r="I71" s="280"/>
      <c r="J71" s="298"/>
      <c r="K71" s="299"/>
      <c r="L71" s="319"/>
      <c r="M71" s="301"/>
      <c r="N71" s="297"/>
    </row>
    <row r="72" spans="1:15" ht="15.75" thickBot="1">
      <c r="B72" s="896"/>
      <c r="C72" s="897"/>
      <c r="D72" s="897"/>
      <c r="E72" s="897"/>
      <c r="F72" s="897"/>
      <c r="G72" s="897"/>
      <c r="H72" s="897"/>
      <c r="I72" s="126"/>
      <c r="J72" s="126"/>
      <c r="K72" s="126"/>
      <c r="L72" s="910"/>
      <c r="M72" s="910"/>
      <c r="N72" s="45"/>
    </row>
    <row r="73" spans="1:15" ht="15.75" thickBot="1">
      <c r="B73" s="909" t="s">
        <v>953</v>
      </c>
      <c r="C73" s="863"/>
      <c r="D73" s="863"/>
      <c r="E73" s="863"/>
      <c r="F73" s="863"/>
      <c r="G73" s="863"/>
      <c r="H73" s="863"/>
      <c r="I73" s="863"/>
      <c r="J73" s="863"/>
      <c r="K73" s="863"/>
      <c r="L73" s="863"/>
      <c r="M73" s="864"/>
      <c r="N73" s="302">
        <f>SUM(N67:N72)</f>
        <v>767.67229862288559</v>
      </c>
    </row>
    <row r="74" spans="1:15" ht="15.75" thickBot="1">
      <c r="B74" s="33"/>
      <c r="C74" s="34"/>
      <c r="D74" s="34"/>
      <c r="E74" s="34"/>
      <c r="F74" s="34"/>
      <c r="G74" s="34"/>
      <c r="H74" s="34"/>
      <c r="I74" s="34"/>
      <c r="J74" s="34"/>
      <c r="K74" s="34"/>
      <c r="L74" s="34"/>
      <c r="M74" s="34"/>
      <c r="N74" s="35"/>
    </row>
    <row r="75" spans="1:15" ht="15.75" thickBot="1">
      <c r="B75" s="820" t="s">
        <v>967</v>
      </c>
      <c r="C75" s="821"/>
      <c r="D75" s="821"/>
      <c r="E75" s="821"/>
      <c r="F75" s="821"/>
      <c r="G75" s="821"/>
      <c r="H75" s="821"/>
      <c r="I75" s="821"/>
      <c r="J75" s="821"/>
      <c r="K75" s="821"/>
      <c r="L75" s="821"/>
      <c r="M75" s="822"/>
      <c r="N75" s="99">
        <f>N42+N51+N62+N73</f>
        <v>13697.152664987058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5" t="s">
        <v>969</v>
      </c>
      <c r="C79" s="866"/>
      <c r="D79" s="866"/>
      <c r="E79" s="866"/>
      <c r="F79" s="866"/>
      <c r="G79" s="866"/>
      <c r="H79" s="866"/>
      <c r="I79" s="315"/>
      <c r="J79" s="335"/>
      <c r="K79" s="303" t="s">
        <v>970</v>
      </c>
      <c r="L79" s="867" t="s">
        <v>971</v>
      </c>
      <c r="M79" s="868"/>
      <c r="N79" s="304"/>
    </row>
    <row r="80" spans="1:15">
      <c r="B80" s="853" t="s">
        <v>972</v>
      </c>
      <c r="C80" s="854"/>
      <c r="D80" s="854"/>
      <c r="E80" s="854"/>
      <c r="F80" s="854"/>
      <c r="G80" s="854"/>
      <c r="H80" s="854"/>
      <c r="I80" s="87"/>
      <c r="J80" s="88"/>
      <c r="K80" s="305">
        <v>0.2</v>
      </c>
      <c r="L80" s="855">
        <f>N75*K80</f>
        <v>2739.4305329974118</v>
      </c>
      <c r="M80" s="856"/>
      <c r="N80" s="51"/>
    </row>
    <row r="81" spans="1:14">
      <c r="B81" s="89" t="s">
        <v>973</v>
      </c>
      <c r="C81" s="90"/>
      <c r="D81" s="90"/>
      <c r="E81" s="90"/>
      <c r="F81" s="90"/>
      <c r="G81" s="90"/>
      <c r="H81" s="90"/>
      <c r="I81" s="87"/>
      <c r="J81" s="88"/>
      <c r="K81" s="305">
        <v>0.05</v>
      </c>
      <c r="L81" s="855">
        <f>N75*K81</f>
        <v>684.85763324935294</v>
      </c>
      <c r="M81" s="856"/>
      <c r="N81" s="51"/>
    </row>
    <row r="82" spans="1:14" ht="15.75" thickBot="1">
      <c r="B82" s="91" t="s">
        <v>974</v>
      </c>
      <c r="C82" s="92"/>
      <c r="D82" s="92"/>
      <c r="E82" s="92"/>
      <c r="F82" s="92"/>
      <c r="G82" s="92"/>
      <c r="H82" s="92"/>
      <c r="I82" s="93"/>
      <c r="J82" s="94"/>
      <c r="K82" s="306">
        <v>0.05</v>
      </c>
      <c r="L82" s="857">
        <f>N75*K82</f>
        <v>684.85763324935294</v>
      </c>
      <c r="M82" s="858"/>
      <c r="N82" s="51"/>
    </row>
    <row r="83" spans="1:14" ht="15.75" thickBot="1">
      <c r="B83" s="820" t="s">
        <v>953</v>
      </c>
      <c r="C83" s="821"/>
      <c r="D83" s="821"/>
      <c r="E83" s="821"/>
      <c r="F83" s="821"/>
      <c r="G83" s="821"/>
      <c r="H83" s="821"/>
      <c r="I83" s="821"/>
      <c r="J83" s="821"/>
      <c r="K83" s="821"/>
      <c r="L83" s="821"/>
      <c r="M83" s="822"/>
      <c r="N83" s="52">
        <f>L80+L81+L82</f>
        <v>4109.1457994961174</v>
      </c>
    </row>
    <row r="84" spans="1:14" ht="15.75" thickBot="1">
      <c r="B84" s="33"/>
      <c r="C84" s="34"/>
      <c r="D84" s="34"/>
      <c r="E84" s="34"/>
      <c r="F84" s="34"/>
      <c r="G84" s="34"/>
      <c r="H84" s="34"/>
      <c r="I84" s="34"/>
      <c r="J84" s="34"/>
      <c r="K84" s="34"/>
      <c r="L84" s="34"/>
      <c r="M84" s="34"/>
      <c r="N84" s="35"/>
    </row>
    <row r="85" spans="1:14" ht="15.75" thickBot="1">
      <c r="A85" t="s">
        <v>2016</v>
      </c>
      <c r="B85" s="820" t="s">
        <v>975</v>
      </c>
      <c r="C85" s="821"/>
      <c r="D85" s="821"/>
      <c r="E85" s="821"/>
      <c r="F85" s="821"/>
      <c r="G85" s="821"/>
      <c r="H85" s="821"/>
      <c r="I85" s="821"/>
      <c r="J85" s="821"/>
      <c r="K85" s="821"/>
      <c r="L85" s="821"/>
      <c r="M85" s="822"/>
      <c r="N85" s="189">
        <f>N75+N83</f>
        <v>17806.298464483174</v>
      </c>
    </row>
    <row r="86" spans="1:14">
      <c r="B86" s="240"/>
      <c r="C86" s="241"/>
      <c r="D86" s="241"/>
      <c r="E86" s="241"/>
      <c r="F86" s="241"/>
      <c r="G86" s="241"/>
      <c r="H86" s="241"/>
      <c r="I86" s="241"/>
      <c r="J86" s="241"/>
      <c r="K86" s="241"/>
      <c r="L86" s="241"/>
      <c r="M86" s="241"/>
      <c r="N86" s="242"/>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244"/>
      <c r="F89" s="244"/>
      <c r="G89" s="244"/>
      <c r="H89" s="244"/>
      <c r="I89" s="244"/>
      <c r="J89" s="244"/>
      <c r="K89" s="244"/>
      <c r="L89" s="244"/>
      <c r="M89" s="244"/>
      <c r="N89" s="245"/>
    </row>
    <row r="90" spans="1:14">
      <c r="B90" s="243"/>
      <c r="C90" s="244"/>
      <c r="D90" s="244"/>
      <c r="E90" s="418" t="s">
        <v>976</v>
      </c>
      <c r="F90" s="418"/>
      <c r="G90" s="418"/>
      <c r="H90" s="418"/>
      <c r="I90" s="418"/>
      <c r="J90" s="418"/>
      <c r="K90" s="244"/>
      <c r="L90" s="244"/>
      <c r="M90" s="244"/>
      <c r="N90" s="245"/>
    </row>
    <row r="91" spans="1:14">
      <c r="B91" s="243"/>
      <c r="C91" s="244"/>
      <c r="D91" s="244"/>
      <c r="E91" s="244" t="s">
        <v>977</v>
      </c>
      <c r="F91" s="244"/>
      <c r="G91" s="244"/>
      <c r="H91" s="244"/>
      <c r="I91" s="244"/>
      <c r="J91" s="244"/>
      <c r="K91" s="244"/>
      <c r="L91" s="244"/>
      <c r="M91" s="244"/>
      <c r="N91" s="245"/>
    </row>
    <row r="92" spans="1:14">
      <c r="B92" s="243"/>
      <c r="C92" s="244"/>
      <c r="D92" s="244"/>
      <c r="E92" s="244" t="s">
        <v>978</v>
      </c>
      <c r="F92" s="244"/>
      <c r="G92" s="244"/>
      <c r="H92" s="244"/>
      <c r="I92" s="244"/>
      <c r="J92" s="244"/>
      <c r="K92" s="244"/>
      <c r="L92" s="244"/>
      <c r="M92" s="244"/>
      <c r="N92" s="245"/>
    </row>
    <row r="93" spans="1:14">
      <c r="B93" s="243"/>
      <c r="C93" s="244"/>
      <c r="D93" s="244"/>
      <c r="E93" s="244" t="s">
        <v>979</v>
      </c>
      <c r="F93" s="244"/>
      <c r="G93" s="244"/>
      <c r="H93" s="244"/>
      <c r="I93" s="244"/>
      <c r="J93" s="244"/>
      <c r="K93" s="244"/>
      <c r="L93" s="244"/>
      <c r="M93" s="244"/>
      <c r="N93" s="245"/>
    </row>
    <row r="94" spans="1:14" ht="15.75" thickBot="1">
      <c r="B94" s="243"/>
      <c r="C94" s="244"/>
      <c r="D94" s="244"/>
      <c r="E94" s="244"/>
      <c r="F94" s="244" t="s">
        <v>980</v>
      </c>
      <c r="G94" s="244"/>
      <c r="H94" s="244"/>
      <c r="I94" s="244"/>
      <c r="J94" s="244"/>
      <c r="K94" s="244"/>
      <c r="L94" s="244"/>
      <c r="M94" s="244"/>
      <c r="N94" s="245"/>
    </row>
    <row r="95" spans="1:14">
      <c r="B95" s="228" t="s">
        <v>2216</v>
      </c>
      <c r="C95" s="229"/>
      <c r="D95" s="229"/>
      <c r="E95" s="229"/>
      <c r="F95" s="229"/>
      <c r="G95" s="229"/>
      <c r="H95" s="229"/>
      <c r="I95" s="229"/>
      <c r="J95" s="229"/>
      <c r="K95" s="229"/>
      <c r="L95" s="229"/>
      <c r="M95" s="229"/>
      <c r="N95" s="230"/>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ht="15.75" thickBot="1">
      <c r="B99" s="249"/>
      <c r="C99" s="250"/>
      <c r="D99" s="250"/>
      <c r="E99" s="250"/>
      <c r="F99" s="250"/>
      <c r="G99" s="250"/>
      <c r="H99" s="250"/>
      <c r="I99" s="250"/>
      <c r="J99" s="250"/>
      <c r="K99" s="250"/>
      <c r="L99" s="250"/>
      <c r="M99" s="250"/>
      <c r="N99" s="251"/>
    </row>
    <row r="100" spans="2:14">
      <c r="B100" s="252"/>
      <c r="C100" s="253"/>
      <c r="D100" s="253"/>
      <c r="E100" s="253"/>
      <c r="F100" s="253"/>
      <c r="G100" s="253"/>
      <c r="H100" s="253"/>
      <c r="I100" s="253"/>
      <c r="J100" s="253"/>
      <c r="K100" s="253"/>
      <c r="L100" s="253"/>
      <c r="M100" s="253"/>
      <c r="N100" s="254"/>
    </row>
    <row r="101" spans="2:14">
      <c r="B101" s="255" t="s">
        <v>2217</v>
      </c>
      <c r="C101" s="256"/>
      <c r="D101" s="256"/>
      <c r="E101" s="256"/>
      <c r="F101" s="256"/>
      <c r="G101" s="256"/>
      <c r="H101" s="256"/>
      <c r="I101" s="256"/>
      <c r="J101" s="256"/>
      <c r="K101" s="256"/>
      <c r="L101" s="256"/>
      <c r="M101" s="256"/>
      <c r="N101" s="257"/>
    </row>
    <row r="102" spans="2:14" ht="15" customHeight="1">
      <c r="B102" s="964" t="s">
        <v>2218</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2219</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340"/>
      <c r="C108" s="341"/>
      <c r="D108" s="341"/>
      <c r="E108" s="341"/>
      <c r="F108" s="341"/>
      <c r="G108" s="341"/>
      <c r="H108" s="341"/>
      <c r="I108" s="341"/>
      <c r="J108" s="341"/>
      <c r="K108" s="341"/>
      <c r="L108" s="341"/>
      <c r="M108" s="341"/>
      <c r="N108" s="342"/>
    </row>
    <row r="109" spans="2:14">
      <c r="B109" s="255"/>
      <c r="C109" s="256"/>
      <c r="D109" s="256"/>
      <c r="E109" s="256"/>
      <c r="F109" s="256"/>
      <c r="G109" s="256"/>
      <c r="H109" s="256"/>
      <c r="I109" s="256"/>
      <c r="J109" s="256"/>
      <c r="K109" s="256"/>
      <c r="L109" s="256"/>
      <c r="M109" s="256"/>
      <c r="N109" s="257"/>
    </row>
    <row r="110" spans="2:14">
      <c r="B110" s="243"/>
      <c r="C110" s="244"/>
      <c r="D110" s="244"/>
      <c r="E110" s="244" t="s">
        <v>976</v>
      </c>
      <c r="F110" s="418"/>
      <c r="G110" s="418"/>
      <c r="H110" s="244"/>
      <c r="I110" s="244"/>
      <c r="J110" s="244"/>
      <c r="K110" s="244"/>
      <c r="L110" s="244"/>
      <c r="M110" s="244"/>
      <c r="N110" s="245"/>
    </row>
    <row r="111" spans="2:14">
      <c r="B111" s="243"/>
      <c r="C111" s="244"/>
      <c r="D111" s="244"/>
      <c r="E111" s="419" t="s">
        <v>977</v>
      </c>
      <c r="F111" s="244"/>
      <c r="G111" s="244"/>
      <c r="H111" s="419"/>
      <c r="I111" s="419"/>
      <c r="J111" s="419"/>
      <c r="K111" s="244"/>
      <c r="L111" s="244"/>
      <c r="M111" s="244"/>
      <c r="N111" s="245"/>
    </row>
    <row r="112" spans="2:14">
      <c r="B112" s="243"/>
      <c r="C112" s="244"/>
      <c r="D112" s="244"/>
      <c r="E112" s="258" t="s">
        <v>981</v>
      </c>
      <c r="F112" s="244"/>
      <c r="G112" s="244"/>
      <c r="H112" s="258"/>
      <c r="I112" s="258"/>
      <c r="J112" s="258"/>
      <c r="K112" s="244"/>
      <c r="L112" s="244"/>
      <c r="M112" s="244"/>
      <c r="N112" s="245"/>
    </row>
    <row r="113" spans="2:14">
      <c r="B113" s="259"/>
      <c r="C113" s="256"/>
      <c r="D113" s="256"/>
      <c r="E113" s="244" t="s">
        <v>979</v>
      </c>
      <c r="F113" s="244"/>
      <c r="G113" s="244"/>
      <c r="H113" s="244"/>
      <c r="I113" s="244"/>
      <c r="J113" s="244"/>
      <c r="K113" s="256"/>
      <c r="L113" s="256"/>
      <c r="M113" s="256"/>
      <c r="N113" s="257"/>
    </row>
    <row r="114" spans="2:14">
      <c r="B114" s="259"/>
      <c r="C114" s="256"/>
      <c r="D114" s="256"/>
      <c r="E114" s="256"/>
      <c r="F114" s="244"/>
      <c r="G114" s="244"/>
      <c r="H114" s="244"/>
      <c r="I114" s="244"/>
      <c r="J114" s="244"/>
      <c r="K114" s="256"/>
      <c r="L114" s="256"/>
      <c r="M114" s="256"/>
      <c r="N114" s="257"/>
    </row>
    <row r="115" spans="2:14">
      <c r="B115" s="259" t="s">
        <v>2220</v>
      </c>
      <c r="C115" s="258"/>
      <c r="D115" s="258"/>
      <c r="E115" s="244"/>
      <c r="F115" s="244"/>
      <c r="G115" s="244"/>
      <c r="H115" s="244"/>
      <c r="I115" s="244"/>
      <c r="J115" s="970"/>
      <c r="K115" s="970"/>
      <c r="L115" s="970"/>
      <c r="M115" s="970"/>
      <c r="N115" s="971"/>
    </row>
    <row r="116" spans="2:14" ht="15.75" thickBot="1">
      <c r="B116" s="420" t="s">
        <v>2221</v>
      </c>
      <c r="C116" s="421"/>
      <c r="D116" s="421"/>
      <c r="E116" s="260"/>
      <c r="F116" s="260"/>
      <c r="G116" s="260"/>
      <c r="H116" s="260"/>
      <c r="I116" s="260"/>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1633</v>
      </c>
      <c r="C31" s="81" t="s">
        <v>2089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88072.292619578453</v>
      </c>
      <c r="L36" s="271"/>
      <c r="M36" s="272">
        <v>2.5</v>
      </c>
      <c r="N36" s="273">
        <f>K36/M36</f>
        <v>35228.917047831383</v>
      </c>
    </row>
    <row r="37" spans="1:14">
      <c r="A37" s="113" t="s">
        <v>129</v>
      </c>
      <c r="B37" s="869" t="str">
        <f>VLOOKUP(A37,EQUIPOS!A7:D154,3,FALSE)</f>
        <v xml:space="preserve">Buldozer, Potencia al volante de 140 HP, motor de 2200 RPM, longitud de hoja 4,80m. </v>
      </c>
      <c r="C37" s="870"/>
      <c r="D37" s="870"/>
      <c r="E37" s="870"/>
      <c r="F37" s="870"/>
      <c r="G37" s="870"/>
      <c r="H37" s="871"/>
      <c r="I37" s="422"/>
      <c r="J37" s="423"/>
      <c r="K37" s="270">
        <f>VLOOKUP(A37,EQUIPOS!A7:D164,4,FALSE)</f>
        <v>159493.52590192482</v>
      </c>
      <c r="L37" s="336"/>
      <c r="M37" s="337">
        <v>100</v>
      </c>
      <c r="N37" s="273">
        <f>K37/M37</f>
        <v>1594.9352590192482</v>
      </c>
    </row>
    <row r="38" spans="1:14">
      <c r="A38" s="113" t="s">
        <v>312</v>
      </c>
      <c r="B38" s="869" t="str">
        <f>VLOOKUP(A38,EQUIPOS!A8:D154,3,FALSE)</f>
        <v>Retroexcavadora sobre oruga, potencia 138 HP, balde de 1,5 m3.</v>
      </c>
      <c r="C38" s="870"/>
      <c r="D38" s="870"/>
      <c r="E38" s="870"/>
      <c r="F38" s="870"/>
      <c r="G38" s="870"/>
      <c r="H38" s="871"/>
      <c r="I38" s="329"/>
      <c r="J38" s="331"/>
      <c r="K38" s="270">
        <f>VLOOKUP(A38,EQUIPOS!A8:D165,4,FALSE)</f>
        <v>160344.15404853059</v>
      </c>
      <c r="L38" s="424"/>
      <c r="M38" s="425">
        <v>16</v>
      </c>
      <c r="N38" s="273">
        <f>K38/M38</f>
        <v>10021.509628033162</v>
      </c>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0.01</v>
      </c>
      <c r="N40" s="345">
        <f>N76*M40</f>
        <v>25.250800282375621</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46870.612735166171</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46" t="s">
        <v>376</v>
      </c>
      <c r="B47" s="43" t="str">
        <f>VLOOKUP(A47,MATERIALES!A5:D373,3,FALSE)</f>
        <v>Anfo</v>
      </c>
      <c r="C47" s="282"/>
      <c r="D47" s="282"/>
      <c r="E47" s="282"/>
      <c r="F47" s="282"/>
      <c r="G47" s="282"/>
      <c r="H47" s="282"/>
      <c r="I47" s="269"/>
      <c r="J47" s="225" t="str">
        <f>VLOOKUP(A47,MATERIALES!A3:D639,2,FALSE)</f>
        <v>kg</v>
      </c>
      <c r="K47" s="283">
        <v>0.3</v>
      </c>
      <c r="L47" s="268"/>
      <c r="M47" s="403">
        <f>VLOOKUP(A47,MATERIALES!A5:D396,4,FALSE)</f>
        <v>4113.5954238318218</v>
      </c>
      <c r="N47" s="273">
        <f>K47*M47</f>
        <v>1234.0786271495465</v>
      </c>
    </row>
    <row r="48" spans="1:14">
      <c r="A48" s="146" t="s">
        <v>424</v>
      </c>
      <c r="B48" s="43" t="str">
        <f>VLOOKUP(A48,MATERIALES!A6:D373,3,FALSE)</f>
        <v>Cordón detonante</v>
      </c>
      <c r="C48" s="426"/>
      <c r="D48" s="426"/>
      <c r="E48" s="426"/>
      <c r="F48" s="426"/>
      <c r="G48" s="426"/>
      <c r="H48" s="426"/>
      <c r="I48" s="426"/>
      <c r="J48" s="312" t="str">
        <f>VLOOKUP(A48,MATERIALES!A4:D640,2,FALSE)</f>
        <v>m</v>
      </c>
      <c r="K48" s="398">
        <v>3</v>
      </c>
      <c r="L48" s="422"/>
      <c r="M48" s="403">
        <f>VLOOKUP(A48,MATERIALES!A6:D397,4,FALSE)</f>
        <v>1575.2422490652382</v>
      </c>
      <c r="N48" s="273">
        <f t="shared" ref="N48:N53" si="0">K48*M48</f>
        <v>4725.7267471957148</v>
      </c>
    </row>
    <row r="49" spans="1:14">
      <c r="A49" s="146" t="s">
        <v>453</v>
      </c>
      <c r="B49" s="43" t="str">
        <f>VLOOKUP(A49,MATERIALES!A6:D373,3,FALSE)</f>
        <v>Explosivos  75% (INDUGEL)</v>
      </c>
      <c r="C49" s="426"/>
      <c r="D49" s="426"/>
      <c r="E49" s="426"/>
      <c r="F49" s="426"/>
      <c r="G49" s="426"/>
      <c r="H49" s="426"/>
      <c r="I49" s="426"/>
      <c r="J49" s="313" t="str">
        <f>VLOOKUP(A49,MATERIALES!A5:D641,2,FALSE)</f>
        <v>lb</v>
      </c>
      <c r="K49" s="398">
        <v>0.25</v>
      </c>
      <c r="L49" s="422"/>
      <c r="M49" s="403">
        <f>VLOOKUP(A49,MATERIALES!A6:D398,4,FALSE)</f>
        <v>7099.5933472274683</v>
      </c>
      <c r="N49" s="273">
        <f t="shared" si="0"/>
        <v>1774.8983368068671</v>
      </c>
    </row>
    <row r="50" spans="1:14">
      <c r="A50" s="146" t="s">
        <v>458</v>
      </c>
      <c r="B50" s="43" t="str">
        <f>VLOOKUP(A50,MATERIALES!A6:D373,3,FALSE)</f>
        <v>Fulminantes</v>
      </c>
      <c r="C50" s="426"/>
      <c r="D50" s="426"/>
      <c r="E50" s="426"/>
      <c r="F50" s="426"/>
      <c r="G50" s="426"/>
      <c r="H50" s="426"/>
      <c r="I50" s="426"/>
      <c r="J50" s="313" t="str">
        <f>VLOOKUP(A50,MATERIALES!A6:D642,2,FALSE)</f>
        <v>u</v>
      </c>
      <c r="K50" s="398">
        <v>1</v>
      </c>
      <c r="L50" s="422"/>
      <c r="M50" s="403">
        <f>VLOOKUP(A50,MATERIALES!A6:D399,4,FALSE)</f>
        <v>962.04028420825898</v>
      </c>
      <c r="N50" s="273">
        <f t="shared" si="0"/>
        <v>962.04028420825898</v>
      </c>
    </row>
    <row r="51" spans="1:14">
      <c r="A51" s="146" t="s">
        <v>552</v>
      </c>
      <c r="B51" s="43" t="str">
        <f>VLOOKUP(A51,MATERIALES!A7:D373,3,FALSE)</f>
        <v>Mecha Lenta</v>
      </c>
      <c r="C51" s="426"/>
      <c r="D51" s="426"/>
      <c r="E51" s="426"/>
      <c r="F51" s="426"/>
      <c r="G51" s="426"/>
      <c r="H51" s="426"/>
      <c r="I51" s="426"/>
      <c r="J51" s="313" t="str">
        <f>VLOOKUP(A51,MATERIALES!A6:D643,2,FALSE)</f>
        <v>m</v>
      </c>
      <c r="K51" s="398">
        <v>1</v>
      </c>
      <c r="L51" s="422"/>
      <c r="M51" s="403">
        <f>VLOOKUP(A51,MATERIALES!A7:D400,4,FALSE)</f>
        <v>811.35544436449936</v>
      </c>
      <c r="N51" s="273">
        <f t="shared" si="0"/>
        <v>811.35544436449936</v>
      </c>
    </row>
    <row r="52" spans="1:14">
      <c r="A52" s="146" t="s">
        <v>845</v>
      </c>
      <c r="B52" s="43" t="str">
        <f>VLOOKUP(A52,MATERIALES!A8:D373,3,FALSE)</f>
        <v>Escolta y transporte (una tarifa por cada m3 escoltado y transportado)</v>
      </c>
      <c r="C52" s="426"/>
      <c r="D52" s="426"/>
      <c r="E52" s="426"/>
      <c r="F52" s="426"/>
      <c r="G52" s="426"/>
      <c r="H52" s="426"/>
      <c r="I52" s="426"/>
      <c r="J52" s="313" t="str">
        <f>VLOOKUP(A52,MATERIALES!A6:D644,2,FALSE)</f>
        <v>kg</v>
      </c>
      <c r="K52" s="398">
        <v>0.45800000000000002</v>
      </c>
      <c r="L52" s="422"/>
      <c r="M52" s="403">
        <f>VLOOKUP(A52,MATERIALES!A8:D401,4,FALSE)</f>
        <v>9424.5178504911128</v>
      </c>
      <c r="N52" s="273">
        <f t="shared" si="0"/>
        <v>4316.4291755249296</v>
      </c>
    </row>
    <row r="53" spans="1:14" ht="15.75" thickBot="1">
      <c r="A53" t="s">
        <v>442</v>
      </c>
      <c r="B53" s="43" t="str">
        <f>VLOOKUP(A53,MATERIALES!A9:D373,3,FALSE)</f>
        <v>Derechos de explotación y/o disposición de materiales</v>
      </c>
      <c r="C53" s="311"/>
      <c r="D53" s="311"/>
      <c r="E53" s="311"/>
      <c r="F53" s="311"/>
      <c r="G53" s="311"/>
      <c r="H53" s="311"/>
      <c r="I53" s="311"/>
      <c r="J53" s="434" t="str">
        <f>VLOOKUP(A53,MATERIALES!A7:D645,2,FALSE)</f>
        <v>m3</v>
      </c>
      <c r="K53" s="126">
        <v>1.3</v>
      </c>
      <c r="L53" s="326"/>
      <c r="M53" s="403">
        <f>VLOOKUP(A53,MATERIALES!A9:D402,4,FALSE)</f>
        <v>3477.2527621490299</v>
      </c>
      <c r="N53" s="273">
        <f t="shared" si="0"/>
        <v>4520.4285907937392</v>
      </c>
    </row>
    <row r="54" spans="1:14" ht="15.75" thickBot="1">
      <c r="B54" s="820" t="s">
        <v>953</v>
      </c>
      <c r="C54" s="821"/>
      <c r="D54" s="821"/>
      <c r="E54" s="821"/>
      <c r="F54" s="821"/>
      <c r="G54" s="821"/>
      <c r="H54" s="821"/>
      <c r="I54" s="821"/>
      <c r="J54" s="821"/>
      <c r="K54" s="821"/>
      <c r="L54" s="821"/>
      <c r="M54" s="822"/>
      <c r="N54" s="395">
        <f>SUM(N47:N53)</f>
        <v>18344.957206043553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07">
        <f>VLOOKUP(A59,TRANSPORTE!A5:D117,4,FALSE)</f>
        <v>1002.8940697217156</v>
      </c>
      <c r="M59" s="908"/>
      <c r="N59" s="288">
        <f>K59*L59</f>
        <v>1303.7622906382303</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1303.7622906382303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435">
        <v>128</v>
      </c>
      <c r="N70" s="396">
        <f>K70/M70</f>
        <v>1691.59375</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128</v>
      </c>
      <c r="N71" s="396">
        <f>K71/M71</f>
        <v>833.48627823756237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2525.0800282375621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69044.412260085504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13808.882452017102</v>
      </c>
      <c r="M83" s="856"/>
      <c r="N83" s="51"/>
    </row>
    <row r="84" spans="1:14">
      <c r="B84" s="89" t="s">
        <v>973</v>
      </c>
      <c r="C84" s="90"/>
      <c r="D84" s="90"/>
      <c r="E84" s="90"/>
      <c r="F84" s="90"/>
      <c r="G84" s="90"/>
      <c r="H84" s="90"/>
      <c r="I84" s="87"/>
      <c r="J84" s="88"/>
      <c r="K84" s="305">
        <v>0.05</v>
      </c>
      <c r="L84" s="855">
        <f>N78*K84</f>
        <v>3452.2206130042755</v>
      </c>
      <c r="M84" s="856"/>
      <c r="N84" s="51"/>
    </row>
    <row r="85" spans="1:14" ht="15.75" thickBot="1">
      <c r="B85" s="91" t="s">
        <v>974</v>
      </c>
      <c r="C85" s="92"/>
      <c r="D85" s="92"/>
      <c r="E85" s="92"/>
      <c r="F85" s="92"/>
      <c r="G85" s="92"/>
      <c r="H85" s="92"/>
      <c r="I85" s="93"/>
      <c r="J85" s="94"/>
      <c r="K85" s="306">
        <v>0.05</v>
      </c>
      <c r="L85" s="857">
        <f>N78*K85</f>
        <v>3452.2206130042755</v>
      </c>
      <c r="M85" s="858"/>
      <c r="N85" s="51"/>
    </row>
    <row r="86" spans="1:14" ht="15.75" thickBot="1">
      <c r="B86" s="820" t="s">
        <v>953</v>
      </c>
      <c r="C86" s="821"/>
      <c r="D86" s="821"/>
      <c r="E86" s="821"/>
      <c r="F86" s="821"/>
      <c r="G86" s="821"/>
      <c r="H86" s="821"/>
      <c r="I86" s="821"/>
      <c r="J86" s="821"/>
      <c r="K86" s="821"/>
      <c r="L86" s="821"/>
      <c r="M86" s="822"/>
      <c r="N86" s="52">
        <f>L83+L84+L85</f>
        <v>20713.323678025652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89757.73593811116</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1634</v>
      </c>
      <c r="C31" s="81" t="s">
        <v>2090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88072.292619578453</v>
      </c>
      <c r="L36" s="271"/>
      <c r="M36" s="337">
        <v>2.5</v>
      </c>
      <c r="N36" s="273">
        <f>K36/M36</f>
        <v>35228.917047831383</v>
      </c>
    </row>
    <row r="37" spans="1:14">
      <c r="A37" s="113" t="s">
        <v>129</v>
      </c>
      <c r="B37" s="869" t="str">
        <f>VLOOKUP(A37,EQUIPOS!A7:D154,3,FALSE)</f>
        <v xml:space="preserve">Buldozer, Potencia al volante de 140 HP, motor de 2200 RPM, longitud de hoja 4,80m. </v>
      </c>
      <c r="C37" s="870"/>
      <c r="D37" s="870"/>
      <c r="E37" s="870"/>
      <c r="F37" s="870"/>
      <c r="G37" s="870"/>
      <c r="H37" s="871"/>
      <c r="I37" s="422"/>
      <c r="J37" s="423"/>
      <c r="K37" s="270">
        <f>VLOOKUP(A37,EQUIPOS!A7:D164,4,FALSE)</f>
        <v>159493.52590192482</v>
      </c>
      <c r="L37" s="336"/>
      <c r="M37" s="337">
        <v>100</v>
      </c>
      <c r="N37" s="273">
        <f>K37/M37</f>
        <v>1594.9352590192482</v>
      </c>
    </row>
    <row r="38" spans="1:14">
      <c r="A38" s="113" t="s">
        <v>261</v>
      </c>
      <c r="B38" s="869" t="str">
        <f>VLOOKUP(A38,EQUIPOS!A8:D154,3,FALSE)</f>
        <v xml:space="preserve">Motobomba 3 PULGADAS (incluye operario)
</v>
      </c>
      <c r="C38" s="870"/>
      <c r="D38" s="870"/>
      <c r="E38" s="870"/>
      <c r="F38" s="870"/>
      <c r="G38" s="870"/>
      <c r="H38" s="871"/>
      <c r="I38" s="329"/>
      <c r="J38" s="331"/>
      <c r="K38" s="270">
        <f>VLOOKUP(A38,EQUIPOS!A8:D165,4,FALSE)</f>
        <v>7930.1057177242492</v>
      </c>
      <c r="L38" s="424"/>
      <c r="M38" s="425">
        <v>8</v>
      </c>
      <c r="N38" s="273">
        <f>K38/M38</f>
        <v>991.26321471553115</v>
      </c>
    </row>
    <row r="39" spans="1:14">
      <c r="A39" t="s">
        <v>312</v>
      </c>
      <c r="B39" s="869" t="str">
        <f>VLOOKUP(A39,EQUIPOS!A9:D154,3,FALSE)</f>
        <v>Retroexcavadora sobre oruga, potencia 138 HP, balde de 1,5 m3.</v>
      </c>
      <c r="C39" s="870"/>
      <c r="D39" s="870"/>
      <c r="E39" s="870"/>
      <c r="F39" s="870"/>
      <c r="G39" s="870"/>
      <c r="H39" s="871"/>
      <c r="I39" s="36"/>
      <c r="J39" s="37"/>
      <c r="K39" s="270">
        <f>VLOOKUP(A39,EQUIPOS!A9:D166,4,FALSE)</f>
        <v>160344.15404853059</v>
      </c>
      <c r="L39" s="277"/>
      <c r="M39" s="337">
        <v>8</v>
      </c>
      <c r="N39" s="273">
        <f>K39/M39</f>
        <v>20043.019256066324</v>
      </c>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N78*M41</f>
        <v>215.73612180720397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58073.870899439687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46" t="s">
        <v>376</v>
      </c>
      <c r="B48" s="43" t="str">
        <f>VLOOKUP(A48,MATERIALES!A5:D373,3,FALSE)</f>
        <v>Anfo</v>
      </c>
      <c r="C48" s="282"/>
      <c r="D48" s="282"/>
      <c r="E48" s="282"/>
      <c r="F48" s="282"/>
      <c r="G48" s="282"/>
      <c r="H48" s="282"/>
      <c r="I48" s="269"/>
      <c r="J48" s="225" t="str">
        <f>VLOOKUP(A48,MATERIALES!A4:D640,2,FALSE)</f>
        <v>kg</v>
      </c>
      <c r="K48" s="283">
        <v>0.3</v>
      </c>
      <c r="L48" s="268"/>
      <c r="M48" s="403">
        <f>VLOOKUP(A48,MATERIALES!A5:D396,4,FALSE)</f>
        <v>4113.5954238318218</v>
      </c>
      <c r="N48" s="273">
        <f>K48*M48</f>
        <v>1234.0786271495465</v>
      </c>
    </row>
    <row r="49" spans="1:14">
      <c r="A49" s="146" t="s">
        <v>424</v>
      </c>
      <c r="B49" s="43" t="str">
        <f>VLOOKUP(A49,MATERIALES!A6:D373,3,FALSE)</f>
        <v>Cordón detonante</v>
      </c>
      <c r="C49" s="426"/>
      <c r="D49" s="426"/>
      <c r="E49" s="426"/>
      <c r="F49" s="426"/>
      <c r="G49" s="426"/>
      <c r="H49" s="426"/>
      <c r="I49" s="426"/>
      <c r="J49" s="312" t="str">
        <f>VLOOKUP(A49,MATERIALES!A5:D641,2,FALSE)</f>
        <v>m</v>
      </c>
      <c r="K49" s="398">
        <v>3</v>
      </c>
      <c r="L49" s="422"/>
      <c r="M49" s="403">
        <f>VLOOKUP(A49,MATERIALES!A6:D397,4,FALSE)</f>
        <v>1575.2422490652382</v>
      </c>
      <c r="N49" s="273">
        <f t="shared" ref="N49:N54" si="0">K49*M49</f>
        <v>4725.7267471957148</v>
      </c>
    </row>
    <row r="50" spans="1:14">
      <c r="A50" s="146" t="s">
        <v>453</v>
      </c>
      <c r="B50" s="43" t="str">
        <f>VLOOKUP(A50,MATERIALES!A6:D373,3,FALSE)</f>
        <v>Explosivos  75% (INDUGEL)</v>
      </c>
      <c r="C50" s="426"/>
      <c r="D50" s="426"/>
      <c r="E50" s="426"/>
      <c r="F50" s="426"/>
      <c r="G50" s="426"/>
      <c r="H50" s="426"/>
      <c r="I50" s="426"/>
      <c r="J50" s="313" t="str">
        <f>VLOOKUP(A50,MATERIALES!A6:D642,2,FALSE)</f>
        <v>lb</v>
      </c>
      <c r="K50" s="398">
        <v>0.25</v>
      </c>
      <c r="L50" s="422"/>
      <c r="M50" s="403">
        <f>VLOOKUP(A50,MATERIALES!A6:D398,4,FALSE)</f>
        <v>7099.5933472274683</v>
      </c>
      <c r="N50" s="273">
        <f t="shared" si="0"/>
        <v>1774.8983368068671</v>
      </c>
    </row>
    <row r="51" spans="1:14">
      <c r="A51" s="146"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VLOOKUP(A51,MATERIALES!A6:D399,4,FALSE)</f>
        <v>962.04028420825898</v>
      </c>
      <c r="N51" s="273">
        <f t="shared" si="0"/>
        <v>962.04028420825898</v>
      </c>
    </row>
    <row r="52" spans="1:14">
      <c r="A52" s="146" t="s">
        <v>552</v>
      </c>
      <c r="B52" s="43" t="str">
        <f>VLOOKUP(A52,MATERIALES!A7:D373,3,FALSE)</f>
        <v>Mecha Lenta</v>
      </c>
      <c r="C52" s="426"/>
      <c r="D52" s="426"/>
      <c r="E52" s="426"/>
      <c r="F52" s="426"/>
      <c r="G52" s="426"/>
      <c r="H52" s="426"/>
      <c r="I52" s="426"/>
      <c r="J52" s="313" t="str">
        <f>VLOOKUP(A52,MATERIALES!A6:D644,2,FALSE)</f>
        <v>m</v>
      </c>
      <c r="K52" s="398">
        <v>1</v>
      </c>
      <c r="L52" s="422"/>
      <c r="M52" s="403">
        <f>VLOOKUP(A52,MATERIALES!A7:D400,4,FALSE)</f>
        <v>811.35544436449936</v>
      </c>
      <c r="N52" s="273">
        <f t="shared" si="0"/>
        <v>811.35544436449936</v>
      </c>
    </row>
    <row r="53" spans="1:14">
      <c r="A53" s="206" t="s">
        <v>845</v>
      </c>
      <c r="B53" s="43" t="str">
        <f>VLOOKUP(A53,MATERIALES!A7:D373,3,FALSE)</f>
        <v>Escolta y transporte (una tarifa por cada m3 escoltado y transportado)</v>
      </c>
      <c r="C53" s="426"/>
      <c r="D53" s="426"/>
      <c r="E53" s="426"/>
      <c r="F53" s="426"/>
      <c r="G53" s="426"/>
      <c r="H53" s="426"/>
      <c r="I53" s="426"/>
      <c r="J53" s="313" t="str">
        <f>VLOOKUP(A53,MATERIALES!A6:D644,2,FALSE)</f>
        <v>kg</v>
      </c>
      <c r="K53" s="398">
        <v>0.45800000000000002</v>
      </c>
      <c r="L53" s="422"/>
      <c r="M53" s="403">
        <f>VLOOKUP(A53,MATERIALES!A7:D400,4,FALSE)</f>
        <v>9424.5178504911128</v>
      </c>
      <c r="N53" s="273">
        <f>K53*M53</f>
        <v>4316.4291755249296</v>
      </c>
    </row>
    <row r="54" spans="1:14">
      <c r="A54" s="146" t="s">
        <v>442</v>
      </c>
      <c r="B54" s="43" t="str">
        <f>VLOOKUP(A54,MATERIALES!A8:D373,3,FALSE)</f>
        <v>Derechos de explotación y/o disposición de materiales</v>
      </c>
      <c r="C54" s="426"/>
      <c r="D54" s="426"/>
      <c r="E54" s="426"/>
      <c r="F54" s="426"/>
      <c r="G54" s="426"/>
      <c r="H54" s="426"/>
      <c r="I54" s="426"/>
      <c r="J54" s="313" t="str">
        <f>VLOOKUP(A54,MATERIALES!A7:D645,2,FALSE)</f>
        <v>m3</v>
      </c>
      <c r="K54" s="398">
        <v>1.3</v>
      </c>
      <c r="L54" s="422"/>
      <c r="M54" s="403">
        <f>VLOOKUP(A54,MATERIALES!A8:D401,4,FALSE)</f>
        <v>3477.2527621490299</v>
      </c>
      <c r="N54" s="273">
        <f t="shared" si="0"/>
        <v>4520.4285907937392</v>
      </c>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18344.957206043553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1256</v>
      </c>
      <c r="B61" s="46" t="str">
        <f>VLOOKUP(A61,TRANSPORTE!A5:D117,3,FALSE)</f>
        <v>Transporte de material de excavación</v>
      </c>
      <c r="C61" s="318"/>
      <c r="D61" s="318"/>
      <c r="E61" s="318"/>
      <c r="F61" s="318"/>
      <c r="G61" s="318"/>
      <c r="H61" s="312" t="s">
        <v>1468</v>
      </c>
      <c r="I61" s="280">
        <v>1.3</v>
      </c>
      <c r="J61" s="287">
        <v>1</v>
      </c>
      <c r="K61" s="280">
        <f>I61*J61</f>
        <v>1.3</v>
      </c>
      <c r="L61" s="907">
        <f>VLOOKUP(A61,TRANSPORTE!A5:D117,4,FALSE)</f>
        <v>1002.8940697217156</v>
      </c>
      <c r="M61" s="908"/>
      <c r="N61" s="288">
        <f>K61*L61</f>
        <v>1303.7622906382303</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1303.7622906382303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47" t="s">
        <v>15</v>
      </c>
      <c r="B72" s="49" t="str">
        <f>VLOOKUP(A72,'MANO DE OBRA'!A8:D68,3,FALSE)</f>
        <v>Obrero (6)</v>
      </c>
      <c r="C72" s="47"/>
      <c r="D72" s="47"/>
      <c r="E72" s="47"/>
      <c r="F72" s="47"/>
      <c r="G72" s="47"/>
      <c r="H72" s="47"/>
      <c r="I72" s="293">
        <f>K72/J72*100</f>
        <v>175560</v>
      </c>
      <c r="J72" s="294">
        <v>185</v>
      </c>
      <c r="K72" s="295">
        <f>VLOOKUP(A72,'MANO DE OBRA'!A8:D99,4,FALSE)</f>
        <v>324786</v>
      </c>
      <c r="L72" s="50"/>
      <c r="M72" s="435">
        <v>20</v>
      </c>
      <c r="N72" s="396">
        <f>K72/M72</f>
        <v>16239.3</v>
      </c>
      <c r="O72" s="106"/>
    </row>
    <row r="73" spans="1:15">
      <c r="A73" s="147"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3">
        <v>20</v>
      </c>
      <c r="N73" s="396">
        <f>K73/M73</f>
        <v>5334.3121807203988</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21573.612180720396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99296.202576841868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19859.240515368376</v>
      </c>
      <c r="M85" s="856"/>
      <c r="N85" s="51"/>
    </row>
    <row r="86" spans="1:14">
      <c r="B86" s="89" t="s">
        <v>973</v>
      </c>
      <c r="C86" s="90"/>
      <c r="D86" s="90"/>
      <c r="E86" s="90"/>
      <c r="F86" s="90"/>
      <c r="G86" s="90"/>
      <c r="H86" s="90"/>
      <c r="I86" s="87"/>
      <c r="J86" s="88"/>
      <c r="K86" s="305">
        <v>0.05</v>
      </c>
      <c r="L86" s="855">
        <f>N80*K86</f>
        <v>4964.8101288420939</v>
      </c>
      <c r="M86" s="856"/>
      <c r="N86" s="51"/>
    </row>
    <row r="87" spans="1:14" ht="15.75" thickBot="1">
      <c r="B87" s="91" t="s">
        <v>974</v>
      </c>
      <c r="C87" s="92"/>
      <c r="D87" s="92"/>
      <c r="E87" s="92"/>
      <c r="F87" s="92"/>
      <c r="G87" s="92"/>
      <c r="H87" s="92"/>
      <c r="I87" s="93"/>
      <c r="J87" s="94"/>
      <c r="K87" s="306">
        <v>0.05</v>
      </c>
      <c r="L87" s="857">
        <f>N80*K87</f>
        <v>4964.8101288420939</v>
      </c>
      <c r="M87" s="858"/>
      <c r="N87" s="51"/>
    </row>
    <row r="88" spans="1:14" ht="15.75" thickBot="1">
      <c r="B88" s="820" t="s">
        <v>953</v>
      </c>
      <c r="C88" s="821"/>
      <c r="D88" s="821"/>
      <c r="E88" s="821"/>
      <c r="F88" s="821"/>
      <c r="G88" s="821"/>
      <c r="H88" s="821"/>
      <c r="I88" s="821"/>
      <c r="J88" s="821"/>
      <c r="K88" s="821"/>
      <c r="L88" s="821"/>
      <c r="M88" s="822"/>
      <c r="N88" s="52">
        <f>L85+L86+L87</f>
        <v>29788.860773052565</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129085.06334989444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2.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1635</v>
      </c>
      <c r="C31" s="81" t="s">
        <v>2091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159493.52590192482</v>
      </c>
      <c r="L36" s="271"/>
      <c r="M36" s="337">
        <v>100</v>
      </c>
      <c r="N36" s="273">
        <f>K36/M36</f>
        <v>1594.9352590192482</v>
      </c>
    </row>
    <row r="37" spans="1:14">
      <c r="A37" s="113" t="s">
        <v>312</v>
      </c>
      <c r="B37" s="869" t="str">
        <f>VLOOKUP(A37,EQUIPOS!A7:D154,3,FALSE)</f>
        <v>Retroexcavadora sobre oruga, potencia 138 HP, balde de 1,5 m3.</v>
      </c>
      <c r="C37" s="870"/>
      <c r="D37" s="870"/>
      <c r="E37" s="870"/>
      <c r="F37" s="870"/>
      <c r="G37" s="870"/>
      <c r="H37" s="871"/>
      <c r="I37" s="422"/>
      <c r="J37" s="423"/>
      <c r="K37" s="270">
        <f>VLOOKUP(A37,EQUIPOS!A7:D164,4,FALSE)</f>
        <v>160344.15404853059</v>
      </c>
      <c r="L37" s="336"/>
      <c r="M37" s="337">
        <v>35</v>
      </c>
      <c r="N37" s="273">
        <f>K37/M37</f>
        <v>4581.2615442437309</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7.6767229862288557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6183.8735262492082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46" t="s">
        <v>442</v>
      </c>
      <c r="B48" s="43" t="str">
        <f>VLOOKUP(A48,MATERIALES!A5:D373,3,FALSE)</f>
        <v>Derechos de explotación y/o disposición de materiales</v>
      </c>
      <c r="C48" s="282"/>
      <c r="D48" s="282"/>
      <c r="E48" s="282"/>
      <c r="F48" s="282"/>
      <c r="G48" s="282"/>
      <c r="H48" s="282"/>
      <c r="I48" s="269"/>
      <c r="J48" s="225" t="str">
        <f>VLOOKUP(A48,MATERIALES!A4:D640,2,FALSE)</f>
        <v>m3</v>
      </c>
      <c r="K48" s="283">
        <v>1.3</v>
      </c>
      <c r="L48" s="268"/>
      <c r="M48" s="403">
        <f>VLOOKUP(A48,MATERIALES!A5:D396,4,FALSE)</f>
        <v>3477.2527621490299</v>
      </c>
      <c r="N48" s="273">
        <f>K48*M48</f>
        <v>4520.4285907937392</v>
      </c>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c r="A53" s="146"/>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f>K54*M54</f>
        <v>0</v>
      </c>
    </row>
    <row r="55" spans="1:14" ht="15.75" thickBot="1">
      <c r="B55" s="820" t="s">
        <v>953</v>
      </c>
      <c r="C55" s="821"/>
      <c r="D55" s="821"/>
      <c r="E55" s="821"/>
      <c r="F55" s="821"/>
      <c r="G55" s="821"/>
      <c r="H55" s="821"/>
      <c r="I55" s="821"/>
      <c r="J55" s="821"/>
      <c r="K55" s="821"/>
      <c r="L55" s="821"/>
      <c r="M55" s="822"/>
      <c r="N55" s="395">
        <f>SUM(N48:N54)</f>
        <v>4520.4285907937392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1256</v>
      </c>
      <c r="B60" s="46" t="str">
        <f>VLOOKUP(A60,TRANSPORTE!A5:D117,3,FALSE)</f>
        <v>Transporte de material de excavación</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4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280</v>
      </c>
      <c r="N71" s="396">
        <f>K71/M71</f>
        <v>381.02229862288567</v>
      </c>
      <c r="O71" s="106"/>
    </row>
    <row r="72" spans="1:15">
      <c r="A72" s="14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3">
        <v>280</v>
      </c>
      <c r="N72" s="396">
        <f>K72/M72</f>
        <v>386.65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767.67229862288559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12775.736706304062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2555.1473412608125</v>
      </c>
      <c r="M84" s="856"/>
      <c r="N84" s="51"/>
    </row>
    <row r="85" spans="1:14">
      <c r="B85" s="89" t="s">
        <v>973</v>
      </c>
      <c r="C85" s="90"/>
      <c r="D85" s="90"/>
      <c r="E85" s="90"/>
      <c r="F85" s="90"/>
      <c r="G85" s="90"/>
      <c r="H85" s="90"/>
      <c r="I85" s="87"/>
      <c r="J85" s="88"/>
      <c r="K85" s="305">
        <v>0.05</v>
      </c>
      <c r="L85" s="855">
        <f>N79*K85</f>
        <v>638.78683531520312</v>
      </c>
      <c r="M85" s="856"/>
      <c r="N85" s="51"/>
    </row>
    <row r="86" spans="1:14" ht="15.75" thickBot="1">
      <c r="B86" s="91" t="s">
        <v>974</v>
      </c>
      <c r="C86" s="92"/>
      <c r="D86" s="92"/>
      <c r="E86" s="92"/>
      <c r="F86" s="92"/>
      <c r="G86" s="92"/>
      <c r="H86" s="92"/>
      <c r="I86" s="93"/>
      <c r="J86" s="94"/>
      <c r="K86" s="306">
        <v>0.05</v>
      </c>
      <c r="L86" s="857">
        <f>N79*K86</f>
        <v>638.78683531520312</v>
      </c>
      <c r="M86" s="858"/>
      <c r="N86" s="51"/>
    </row>
    <row r="87" spans="1:14" ht="15.75" thickBot="1">
      <c r="B87" s="820" t="s">
        <v>953</v>
      </c>
      <c r="C87" s="821"/>
      <c r="D87" s="821"/>
      <c r="E87" s="821"/>
      <c r="F87" s="821"/>
      <c r="G87" s="821"/>
      <c r="H87" s="821"/>
      <c r="I87" s="821"/>
      <c r="J87" s="821"/>
      <c r="K87" s="821"/>
      <c r="L87" s="821"/>
      <c r="M87" s="822"/>
      <c r="N87" s="52">
        <f>L84+L85+L86</f>
        <v>3832.7210118912185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16608.457718195281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7.75" customHeight="1" thickBot="1">
      <c r="B29" s="71" t="s">
        <v>943</v>
      </c>
      <c r="C29" s="799" t="s">
        <v>944</v>
      </c>
      <c r="D29" s="800"/>
      <c r="E29" s="800"/>
      <c r="F29" s="800"/>
      <c r="G29" s="800"/>
      <c r="H29" s="800"/>
      <c r="I29" s="800"/>
      <c r="J29" s="72"/>
      <c r="K29" s="343" t="s">
        <v>2215</v>
      </c>
      <c r="L29" s="796" t="s">
        <v>945</v>
      </c>
      <c r="M29" s="797"/>
      <c r="N29" s="71" t="s">
        <v>946</v>
      </c>
    </row>
    <row r="30" spans="1:14" ht="15.75" customHeight="1" thickBot="1">
      <c r="A30" t="s">
        <v>1845</v>
      </c>
      <c r="B30" s="80" t="s">
        <v>1636</v>
      </c>
      <c r="C30" s="81" t="s">
        <v>2092</v>
      </c>
      <c r="D30" s="82"/>
      <c r="E30" s="82"/>
      <c r="F30" s="82"/>
      <c r="G30" s="82"/>
      <c r="H30" s="82"/>
      <c r="I30" s="82"/>
      <c r="J30" s="82"/>
      <c r="K30" s="454"/>
      <c r="L30" s="307" t="s">
        <v>387</v>
      </c>
      <c r="M30" s="204"/>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7"/>
      <c r="C33" s="61"/>
      <c r="D33" s="61"/>
      <c r="E33" s="61"/>
      <c r="F33" s="61"/>
      <c r="G33" s="61"/>
      <c r="H33" s="61"/>
      <c r="I33" s="62"/>
      <c r="J33" s="62"/>
      <c r="K33" s="61"/>
      <c r="L33" s="61"/>
      <c r="M33" s="61"/>
      <c r="N33" s="63"/>
    </row>
    <row r="34" spans="1:14">
      <c r="B34" s="890" t="s">
        <v>944</v>
      </c>
      <c r="C34" s="891"/>
      <c r="D34" s="891"/>
      <c r="E34" s="891"/>
      <c r="F34" s="891"/>
      <c r="G34" s="891"/>
      <c r="H34" s="892"/>
      <c r="I34" s="893" t="s">
        <v>948</v>
      </c>
      <c r="J34" s="894"/>
      <c r="K34" s="69" t="s">
        <v>949</v>
      </c>
      <c r="L34" s="895" t="s">
        <v>950</v>
      </c>
      <c r="M34" s="892"/>
      <c r="N34" s="70" t="s">
        <v>951</v>
      </c>
    </row>
    <row r="35" spans="1:14">
      <c r="A35" s="113" t="s">
        <v>263</v>
      </c>
      <c r="B35" s="869" t="str">
        <f>VLOOKUP(A35,EQUIPOS!A6:D154,3,FALSE)</f>
        <v xml:space="preserve">Motobomba 4 pulgadas
</v>
      </c>
      <c r="C35" s="870"/>
      <c r="D35" s="870"/>
      <c r="E35" s="870"/>
      <c r="F35" s="870"/>
      <c r="G35" s="870"/>
      <c r="H35" s="871"/>
      <c r="I35" s="268"/>
      <c r="J35" s="269"/>
      <c r="K35" s="270">
        <f>VLOOKUP(A35,EQUIPOS!A6:D163,4,FALSE)</f>
        <v>7157.7841612567609</v>
      </c>
      <c r="L35" s="271"/>
      <c r="M35" s="337">
        <v>21</v>
      </c>
      <c r="N35" s="273">
        <f>K35/M35</f>
        <v>340.8468648217505</v>
      </c>
    </row>
    <row r="36" spans="1:14">
      <c r="A36" s="113" t="s">
        <v>129</v>
      </c>
      <c r="B36" s="869" t="str">
        <f>VLOOKUP(A36,EQUIPOS!A7:D154,3,FALSE)</f>
        <v xml:space="preserve">Buldozer, Potencia al volante de 140 HP, motor de 2200 RPM, longitud de hoja 4,80m. </v>
      </c>
      <c r="C36" s="870"/>
      <c r="D36" s="870"/>
      <c r="E36" s="870"/>
      <c r="F36" s="870"/>
      <c r="G36" s="870"/>
      <c r="H36" s="871"/>
      <c r="I36" s="422"/>
      <c r="J36" s="423"/>
      <c r="K36" s="270">
        <f>VLOOKUP(A36,EQUIPOS!A7:D164,4,FALSE)</f>
        <v>159493.52590192482</v>
      </c>
      <c r="L36" s="336"/>
      <c r="M36" s="337">
        <v>100</v>
      </c>
      <c r="N36" s="273">
        <f>K36/M36</f>
        <v>1594.9352590192482</v>
      </c>
    </row>
    <row r="37" spans="1:14">
      <c r="A37" s="113" t="s">
        <v>312</v>
      </c>
      <c r="B37" s="869" t="str">
        <f>VLOOKUP(A37,EQUIPOS!A8:D154,3,FALSE)</f>
        <v>Retroexcavadora sobre oruga, potencia 138 HP, balde de 1,5 m3.</v>
      </c>
      <c r="C37" s="870"/>
      <c r="D37" s="870"/>
      <c r="E37" s="870"/>
      <c r="F37" s="870"/>
      <c r="G37" s="870"/>
      <c r="H37" s="871"/>
      <c r="I37" s="329"/>
      <c r="J37" s="331"/>
      <c r="K37" s="270">
        <f>VLOOKUP(A37,EQUIPOS!A8:D165,4,FALSE)</f>
        <v>160344.15404853059</v>
      </c>
      <c r="L37" s="424"/>
      <c r="M37" s="425">
        <v>21</v>
      </c>
      <c r="N37" s="273">
        <f>K37/M37</f>
        <v>7635.4359070728851</v>
      </c>
    </row>
    <row r="38" spans="1:14">
      <c r="B38" s="869"/>
      <c r="C38" s="870"/>
      <c r="D38" s="870"/>
      <c r="E38" s="870"/>
      <c r="F38" s="870"/>
      <c r="G38" s="870"/>
      <c r="H38" s="871"/>
      <c r="I38" s="36"/>
      <c r="J38" s="37"/>
      <c r="K38" s="270"/>
      <c r="L38" s="277"/>
      <c r="M38" s="337"/>
      <c r="N38" s="273"/>
    </row>
    <row r="39" spans="1:14">
      <c r="B39" s="321"/>
      <c r="C39" s="322"/>
      <c r="D39" s="322"/>
      <c r="E39" s="322"/>
      <c r="F39" s="324"/>
      <c r="G39" s="324"/>
      <c r="H39" s="125"/>
      <c r="I39" s="36"/>
      <c r="J39" s="37"/>
      <c r="K39" s="270"/>
      <c r="L39" s="277"/>
      <c r="M39" s="278"/>
      <c r="N39" s="274"/>
    </row>
    <row r="40" spans="1:14">
      <c r="B40" s="877" t="s">
        <v>952</v>
      </c>
      <c r="C40" s="878"/>
      <c r="D40" s="878"/>
      <c r="E40" s="38"/>
      <c r="F40" s="39"/>
      <c r="G40" s="39"/>
      <c r="H40" s="40"/>
      <c r="I40" s="36"/>
      <c r="J40" s="37"/>
      <c r="K40" s="280"/>
      <c r="L40" s="277"/>
      <c r="M40" s="402">
        <v>0.01</v>
      </c>
      <c r="N40" s="345">
        <f>N76*M40</f>
        <v>12.794538310381427</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SUM(N35:N41)</f>
        <v>9584.0125692242655</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46" t="s">
        <v>442</v>
      </c>
      <c r="B47" s="43" t="str">
        <f>VLOOKUP(A47,MATERIALES!A5:D373,3,FALSE)</f>
        <v>Derechos de explotación y/o disposición de materiales</v>
      </c>
      <c r="C47" s="282"/>
      <c r="D47" s="282"/>
      <c r="E47" s="282"/>
      <c r="F47" s="282"/>
      <c r="G47" s="282"/>
      <c r="H47" s="282"/>
      <c r="I47" s="269"/>
      <c r="J47" s="225" t="str">
        <f>VLOOKUP(A47,MATERIALES!A4:D640,2,FALSE)</f>
        <v>m3</v>
      </c>
      <c r="K47" s="283">
        <v>1.3</v>
      </c>
      <c r="L47" s="268"/>
      <c r="M47" s="403">
        <f>VLOOKUP(A47,MATERIALES!A5:D396,4,FALSE)</f>
        <v>3477.2527621490299</v>
      </c>
      <c r="N47" s="273">
        <f>K47*M47</f>
        <v>4520.4285907937392</v>
      </c>
    </row>
    <row r="48" spans="1:14">
      <c r="A48" s="146"/>
      <c r="B48" s="43"/>
      <c r="C48" s="426"/>
      <c r="D48" s="426"/>
      <c r="E48" s="426"/>
      <c r="F48" s="426"/>
      <c r="G48" s="426"/>
      <c r="H48" s="426"/>
      <c r="I48" s="426"/>
      <c r="J48" s="312"/>
      <c r="K48" s="398"/>
      <c r="L48" s="422"/>
      <c r="M48" s="403"/>
      <c r="N48" s="273"/>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0" t="s">
        <v>953</v>
      </c>
      <c r="C54" s="821"/>
      <c r="D54" s="821"/>
      <c r="E54" s="821"/>
      <c r="F54" s="821"/>
      <c r="G54" s="821"/>
      <c r="H54" s="821"/>
      <c r="I54" s="821"/>
      <c r="J54" s="821"/>
      <c r="K54" s="821"/>
      <c r="L54" s="821"/>
      <c r="M54" s="822"/>
      <c r="N54" s="395">
        <f>SUM(N47:N53)</f>
        <v>4520.4285907937392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07">
        <f>VLOOKUP(A59,TRANSPORTE!A5:D117,4,FALSE)</f>
        <v>1002.8940697217156</v>
      </c>
      <c r="M59" s="908"/>
      <c r="N59" s="288">
        <f>K59*L59</f>
        <v>1303.7622906382303</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1303.7622906382303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168</v>
      </c>
      <c r="N70" s="396">
        <f>K70/M70</f>
        <v>644.41666666666663</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168</v>
      </c>
      <c r="N71" s="396">
        <f>K71/M71</f>
        <v>635.03716437147614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1279.4538310381427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16687.657281694377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3337.5314563388756</v>
      </c>
      <c r="M83" s="856"/>
      <c r="N83" s="51"/>
    </row>
    <row r="84" spans="1:14">
      <c r="B84" s="89" t="s">
        <v>973</v>
      </c>
      <c r="C84" s="90"/>
      <c r="D84" s="90"/>
      <c r="E84" s="90"/>
      <c r="F84" s="90"/>
      <c r="G84" s="90"/>
      <c r="H84" s="90"/>
      <c r="I84" s="87"/>
      <c r="J84" s="88"/>
      <c r="K84" s="305">
        <v>0.05</v>
      </c>
      <c r="L84" s="855">
        <f>N78*K84</f>
        <v>834.3828640847189</v>
      </c>
      <c r="M84" s="856"/>
      <c r="N84" s="51"/>
    </row>
    <row r="85" spans="1:14" ht="15.75" thickBot="1">
      <c r="B85" s="91" t="s">
        <v>974</v>
      </c>
      <c r="C85" s="92"/>
      <c r="D85" s="92"/>
      <c r="E85" s="92"/>
      <c r="F85" s="92"/>
      <c r="G85" s="92"/>
      <c r="H85" s="92"/>
      <c r="I85" s="93"/>
      <c r="J85" s="94"/>
      <c r="K85" s="306">
        <v>0.05</v>
      </c>
      <c r="L85" s="857">
        <f>N78*K85</f>
        <v>834.3828640847189</v>
      </c>
      <c r="M85" s="858"/>
      <c r="N85" s="51"/>
    </row>
    <row r="86" spans="1:14" ht="15.75" thickBot="1">
      <c r="B86" s="820" t="s">
        <v>953</v>
      </c>
      <c r="C86" s="821"/>
      <c r="D86" s="821"/>
      <c r="E86" s="821"/>
      <c r="F86" s="821"/>
      <c r="G86" s="821"/>
      <c r="H86" s="821"/>
      <c r="I86" s="821"/>
      <c r="J86" s="821"/>
      <c r="K86" s="821"/>
      <c r="L86" s="821"/>
      <c r="M86" s="822"/>
      <c r="N86" s="52">
        <f>L83+L84+L85</f>
        <v>5006.297184508313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21693.954466202689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1095</v>
      </c>
      <c r="C31" s="81" t="s">
        <v>2093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337">
        <v>2.5</v>
      </c>
      <c r="N36" s="273">
        <f>K36/M36</f>
        <v>4350.4144172624001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4756.3969172624002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20183.182206297453</v>
      </c>
      <c r="N48" s="273">
        <f>K48*M48</f>
        <v>26238.136868186692</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57.952445967346726</v>
      </c>
      <c r="N49" s="273">
        <f>K49*M49</f>
        <v>1738.5733790204017</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27976.710247207095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42156.519455107729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8431.3038910215455</v>
      </c>
      <c r="M84" s="856"/>
      <c r="N84" s="51"/>
    </row>
    <row r="85" spans="1:14">
      <c r="B85" s="89" t="s">
        <v>973</v>
      </c>
      <c r="C85" s="90"/>
      <c r="D85" s="90"/>
      <c r="E85" s="90"/>
      <c r="F85" s="90"/>
      <c r="G85" s="90"/>
      <c r="H85" s="90"/>
      <c r="I85" s="87"/>
      <c r="J85" s="88"/>
      <c r="K85" s="305">
        <v>0.05</v>
      </c>
      <c r="L85" s="855">
        <f>N79*K85</f>
        <v>2107.8259727553864</v>
      </c>
      <c r="M85" s="856"/>
      <c r="N85" s="51"/>
    </row>
    <row r="86" spans="1:14" ht="15.75" thickBot="1">
      <c r="B86" s="91" t="s">
        <v>974</v>
      </c>
      <c r="C86" s="92"/>
      <c r="D86" s="92"/>
      <c r="E86" s="92"/>
      <c r="F86" s="92"/>
      <c r="G86" s="92"/>
      <c r="H86" s="92"/>
      <c r="I86" s="93"/>
      <c r="J86" s="94"/>
      <c r="K86" s="306">
        <v>0.05</v>
      </c>
      <c r="L86" s="857">
        <f>N79*K86</f>
        <v>2107.8259727553864</v>
      </c>
      <c r="M86" s="858"/>
      <c r="N86" s="51"/>
    </row>
    <row r="87" spans="1:14" ht="15.75" thickBot="1">
      <c r="B87" s="820" t="s">
        <v>953</v>
      </c>
      <c r="C87" s="821"/>
      <c r="D87" s="821"/>
      <c r="E87" s="821"/>
      <c r="F87" s="821"/>
      <c r="G87" s="821"/>
      <c r="H87" s="821"/>
      <c r="I87" s="821"/>
      <c r="J87" s="821"/>
      <c r="K87" s="821"/>
      <c r="L87" s="821"/>
      <c r="M87" s="822"/>
      <c r="N87" s="52">
        <f>L84+L85+L86</f>
        <v>12646.955836532319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54803.475291640047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1096</v>
      </c>
      <c r="C31" s="81" t="s">
        <v>1637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337">
        <v>2.5</v>
      </c>
      <c r="N36" s="273">
        <f>K36/M36</f>
        <v>4350.4144172624001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4756.3969172624002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540</v>
      </c>
      <c r="B48" s="43" t="str">
        <f>VLOOKUP(A48,MATERIALES!A5:D373,3,FALSE)</f>
        <v>Material de Recebo Para Relleno</v>
      </c>
      <c r="C48" s="282"/>
      <c r="D48" s="282"/>
      <c r="E48" s="282"/>
      <c r="F48" s="282"/>
      <c r="G48" s="282"/>
      <c r="H48" s="282"/>
      <c r="I48" s="269"/>
      <c r="J48" s="225" t="str">
        <f>VLOOKUP(A48,MATERIALES!A4:D640,2,FALSE)</f>
        <v>m3</v>
      </c>
      <c r="K48" s="283">
        <v>1.3</v>
      </c>
      <c r="L48" s="268"/>
      <c r="M48" s="403">
        <f>VLOOKUP(A48,MATERIALES!A5:D396,4,FALSE)</f>
        <v>19326.112760102671</v>
      </c>
      <c r="N48" s="273">
        <f>K48*M48</f>
        <v>25123.946588133473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57.952445967346726</v>
      </c>
      <c r="N49" s="273">
        <f>K49*M49</f>
        <v>1738.5733790204017</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26862.519967153876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45"/>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41042.32917505451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8208.4658350109021</v>
      </c>
      <c r="M84" s="856"/>
      <c r="N84" s="51"/>
    </row>
    <row r="85" spans="1:14">
      <c r="B85" s="89" t="s">
        <v>973</v>
      </c>
      <c r="C85" s="90"/>
      <c r="D85" s="90"/>
      <c r="E85" s="90"/>
      <c r="F85" s="90"/>
      <c r="G85" s="90"/>
      <c r="H85" s="90"/>
      <c r="I85" s="87"/>
      <c r="J85" s="88"/>
      <c r="K85" s="305">
        <v>0.05</v>
      </c>
      <c r="L85" s="855">
        <f>N79*K85</f>
        <v>2052.1164587527255</v>
      </c>
      <c r="M85" s="856"/>
      <c r="N85" s="51"/>
    </row>
    <row r="86" spans="1:14" ht="15.75" thickBot="1">
      <c r="B86" s="91" t="s">
        <v>974</v>
      </c>
      <c r="C86" s="92"/>
      <c r="D86" s="92"/>
      <c r="E86" s="92"/>
      <c r="F86" s="92"/>
      <c r="G86" s="92"/>
      <c r="H86" s="92"/>
      <c r="I86" s="93"/>
      <c r="J86" s="94"/>
      <c r="K86" s="306">
        <v>0.05</v>
      </c>
      <c r="L86" s="857">
        <f>N79*K86</f>
        <v>2052.1164587527255</v>
      </c>
      <c r="M86" s="858"/>
      <c r="N86" s="51"/>
    </row>
    <row r="87" spans="1:14" ht="15.75" thickBot="1">
      <c r="B87" s="820" t="s">
        <v>953</v>
      </c>
      <c r="C87" s="821"/>
      <c r="D87" s="821"/>
      <c r="E87" s="821"/>
      <c r="F87" s="821"/>
      <c r="G87" s="821"/>
      <c r="H87" s="821"/>
      <c r="I87" s="821"/>
      <c r="J87" s="821"/>
      <c r="K87" s="821"/>
      <c r="L87" s="821"/>
      <c r="M87" s="822"/>
      <c r="N87" s="52">
        <f>L84+L85+L86</f>
        <v>12312.698752516353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53355.02792757086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1638</v>
      </c>
      <c r="C31" s="81" t="s">
        <v>1639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337">
        <v>2.5</v>
      </c>
      <c r="N36" s="273">
        <f>K36/M36</f>
        <v>4350.4144172624001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4756.3969172624002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515</v>
      </c>
      <c r="B48" s="43" t="str">
        <f>VLOOKUP(A48,MATERIALES!A5:D373,3,FALSE)</f>
        <v>Material  Granular Tipo SBG</v>
      </c>
      <c r="C48" s="282"/>
      <c r="D48" s="282"/>
      <c r="E48" s="282"/>
      <c r="F48" s="282"/>
      <c r="G48" s="282"/>
      <c r="H48" s="282"/>
      <c r="I48" s="269"/>
      <c r="J48" s="225" t="str">
        <f>VLOOKUP(A48,MATERIALES!A4:D640,2,FALSE)</f>
        <v>m3</v>
      </c>
      <c r="K48" s="283">
        <v>1.3</v>
      </c>
      <c r="L48" s="268"/>
      <c r="M48" s="403">
        <f>VLOOKUP(A48,MATERIALES!A5:D396,4,FALSE)</f>
        <v>34772.548822311939</v>
      </c>
      <c r="N48" s="273">
        <f>K48*M48</f>
        <v>45204.313469005523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57.952445967346726</v>
      </c>
      <c r="N49" s="273">
        <f>K49*M49</f>
        <v>1738.5733790204017</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46942.886848025926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61122.696055926557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12224.539211185313</v>
      </c>
      <c r="M84" s="856"/>
      <c r="N84" s="51"/>
    </row>
    <row r="85" spans="1:14">
      <c r="B85" s="89" t="s">
        <v>973</v>
      </c>
      <c r="C85" s="90"/>
      <c r="D85" s="90"/>
      <c r="E85" s="90"/>
      <c r="F85" s="90"/>
      <c r="G85" s="90"/>
      <c r="H85" s="90"/>
      <c r="I85" s="87"/>
      <c r="J85" s="88"/>
      <c r="K85" s="305">
        <v>0.05</v>
      </c>
      <c r="L85" s="855">
        <f>N79*K85</f>
        <v>3056.1348027963281</v>
      </c>
      <c r="M85" s="856"/>
      <c r="N85" s="51"/>
    </row>
    <row r="86" spans="1:14" ht="15.75" thickBot="1">
      <c r="B86" s="91" t="s">
        <v>974</v>
      </c>
      <c r="C86" s="92"/>
      <c r="D86" s="92"/>
      <c r="E86" s="92"/>
      <c r="F86" s="92"/>
      <c r="G86" s="92"/>
      <c r="H86" s="92"/>
      <c r="I86" s="93"/>
      <c r="J86" s="94"/>
      <c r="K86" s="306">
        <v>0.05</v>
      </c>
      <c r="L86" s="857">
        <f>N79*K86</f>
        <v>3056.1348027963281</v>
      </c>
      <c r="M86" s="858"/>
      <c r="N86" s="51"/>
    </row>
    <row r="87" spans="1:14" ht="15.75" thickBot="1">
      <c r="B87" s="820" t="s">
        <v>953</v>
      </c>
      <c r="C87" s="821"/>
      <c r="D87" s="821"/>
      <c r="E87" s="821"/>
      <c r="F87" s="821"/>
      <c r="G87" s="821"/>
      <c r="H87" s="821"/>
      <c r="I87" s="821"/>
      <c r="J87" s="821"/>
      <c r="K87" s="821"/>
      <c r="L87" s="821"/>
      <c r="M87" s="822"/>
      <c r="N87" s="52">
        <f>L84+L85+L86</f>
        <v>18336.808816777968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79459.504872704521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1640</v>
      </c>
      <c r="C31" s="81" t="s">
        <v>1641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10876.036043156</v>
      </c>
      <c r="L36" s="271"/>
      <c r="M36" s="337">
        <v>2.5</v>
      </c>
      <c r="N36" s="273">
        <f>K36/M36</f>
        <v>4350.4144172624001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4756.3969172624002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517</v>
      </c>
      <c r="B48" s="43" t="str">
        <f>VLOOKUP(A48,MATERIALES!A5:D373,3,FALSE)</f>
        <v>Material Granular Tipo  BG</v>
      </c>
      <c r="C48" s="282"/>
      <c r="D48" s="282"/>
      <c r="E48" s="282"/>
      <c r="F48" s="282"/>
      <c r="G48" s="282"/>
      <c r="H48" s="282"/>
      <c r="I48" s="269"/>
      <c r="J48" s="225" t="str">
        <f>VLOOKUP(A48,MATERIALES!A4:D640,2,FALSE)</f>
        <v>m3</v>
      </c>
      <c r="K48" s="283">
        <v>1.3</v>
      </c>
      <c r="L48" s="268"/>
      <c r="M48" s="403">
        <f>VLOOKUP(A48,MATERIALES!A5:D396,4,FALSE)</f>
        <v>36725.08089337642</v>
      </c>
      <c r="N48" s="273">
        <f>K48*M48</f>
        <v>47742.605161389351</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57.952445967346726</v>
      </c>
      <c r="N49" s="273">
        <f>K49*M49</f>
        <v>1738.5733790204017</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49481.178540409754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63660.987748310385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12732.197549662078</v>
      </c>
      <c r="M84" s="856"/>
      <c r="N84" s="51"/>
    </row>
    <row r="85" spans="1:14">
      <c r="B85" s="89" t="s">
        <v>973</v>
      </c>
      <c r="C85" s="90"/>
      <c r="D85" s="90"/>
      <c r="E85" s="90"/>
      <c r="F85" s="90"/>
      <c r="G85" s="90"/>
      <c r="H85" s="90"/>
      <c r="I85" s="87"/>
      <c r="J85" s="88"/>
      <c r="K85" s="305">
        <v>0.05</v>
      </c>
      <c r="L85" s="855">
        <f>N79*K85</f>
        <v>3183.0493874155195</v>
      </c>
      <c r="M85" s="856"/>
      <c r="N85" s="51"/>
    </row>
    <row r="86" spans="1:14" ht="15.75" thickBot="1">
      <c r="B86" s="91" t="s">
        <v>974</v>
      </c>
      <c r="C86" s="92"/>
      <c r="D86" s="92"/>
      <c r="E86" s="92"/>
      <c r="F86" s="92"/>
      <c r="G86" s="92"/>
      <c r="H86" s="92"/>
      <c r="I86" s="93"/>
      <c r="J86" s="94"/>
      <c r="K86" s="306">
        <v>0.05</v>
      </c>
      <c r="L86" s="857">
        <f>N79*K86</f>
        <v>3183.0493874155195</v>
      </c>
      <c r="M86" s="858"/>
      <c r="N86" s="51"/>
    </row>
    <row r="87" spans="1:14" ht="15.75" thickBot="1">
      <c r="B87" s="820" t="s">
        <v>953</v>
      </c>
      <c r="C87" s="821"/>
      <c r="D87" s="821"/>
      <c r="E87" s="821"/>
      <c r="F87" s="821"/>
      <c r="G87" s="821"/>
      <c r="H87" s="821"/>
      <c r="I87" s="821"/>
      <c r="J87" s="821"/>
      <c r="K87" s="821"/>
      <c r="L87" s="821"/>
      <c r="M87" s="822"/>
      <c r="N87" s="52">
        <f>L84+L85+L86</f>
        <v>19098.296324493116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82759.284072803508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1642</v>
      </c>
      <c r="C31" s="81" t="s">
        <v>1643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8"/>
      <c r="J36" s="269"/>
      <c r="K36" s="270"/>
      <c r="L36" s="271"/>
      <c r="M36" s="337"/>
      <c r="N36" s="273"/>
      <c r="P36" s="106"/>
    </row>
    <row r="37" spans="1:16">
      <c r="A37" s="113"/>
      <c r="B37" s="869"/>
      <c r="C37" s="870"/>
      <c r="D37" s="870"/>
      <c r="E37" s="870"/>
      <c r="F37" s="870"/>
      <c r="G37" s="870"/>
      <c r="H37" s="871"/>
      <c r="I37" s="422"/>
      <c r="J37" s="423"/>
      <c r="K37" s="270"/>
      <c r="L37" s="336"/>
      <c r="M37" s="337"/>
      <c r="N37" s="273"/>
      <c r="P37" s="103"/>
    </row>
    <row r="38" spans="1:16">
      <c r="A38" s="113"/>
      <c r="B38" s="869"/>
      <c r="C38" s="870"/>
      <c r="D38" s="870"/>
      <c r="E38" s="870"/>
      <c r="F38" s="870"/>
      <c r="G38" s="870"/>
      <c r="H38" s="871"/>
      <c r="I38" s="329"/>
      <c r="J38" s="331"/>
      <c r="K38" s="270"/>
      <c r="L38" s="424"/>
      <c r="M38" s="425"/>
      <c r="N38" s="273"/>
      <c r="P38" s="106"/>
    </row>
    <row r="39" spans="1:16">
      <c r="B39" s="869"/>
      <c r="C39" s="870"/>
      <c r="D39" s="870"/>
      <c r="E39" s="870"/>
      <c r="F39" s="870"/>
      <c r="G39" s="870"/>
      <c r="H39" s="871"/>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77" t="s">
        <v>952</v>
      </c>
      <c r="C41" s="878"/>
      <c r="D41" s="878"/>
      <c r="E41" s="38"/>
      <c r="F41" s="39"/>
      <c r="G41" s="39"/>
      <c r="H41" s="40"/>
      <c r="I41" s="36"/>
      <c r="J41" s="37"/>
      <c r="K41" s="280"/>
      <c r="L41" s="277"/>
      <c r="M41" s="402">
        <v>0.05</v>
      </c>
      <c r="N41" s="345">
        <f>N77*M41</f>
        <v>405.98250000000002</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6" t="s">
        <v>945</v>
      </c>
      <c r="K47" s="85" t="s">
        <v>946</v>
      </c>
      <c r="L47" s="901" t="s">
        <v>955</v>
      </c>
      <c r="M47" s="900"/>
      <c r="N47" s="86" t="s">
        <v>951</v>
      </c>
    </row>
    <row r="48" spans="1:16">
      <c r="A48" s="158" t="s">
        <v>544</v>
      </c>
      <c r="B48" s="43" t="str">
        <f>VLOOKUP(A48,MATERIALES!A5:D373,3,FALSE)</f>
        <v>Material filtrante (6´´)</v>
      </c>
      <c r="C48" s="282"/>
      <c r="D48" s="282"/>
      <c r="E48" s="282"/>
      <c r="F48" s="282"/>
      <c r="G48" s="282"/>
      <c r="H48" s="282"/>
      <c r="I48" s="269"/>
      <c r="J48" s="225" t="str">
        <f>VLOOKUP(A48,MATERIALES!A4:D640,2,FALSE)</f>
        <v>m3</v>
      </c>
      <c r="K48" s="283">
        <v>1.3</v>
      </c>
      <c r="L48" s="268"/>
      <c r="M48" s="403">
        <f>VLOOKUP(A48,MATERIALES!A5:D396,4,FALSE)</f>
        <v>34862.323701568843</v>
      </c>
      <c r="N48" s="273">
        <f>K48*M48</f>
        <v>45321.020812039496</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45321.020812039496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55150.415602677727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11030.083120535546</v>
      </c>
      <c r="M84" s="856"/>
      <c r="N84" s="51"/>
    </row>
    <row r="85" spans="1:14">
      <c r="B85" s="89" t="s">
        <v>973</v>
      </c>
      <c r="C85" s="90"/>
      <c r="D85" s="90"/>
      <c r="E85" s="90"/>
      <c r="F85" s="90"/>
      <c r="G85" s="90"/>
      <c r="H85" s="90"/>
      <c r="I85" s="87"/>
      <c r="J85" s="88"/>
      <c r="K85" s="305">
        <v>0.05</v>
      </c>
      <c r="L85" s="855">
        <f>N79*K85</f>
        <v>2757.5207801338865</v>
      </c>
      <c r="M85" s="856"/>
      <c r="N85" s="51"/>
    </row>
    <row r="86" spans="1:14" ht="15.75" thickBot="1">
      <c r="B86" s="91" t="s">
        <v>974</v>
      </c>
      <c r="C86" s="92"/>
      <c r="D86" s="92"/>
      <c r="E86" s="92"/>
      <c r="F86" s="92"/>
      <c r="G86" s="92"/>
      <c r="H86" s="92"/>
      <c r="I86" s="93"/>
      <c r="J86" s="94"/>
      <c r="K86" s="306">
        <v>0.05</v>
      </c>
      <c r="L86" s="857">
        <f>N79*K86</f>
        <v>2757.5207801338865</v>
      </c>
      <c r="M86" s="858"/>
      <c r="N86" s="51"/>
    </row>
    <row r="87" spans="1:14" ht="15.75" thickBot="1">
      <c r="B87" s="820" t="s">
        <v>953</v>
      </c>
      <c r="C87" s="821"/>
      <c r="D87" s="821"/>
      <c r="E87" s="821"/>
      <c r="F87" s="821"/>
      <c r="G87" s="821"/>
      <c r="H87" s="821"/>
      <c r="I87" s="821"/>
      <c r="J87" s="821"/>
      <c r="K87" s="821"/>
      <c r="L87" s="821"/>
      <c r="M87" s="822"/>
      <c r="N87" s="52">
        <f>L84+L85+L86</f>
        <v>16545.124680803321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71695.540283481052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1644</v>
      </c>
      <c r="C31" s="81" t="s">
        <v>1645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8"/>
      <c r="J36" s="269"/>
      <c r="K36" s="270"/>
      <c r="L36" s="271"/>
      <c r="M36" s="337"/>
      <c r="N36" s="273"/>
      <c r="P36" s="106"/>
    </row>
    <row r="37" spans="1:16">
      <c r="A37" s="113"/>
      <c r="B37" s="869"/>
      <c r="C37" s="870"/>
      <c r="D37" s="870"/>
      <c r="E37" s="870"/>
      <c r="F37" s="870"/>
      <c r="G37" s="870"/>
      <c r="H37" s="871"/>
      <c r="I37" s="422"/>
      <c r="J37" s="423"/>
      <c r="K37" s="270"/>
      <c r="L37" s="336"/>
      <c r="M37" s="337"/>
      <c r="N37" s="273"/>
      <c r="P37" s="103"/>
    </row>
    <row r="38" spans="1:16">
      <c r="A38" s="113"/>
      <c r="B38" s="869"/>
      <c r="C38" s="870"/>
      <c r="D38" s="870"/>
      <c r="E38" s="870"/>
      <c r="F38" s="870"/>
      <c r="G38" s="870"/>
      <c r="H38" s="871"/>
      <c r="I38" s="329"/>
      <c r="J38" s="331"/>
      <c r="K38" s="270"/>
      <c r="L38" s="424"/>
      <c r="M38" s="425"/>
      <c r="N38" s="273"/>
      <c r="P38" s="106"/>
    </row>
    <row r="39" spans="1:16">
      <c r="B39" s="869"/>
      <c r="C39" s="870"/>
      <c r="D39" s="870"/>
      <c r="E39" s="870"/>
      <c r="F39" s="870"/>
      <c r="G39" s="870"/>
      <c r="H39" s="871"/>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77" t="s">
        <v>952</v>
      </c>
      <c r="C41" s="878"/>
      <c r="D41" s="878"/>
      <c r="E41" s="38"/>
      <c r="F41" s="39"/>
      <c r="G41" s="39"/>
      <c r="H41" s="40"/>
      <c r="I41" s="36"/>
      <c r="J41" s="37"/>
      <c r="K41" s="280"/>
      <c r="L41" s="277"/>
      <c r="M41" s="402">
        <v>0.05</v>
      </c>
      <c r="N41" s="345">
        <f>N77*M41</f>
        <v>405.98250000000002</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6" t="s">
        <v>945</v>
      </c>
      <c r="K47" s="85" t="s">
        <v>946</v>
      </c>
      <c r="L47" s="901" t="s">
        <v>955</v>
      </c>
      <c r="M47" s="900"/>
      <c r="N47" s="86" t="s">
        <v>951</v>
      </c>
    </row>
    <row r="48" spans="1:16">
      <c r="A48" s="158" t="s">
        <v>474</v>
      </c>
      <c r="B48" s="43" t="str">
        <f>VLOOKUP(A48,MATERIALES!A5:D373,3,FALSE)</f>
        <v>Gravilla</v>
      </c>
      <c r="C48" s="282"/>
      <c r="D48" s="282"/>
      <c r="E48" s="282"/>
      <c r="F48" s="282"/>
      <c r="G48" s="282"/>
      <c r="H48" s="282"/>
      <c r="I48" s="269"/>
      <c r="J48" s="225" t="str">
        <f>VLOOKUP(A48,MATERIALES!A4:D640,2,FALSE)</f>
        <v>m3</v>
      </c>
      <c r="K48" s="283">
        <v>1.3</v>
      </c>
      <c r="L48" s="268"/>
      <c r="M48" s="403">
        <f>VLOOKUP(A48,MATERIALES!A5:D396,4,FALSE)</f>
        <v>53695.042760982455</v>
      </c>
      <c r="N48" s="273">
        <f>K48*M48</f>
        <v>69803.555589277195</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69803.555589277195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79632.950379915419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15926.590075983084</v>
      </c>
      <c r="M84" s="856"/>
      <c r="N84" s="51"/>
    </row>
    <row r="85" spans="1:14">
      <c r="B85" s="89" t="s">
        <v>973</v>
      </c>
      <c r="C85" s="90"/>
      <c r="D85" s="90"/>
      <c r="E85" s="90"/>
      <c r="F85" s="90"/>
      <c r="G85" s="90"/>
      <c r="H85" s="90"/>
      <c r="I85" s="87"/>
      <c r="J85" s="88"/>
      <c r="K85" s="305">
        <v>0.05</v>
      </c>
      <c r="L85" s="855">
        <f>N79*K85</f>
        <v>3981.647518995771</v>
      </c>
      <c r="M85" s="856"/>
      <c r="N85" s="51"/>
    </row>
    <row r="86" spans="1:14" ht="15.75" thickBot="1">
      <c r="B86" s="91" t="s">
        <v>974</v>
      </c>
      <c r="C86" s="92"/>
      <c r="D86" s="92"/>
      <c r="E86" s="92"/>
      <c r="F86" s="92"/>
      <c r="G86" s="92"/>
      <c r="H86" s="92"/>
      <c r="I86" s="93"/>
      <c r="J86" s="94"/>
      <c r="K86" s="306">
        <v>0.05</v>
      </c>
      <c r="L86" s="857">
        <f>N79*K86</f>
        <v>3981.647518995771</v>
      </c>
      <c r="M86" s="858"/>
      <c r="N86" s="51"/>
    </row>
    <row r="87" spans="1:14" ht="15.75" thickBot="1">
      <c r="B87" s="820" t="s">
        <v>953</v>
      </c>
      <c r="C87" s="821"/>
      <c r="D87" s="821"/>
      <c r="E87" s="821"/>
      <c r="F87" s="821"/>
      <c r="G87" s="821"/>
      <c r="H87" s="821"/>
      <c r="I87" s="821"/>
      <c r="J87" s="821"/>
      <c r="K87" s="821"/>
      <c r="L87" s="821"/>
      <c r="M87" s="822"/>
      <c r="N87" s="52">
        <f>L84+L85+L86</f>
        <v>23889.885113974626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103522.83549389004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1646</v>
      </c>
      <c r="C31" s="81" t="s">
        <v>1647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8"/>
      <c r="J36" s="269"/>
      <c r="K36" s="270"/>
      <c r="L36" s="271"/>
      <c r="M36" s="337"/>
      <c r="N36" s="273"/>
      <c r="P36" s="106"/>
    </row>
    <row r="37" spans="1:16">
      <c r="A37" s="113"/>
      <c r="B37" s="869"/>
      <c r="C37" s="870"/>
      <c r="D37" s="870"/>
      <c r="E37" s="870"/>
      <c r="F37" s="870"/>
      <c r="G37" s="870"/>
      <c r="H37" s="871"/>
      <c r="I37" s="422"/>
      <c r="J37" s="423"/>
      <c r="K37" s="270"/>
      <c r="L37" s="336"/>
      <c r="M37" s="337"/>
      <c r="N37" s="273"/>
      <c r="P37" s="103"/>
    </row>
    <row r="38" spans="1:16">
      <c r="A38" s="113"/>
      <c r="B38" s="869"/>
      <c r="C38" s="870"/>
      <c r="D38" s="870"/>
      <c r="E38" s="870"/>
      <c r="F38" s="870"/>
      <c r="G38" s="870"/>
      <c r="H38" s="871"/>
      <c r="I38" s="329"/>
      <c r="J38" s="331"/>
      <c r="K38" s="270"/>
      <c r="L38" s="424"/>
      <c r="M38" s="425"/>
      <c r="N38" s="273"/>
      <c r="P38" s="106"/>
    </row>
    <row r="39" spans="1:16">
      <c r="B39" s="869"/>
      <c r="C39" s="870"/>
      <c r="D39" s="870"/>
      <c r="E39" s="870"/>
      <c r="F39" s="870"/>
      <c r="G39" s="870"/>
      <c r="H39" s="871"/>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77" t="s">
        <v>952</v>
      </c>
      <c r="C41" s="878"/>
      <c r="D41" s="878"/>
      <c r="E41" s="38"/>
      <c r="F41" s="39"/>
      <c r="G41" s="39"/>
      <c r="H41" s="40"/>
      <c r="I41" s="36"/>
      <c r="J41" s="37"/>
      <c r="K41" s="280"/>
      <c r="L41" s="277"/>
      <c r="M41" s="402">
        <v>0.05</v>
      </c>
      <c r="N41" s="345">
        <f>N77*M41</f>
        <v>270.65500000000003</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5">
        <f>SUM(N36:N42)</f>
        <v>270.65500000000003</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6" t="s">
        <v>945</v>
      </c>
      <c r="K47" s="85" t="s">
        <v>946</v>
      </c>
      <c r="L47" s="901" t="s">
        <v>955</v>
      </c>
      <c r="M47" s="900"/>
      <c r="N47" s="86" t="s">
        <v>951</v>
      </c>
    </row>
    <row r="48" spans="1:16">
      <c r="A48" s="161" t="s">
        <v>802</v>
      </c>
      <c r="B48" s="43" t="str">
        <f>VLOOKUP(A48,MATERIALES!A5:D373,3,FALSE)</f>
        <v>Arena lavada</v>
      </c>
      <c r="C48" s="282"/>
      <c r="D48" s="282"/>
      <c r="E48" s="282"/>
      <c r="F48" s="282"/>
      <c r="G48" s="282"/>
      <c r="H48" s="282"/>
      <c r="I48" s="269"/>
      <c r="J48" s="225" t="str">
        <f>VLOOKUP(A48,MATERIALES!A4:D640,2,FALSE)</f>
        <v>m3</v>
      </c>
      <c r="K48" s="283">
        <v>1.3</v>
      </c>
      <c r="L48" s="268"/>
      <c r="M48" s="403">
        <f>VLOOKUP(A48,MATERIALES!A5:D396,4,FALSE)</f>
        <v>51423.495617331377</v>
      </c>
      <c r="N48" s="273">
        <f>K48*M48</f>
        <v>66850.54430253079</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66850.54430253079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1002.8940697217156</v>
      </c>
      <c r="M60" s="908"/>
      <c r="N60" s="288">
        <f>K60*L60</f>
        <v>1303.7622906382303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1303.7622906382303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v>
      </c>
      <c r="N71" s="396">
        <f>K71/M71</f>
        <v>5413.1</v>
      </c>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5413.1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73838.061593169026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14767.612318633806</v>
      </c>
      <c r="M84" s="856"/>
      <c r="N84" s="51"/>
    </row>
    <row r="85" spans="1:14">
      <c r="B85" s="89" t="s">
        <v>973</v>
      </c>
      <c r="C85" s="90"/>
      <c r="D85" s="90"/>
      <c r="E85" s="90"/>
      <c r="F85" s="90"/>
      <c r="G85" s="90"/>
      <c r="H85" s="90"/>
      <c r="I85" s="87"/>
      <c r="J85" s="88"/>
      <c r="K85" s="305">
        <v>0.05</v>
      </c>
      <c r="L85" s="855">
        <f>N79*K85</f>
        <v>3691.9030796584516</v>
      </c>
      <c r="M85" s="856"/>
      <c r="N85" s="51"/>
    </row>
    <row r="86" spans="1:14" ht="15.75" thickBot="1">
      <c r="B86" s="91" t="s">
        <v>974</v>
      </c>
      <c r="C86" s="92"/>
      <c r="D86" s="92"/>
      <c r="E86" s="92"/>
      <c r="F86" s="92"/>
      <c r="G86" s="92"/>
      <c r="H86" s="92"/>
      <c r="I86" s="93"/>
      <c r="J86" s="94"/>
      <c r="K86" s="306">
        <v>0.05</v>
      </c>
      <c r="L86" s="857">
        <f>N79*K86</f>
        <v>3691.9030796584516</v>
      </c>
      <c r="M86" s="858"/>
      <c r="N86" s="51"/>
    </row>
    <row r="87" spans="1:14" ht="15.75" thickBot="1">
      <c r="B87" s="820" t="s">
        <v>953</v>
      </c>
      <c r="C87" s="821"/>
      <c r="D87" s="821"/>
      <c r="E87" s="821"/>
      <c r="F87" s="821"/>
      <c r="G87" s="821"/>
      <c r="H87" s="821"/>
      <c r="I87" s="821"/>
      <c r="J87" s="821"/>
      <c r="K87" s="821"/>
      <c r="L87" s="821"/>
      <c r="M87" s="822"/>
      <c r="N87" s="52">
        <f>L84+L85+L86</f>
        <v>22151.418477950709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95989.480071119731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1097</v>
      </c>
      <c r="C31" s="81" t="s">
        <v>2095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228</v>
      </c>
      <c r="B36" s="869" t="str">
        <f>VLOOKUP(A36,EQUIPOS!A6:D154,3,FALSE)</f>
        <v xml:space="preserve">Formaleta metálica (concreto hidráulico)
</v>
      </c>
      <c r="C36" s="870"/>
      <c r="D36" s="870"/>
      <c r="E36" s="870"/>
      <c r="F36" s="870"/>
      <c r="G36" s="870"/>
      <c r="H36" s="871"/>
      <c r="I36" s="268"/>
      <c r="J36" s="269"/>
      <c r="K36" s="270">
        <f>VLOOKUP(A36,EQUIPOS!A6:D163,4,FALSE)</f>
        <v>3278.6758094814904</v>
      </c>
      <c r="L36" s="271"/>
      <c r="M36" s="272">
        <v>2</v>
      </c>
      <c r="N36" s="273">
        <f>K36/M36</f>
        <v>1639.3379047407452</v>
      </c>
    </row>
    <row r="37" spans="1:14">
      <c r="A37" s="113" t="s">
        <v>282</v>
      </c>
      <c r="B37" s="869" t="str">
        <f>VLOOKUP(A37,EQUIPOS!A7:D154,3,FALSE)</f>
        <v>Piloteadora potencia 250KW, RPM 1800, fuerza elevadora 200KN</v>
      </c>
      <c r="C37" s="870"/>
      <c r="D37" s="870"/>
      <c r="E37" s="870"/>
      <c r="F37" s="870"/>
      <c r="G37" s="870"/>
      <c r="H37" s="871"/>
      <c r="I37" s="422"/>
      <c r="J37" s="423"/>
      <c r="K37" s="270">
        <f>VLOOKUP(A37,EQUIPOS!A7:D164,4,FALSE)</f>
        <v>410836.18130381068</v>
      </c>
      <c r="L37" s="336"/>
      <c r="M37" s="337">
        <v>4</v>
      </c>
      <c r="N37" s="273">
        <f>K37/M37</f>
        <v>102709.04532595267</v>
      </c>
    </row>
    <row r="38" spans="1:14">
      <c r="A38" s="113" t="s">
        <v>363</v>
      </c>
      <c r="B38" s="869" t="str">
        <f>VLOOKUP(A38,EQUIPOS!A8:D154,3,FALSE)</f>
        <v>Vibrador de concreto, Motor de 3 hp a 18.000 rpm Mangueras de 4 mt</v>
      </c>
      <c r="C38" s="870"/>
      <c r="D38" s="870"/>
      <c r="E38" s="870"/>
      <c r="F38" s="870"/>
      <c r="G38" s="870"/>
      <c r="H38" s="871"/>
      <c r="I38" s="329"/>
      <c r="J38" s="331"/>
      <c r="K38" s="270">
        <f>VLOOKUP(A38,EQUIPOS!A8:D165,4,FALSE)</f>
        <v>5438.8120016195408</v>
      </c>
      <c r="L38" s="424"/>
      <c r="M38" s="425">
        <v>2</v>
      </c>
      <c r="N38" s="273">
        <f>K38/M38</f>
        <v>2719.4060008097704</v>
      </c>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0.1</v>
      </c>
      <c r="N40" s="345">
        <f>N76*M40</f>
        <v>1240.0887785492826</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108307.87801005247</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3644.8187876048519</v>
      </c>
      <c r="N47" s="273">
        <f>K47*M47</f>
        <v>43283.025803324635</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16382.934926382726</v>
      </c>
      <c r="N48" s="273">
        <f>K48*M48</f>
        <v>8191.4674631913631</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4245.4645344654036</v>
      </c>
      <c r="N49" s="273">
        <f>K49*M49</f>
        <v>2122.7322672327018</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387888.04700171872</v>
      </c>
      <c r="N50" s="273">
        <f>K50*M50</f>
        <v>51180.622032787462</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0" t="s">
        <v>953</v>
      </c>
      <c r="C54" s="821"/>
      <c r="D54" s="821"/>
      <c r="E54" s="821"/>
      <c r="F54" s="821"/>
      <c r="G54" s="821"/>
      <c r="H54" s="821"/>
      <c r="I54" s="821"/>
      <c r="J54" s="821"/>
      <c r="K54" s="821"/>
      <c r="L54" s="821"/>
      <c r="M54" s="822"/>
      <c r="N54" s="395">
        <f>SUM(N47:N53)</f>
        <v>104777.84756653616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07">
        <f>VLOOKUP(A59,TRANSPORTE!A5:D117,4,FALSE)</f>
        <v>56.638520640676759</v>
      </c>
      <c r="M59" s="908"/>
      <c r="N59" s="288">
        <f>K59*L59</f>
        <v>2.831926032033838</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2.831926032033838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12400.887785492825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225489.44528811349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45097.889057622699</v>
      </c>
      <c r="M83" s="856"/>
      <c r="N83" s="51"/>
    </row>
    <row r="84" spans="1:14">
      <c r="B84" s="89" t="s">
        <v>973</v>
      </c>
      <c r="C84" s="90"/>
      <c r="D84" s="90"/>
      <c r="E84" s="90"/>
      <c r="F84" s="90"/>
      <c r="G84" s="90"/>
      <c r="H84" s="90"/>
      <c r="I84" s="87"/>
      <c r="J84" s="88"/>
      <c r="K84" s="305">
        <v>0.05</v>
      </c>
      <c r="L84" s="855">
        <f>N78*K84</f>
        <v>11274.472264405675</v>
      </c>
      <c r="M84" s="856"/>
      <c r="N84" s="51"/>
    </row>
    <row r="85" spans="1:14" ht="15.75" thickBot="1">
      <c r="B85" s="91" t="s">
        <v>974</v>
      </c>
      <c r="C85" s="92"/>
      <c r="D85" s="92"/>
      <c r="E85" s="92"/>
      <c r="F85" s="92"/>
      <c r="G85" s="92"/>
      <c r="H85" s="92"/>
      <c r="I85" s="93"/>
      <c r="J85" s="94"/>
      <c r="K85" s="306">
        <v>0.05</v>
      </c>
      <c r="L85" s="857">
        <f>N78*K85</f>
        <v>11274.472264405675</v>
      </c>
      <c r="M85" s="858"/>
      <c r="N85" s="51"/>
    </row>
    <row r="86" spans="1:14" ht="15.75" thickBot="1">
      <c r="B86" s="820" t="s">
        <v>953</v>
      </c>
      <c r="C86" s="821"/>
      <c r="D86" s="821"/>
      <c r="E86" s="821"/>
      <c r="F86" s="821"/>
      <c r="G86" s="821"/>
      <c r="H86" s="821"/>
      <c r="I86" s="821"/>
      <c r="J86" s="821"/>
      <c r="K86" s="821"/>
      <c r="L86" s="821"/>
      <c r="M86" s="822"/>
      <c r="N86" s="52">
        <f>L83+L84+L85</f>
        <v>67646.833586434048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293136.27887454757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2219</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1098</v>
      </c>
      <c r="C31" s="81" t="s">
        <v>1879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228</v>
      </c>
      <c r="B36" s="869" t="str">
        <f>VLOOKUP(A36,EQUIPOS!A6:D154,3,FALSE)</f>
        <v xml:space="preserve">Formaleta metálica (concreto hidráulico)
</v>
      </c>
      <c r="C36" s="870"/>
      <c r="D36" s="870"/>
      <c r="E36" s="870"/>
      <c r="F36" s="870"/>
      <c r="G36" s="870"/>
      <c r="H36" s="871"/>
      <c r="I36" s="268"/>
      <c r="J36" s="269"/>
      <c r="K36" s="270">
        <f>VLOOKUP(A36,EQUIPOS!A6:D163,4,FALSE)</f>
        <v>3278.6758094814904</v>
      </c>
      <c r="L36" s="271"/>
      <c r="M36" s="272">
        <v>2</v>
      </c>
      <c r="N36" s="273">
        <f>K36/M36</f>
        <v>1639.3379047407452</v>
      </c>
    </row>
    <row r="37" spans="1:14">
      <c r="A37" s="113" t="s">
        <v>282</v>
      </c>
      <c r="B37" s="869" t="str">
        <f>VLOOKUP(A37,EQUIPOS!A7:D154,3,FALSE)</f>
        <v>Piloteadora potencia 250KW, RPM 1800, fuerza elevadora 200KN</v>
      </c>
      <c r="C37" s="870"/>
      <c r="D37" s="870"/>
      <c r="E37" s="870"/>
      <c r="F37" s="870"/>
      <c r="G37" s="870"/>
      <c r="H37" s="871"/>
      <c r="I37" s="422"/>
      <c r="J37" s="423"/>
      <c r="K37" s="270">
        <f>VLOOKUP(A37,EQUIPOS!A7:D164,4,FALSE)</f>
        <v>410836.18130381068</v>
      </c>
      <c r="L37" s="336"/>
      <c r="M37" s="337">
        <v>4</v>
      </c>
      <c r="N37" s="273">
        <f>K37/M37</f>
        <v>102709.04532595267</v>
      </c>
    </row>
    <row r="38" spans="1:14">
      <c r="A38" s="113" t="s">
        <v>363</v>
      </c>
      <c r="B38" s="869" t="str">
        <f>VLOOKUP(A38,EQUIPOS!A8:D154,3,FALSE)</f>
        <v>Vibrador de concreto, Motor de 3 hp a 18.000 rpm Mangueras de 4 mt</v>
      </c>
      <c r="C38" s="870"/>
      <c r="D38" s="870"/>
      <c r="E38" s="870"/>
      <c r="F38" s="870"/>
      <c r="G38" s="870"/>
      <c r="H38" s="871"/>
      <c r="I38" s="329"/>
      <c r="J38" s="331"/>
      <c r="K38" s="270">
        <f>VLOOKUP(A38,EQUIPOS!A8:D165,4,FALSE)</f>
        <v>5438.8120016195408</v>
      </c>
      <c r="L38" s="424"/>
      <c r="M38" s="425">
        <v>2</v>
      </c>
      <c r="N38" s="273">
        <f>K38/M38</f>
        <v>2719.4060008097704</v>
      </c>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0.1</v>
      </c>
      <c r="N40" s="345">
        <f>N76*M40</f>
        <v>1240.0887785492826</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108307.87801005247</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3644.8187876048519</v>
      </c>
      <c r="N47" s="273">
        <f>K47*M47</f>
        <v>43283.025803324635</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16382.934926382726</v>
      </c>
      <c r="N48" s="273">
        <f>K48*M48</f>
        <v>8191.4674631913631</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4245.4645344654036</v>
      </c>
      <c r="N49" s="273">
        <f>K49*M49</f>
        <v>2122.7322672327018</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387888.04700171872</v>
      </c>
      <c r="N50" s="273">
        <f>K50*M50</f>
        <v>51180.622032787462</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0" t="s">
        <v>953</v>
      </c>
      <c r="C54" s="821"/>
      <c r="D54" s="821"/>
      <c r="E54" s="821"/>
      <c r="F54" s="821"/>
      <c r="G54" s="821"/>
      <c r="H54" s="821"/>
      <c r="I54" s="821"/>
      <c r="J54" s="821"/>
      <c r="K54" s="821"/>
      <c r="L54" s="821"/>
      <c r="M54" s="822"/>
      <c r="N54" s="395">
        <f>SUM(N47:N53)</f>
        <v>104777.84756653616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07">
        <f>VLOOKUP(A59,TRANSPORTE!A5:D117,4,FALSE)</f>
        <v>56.638520640676759</v>
      </c>
      <c r="M59" s="908"/>
      <c r="N59" s="288">
        <f>K59*L59</f>
        <v>2.831926032033838</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2.831926032033838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8">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12400.887785492825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225489.44528811349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45097.889057622699</v>
      </c>
      <c r="M83" s="856"/>
      <c r="N83" s="51"/>
    </row>
    <row r="84" spans="1:14">
      <c r="B84" s="89" t="s">
        <v>973</v>
      </c>
      <c r="C84" s="90"/>
      <c r="D84" s="90"/>
      <c r="E84" s="90"/>
      <c r="F84" s="90"/>
      <c r="G84" s="90"/>
      <c r="H84" s="90"/>
      <c r="I84" s="87"/>
      <c r="J84" s="88"/>
      <c r="K84" s="305">
        <v>0.05</v>
      </c>
      <c r="L84" s="855">
        <f>N78*K84</f>
        <v>11274.472264405675</v>
      </c>
      <c r="M84" s="856"/>
      <c r="N84" s="51"/>
    </row>
    <row r="85" spans="1:14" ht="15.75" thickBot="1">
      <c r="B85" s="91" t="s">
        <v>974</v>
      </c>
      <c r="C85" s="92"/>
      <c r="D85" s="92"/>
      <c r="E85" s="92"/>
      <c r="F85" s="92"/>
      <c r="G85" s="92"/>
      <c r="H85" s="92"/>
      <c r="I85" s="93"/>
      <c r="J85" s="94"/>
      <c r="K85" s="306">
        <v>0.05</v>
      </c>
      <c r="L85" s="857">
        <f>N78*K85</f>
        <v>11274.472264405675</v>
      </c>
      <c r="M85" s="858"/>
      <c r="N85" s="51"/>
    </row>
    <row r="86" spans="1:14" ht="15.75" thickBot="1">
      <c r="B86" s="820" t="s">
        <v>953</v>
      </c>
      <c r="C86" s="821"/>
      <c r="D86" s="821"/>
      <c r="E86" s="821"/>
      <c r="F86" s="821"/>
      <c r="G86" s="821"/>
      <c r="H86" s="821"/>
      <c r="I86" s="821"/>
      <c r="J86" s="821"/>
      <c r="K86" s="821"/>
      <c r="L86" s="821"/>
      <c r="M86" s="822"/>
      <c r="N86" s="52">
        <f>L83+L84+L85</f>
        <v>67646.833586434048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293136.27887454757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4.85546875"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1099</v>
      </c>
      <c r="C31" s="81" t="s">
        <v>2231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243</v>
      </c>
      <c r="B36" s="869" t="str">
        <f>VLOOKUP(A36,EQUIPOS!A6:D154,3,FALSE)</f>
        <v>Grúa 10 ton</v>
      </c>
      <c r="C36" s="870"/>
      <c r="D36" s="870"/>
      <c r="E36" s="870"/>
      <c r="F36" s="870"/>
      <c r="G36" s="870"/>
      <c r="H36" s="871"/>
      <c r="I36" s="268"/>
      <c r="J36" s="269"/>
      <c r="K36" s="270">
        <f>VLOOKUP(A36,EQUIPOS!A6:D163,4,FALSE)</f>
        <v>138227.71971440484</v>
      </c>
      <c r="L36" s="271"/>
      <c r="M36" s="272">
        <v>0.158</v>
      </c>
      <c r="N36" s="273">
        <f t="shared" ref="N36:N44" si="0">K36/M36</f>
        <v>874858.9855342079</v>
      </c>
    </row>
    <row r="37" spans="1:14">
      <c r="A37" s="113" t="s">
        <v>121</v>
      </c>
      <c r="B37" s="869" t="str">
        <f>VLOOKUP(A37,EQUIPOS!A7:D154,3,FALSE)</f>
        <v>Bomba eléctrica para accionar la celda</v>
      </c>
      <c r="C37" s="870"/>
      <c r="D37" s="870"/>
      <c r="E37" s="870"/>
      <c r="F37" s="870"/>
      <c r="G37" s="870"/>
      <c r="H37" s="871"/>
      <c r="I37" s="422"/>
      <c r="J37" s="423"/>
      <c r="K37" s="270">
        <f>VLOOKUP(A37,EQUIPOS!A7:D164,4,FALSE)</f>
        <v>46529.902987925176</v>
      </c>
      <c r="L37" s="336"/>
      <c r="M37" s="337">
        <v>0.158</v>
      </c>
      <c r="N37" s="273">
        <f t="shared" si="0"/>
        <v>294493.05688560236</v>
      </c>
    </row>
    <row r="38" spans="1:14">
      <c r="A38" s="113" t="s">
        <v>217</v>
      </c>
      <c r="B38" s="869" t="str">
        <f>VLOOKUP(A38,EQUIPOS!A8:D154,3,FALSE)</f>
        <v>Equipo de soldadura y de acetileno (incluye soldadura)</v>
      </c>
      <c r="C38" s="870"/>
      <c r="D38" s="870"/>
      <c r="E38" s="870"/>
      <c r="F38" s="870"/>
      <c r="G38" s="870"/>
      <c r="H38" s="871"/>
      <c r="I38" s="422"/>
      <c r="J38" s="423"/>
      <c r="K38" s="439">
        <f>VLOOKUP(A38,EQUIPOS!A8:D165,4,FALSE)</f>
        <v>29772.128662527968</v>
      </c>
      <c r="L38" s="336"/>
      <c r="M38" s="337">
        <v>0.158</v>
      </c>
      <c r="N38" s="273">
        <f t="shared" si="0"/>
        <v>188431.19406663271</v>
      </c>
    </row>
    <row r="39" spans="1:14">
      <c r="A39" s="113" t="s">
        <v>255</v>
      </c>
      <c r="B39" s="869" t="str">
        <f>VLOOKUP(A39,EQUIPOS!A9:D154,3,FALSE)</f>
        <v>Manómetro cable de acero para bajar la celda</v>
      </c>
      <c r="C39" s="870"/>
      <c r="D39" s="870"/>
      <c r="E39" s="870"/>
      <c r="F39" s="870"/>
      <c r="G39" s="870"/>
      <c r="H39" s="871"/>
      <c r="I39" s="422"/>
      <c r="J39" s="423"/>
      <c r="K39" s="439">
        <f>VLOOKUP(A39,EQUIPOS!A9:D166,4,FALSE)</f>
        <v>1292385.83491992</v>
      </c>
      <c r="L39" s="336"/>
      <c r="M39" s="337">
        <v>0.158</v>
      </c>
      <c r="N39" s="273">
        <f t="shared" si="0"/>
        <v>8179657.1830374682</v>
      </c>
    </row>
    <row r="40" spans="1:14">
      <c r="A40" s="113" t="s">
        <v>1648</v>
      </c>
      <c r="B40" s="869" t="str">
        <f>VLOOKUP(A40,EQUIPOS!A10:D154,3,FALSE)</f>
        <v xml:space="preserve">Retroexcavadora sobre llantas 
</v>
      </c>
      <c r="C40" s="870"/>
      <c r="D40" s="870"/>
      <c r="E40" s="870"/>
      <c r="F40" s="870"/>
      <c r="G40" s="870"/>
      <c r="H40" s="871"/>
      <c r="I40" s="422"/>
      <c r="J40" s="423"/>
      <c r="K40" s="439">
        <f>VLOOKUP(A40,EQUIPOS!A10:D167,4,FALSE)</f>
        <v>92506.246663474391</v>
      </c>
      <c r="L40" s="336"/>
      <c r="M40" s="337">
        <v>0.158</v>
      </c>
      <c r="N40" s="273">
        <f t="shared" si="0"/>
        <v>585482.57381945814</v>
      </c>
    </row>
    <row r="41" spans="1:14">
      <c r="A41" s="113" t="s">
        <v>115</v>
      </c>
      <c r="B41" s="869" t="str">
        <f>VLOOKUP(A41,EQUIPOS!A6:D154,3,FALSE)</f>
        <v>Andamiaje para Aplicar la Carga (Equipos Sustituto de la Tara)</v>
      </c>
      <c r="C41" s="870"/>
      <c r="D41" s="870"/>
      <c r="E41" s="870"/>
      <c r="F41" s="870"/>
      <c r="G41" s="870"/>
      <c r="H41" s="871"/>
      <c r="I41" s="422"/>
      <c r="J41" s="423"/>
      <c r="K41" s="439">
        <f>VLOOKUP(A41,EQUIPOS!A6:D154,4,FALSE)</f>
        <v>1331.5311616621029</v>
      </c>
      <c r="L41" s="336"/>
      <c r="M41" s="337">
        <v>0.158</v>
      </c>
      <c r="N41" s="273">
        <f t="shared" si="0"/>
        <v>8427.4124155829304</v>
      </c>
    </row>
    <row r="42" spans="1:14">
      <c r="A42" s="113" t="s">
        <v>224</v>
      </c>
      <c r="B42" s="869" t="str">
        <f>VLOOKUP(A42,EQUIPOS!A12:D156,3,FALSE)</f>
        <v>Equipo de Medición (Deformimetros Eléctricos, Mecánicos, Celdas de Carga,  Etc.)</v>
      </c>
      <c r="C42" s="870"/>
      <c r="D42" s="870"/>
      <c r="E42" s="870"/>
      <c r="F42" s="870"/>
      <c r="G42" s="870"/>
      <c r="H42" s="871"/>
      <c r="I42" s="329"/>
      <c r="J42" s="331"/>
      <c r="K42" s="439">
        <f>VLOOKUP(A42,EQUIPOS!A12:D169,4,FALSE)</f>
        <v>155603.59118733386</v>
      </c>
      <c r="L42" s="424"/>
      <c r="M42" s="425">
        <v>0.158</v>
      </c>
      <c r="N42" s="273">
        <f t="shared" si="0"/>
        <v>984832.85561603715</v>
      </c>
    </row>
    <row r="43" spans="1:14">
      <c r="A43" t="s">
        <v>335</v>
      </c>
      <c r="B43" s="869" t="str">
        <f>VLOOKUP(A43,EQUIPOS!A13:D157,3,FALSE)</f>
        <v>Tara (Recebo, Agua, Etc.)</v>
      </c>
      <c r="C43" s="870"/>
      <c r="D43" s="870"/>
      <c r="E43" s="870"/>
      <c r="F43" s="870"/>
      <c r="G43" s="870"/>
      <c r="H43" s="871"/>
      <c r="I43" s="36"/>
      <c r="J43" s="37"/>
      <c r="K43" s="439">
        <f>VLOOKUP(A43,EQUIPOS!A13:D170,4,FALSE)</f>
        <v>245281.54283535341</v>
      </c>
      <c r="L43" s="277"/>
      <c r="M43" s="278">
        <v>2.8000000000000001E-2</v>
      </c>
      <c r="N43" s="273">
        <f t="shared" si="0"/>
        <v>8760055.1012626216</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36"/>
      <c r="J44" s="37"/>
      <c r="K44" s="439">
        <f>VLOOKUP(A44,EQUIPOS!A14:D171,4,FALSE)</f>
        <v>12290.177288032935</v>
      </c>
      <c r="L44" s="277"/>
      <c r="M44" s="278">
        <v>0.158</v>
      </c>
      <c r="N44" s="274">
        <f t="shared" si="0"/>
        <v>77785.932202740092</v>
      </c>
    </row>
    <row r="45" spans="1:14">
      <c r="B45" s="877" t="s">
        <v>952</v>
      </c>
      <c r="C45" s="878"/>
      <c r="D45" s="878"/>
      <c r="E45" s="38"/>
      <c r="F45" s="39"/>
      <c r="G45" s="39"/>
      <c r="H45" s="40"/>
      <c r="I45" s="36"/>
      <c r="J45" s="37"/>
      <c r="K45" s="280"/>
      <c r="L45" s="277"/>
      <c r="M45" s="402">
        <v>0.02</v>
      </c>
      <c r="N45" s="345">
        <f>N79*M45</f>
        <v>7707.987993879492</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5">
        <f>SUM(N36:N46)</f>
        <v>19961732.282834232</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6" t="s">
        <v>945</v>
      </c>
      <c r="K51" s="85" t="s">
        <v>946</v>
      </c>
      <c r="L51" s="901" t="s">
        <v>955</v>
      </c>
      <c r="M51" s="900"/>
      <c r="N51" s="86" t="s">
        <v>951</v>
      </c>
    </row>
    <row r="52" spans="1:14">
      <c r="A52" s="161" t="s">
        <v>410</v>
      </c>
      <c r="B52" s="43" t="str">
        <f>VLOOKUP(A52,MATERIALES!A5:D373,3,FALSE)</f>
        <v>Celda especial de carga</v>
      </c>
      <c r="C52" s="282"/>
      <c r="D52" s="282"/>
      <c r="E52" s="282"/>
      <c r="F52" s="282"/>
      <c r="G52" s="282"/>
      <c r="H52" s="282"/>
      <c r="I52" s="269"/>
      <c r="J52" s="225" t="str">
        <f>VLOOKUP(A52,MATERIALES!A6:D644,2,FALSE)</f>
        <v>u</v>
      </c>
      <c r="K52" s="283">
        <v>1</v>
      </c>
      <c r="L52" s="268"/>
      <c r="M52" s="403">
        <f>VLOOKUP(A52,MATERIALES!A5:D396,4,FALSE)</f>
        <v>15441075.110675594</v>
      </c>
      <c r="N52" s="273">
        <f t="shared" ref="N52:N58" si="1">K52*M52</f>
        <v>15441075.110675594</v>
      </c>
    </row>
    <row r="53" spans="1:14">
      <c r="A53" s="161" t="s">
        <v>505</v>
      </c>
      <c r="B53" s="43" t="str">
        <f>VLOOKUP(A53,MATERIALES!A6:D373,3,FALSE)</f>
        <v>Manguera de alta presión</v>
      </c>
      <c r="C53" s="426"/>
      <c r="D53" s="426"/>
      <c r="E53" s="426"/>
      <c r="F53" s="426"/>
      <c r="G53" s="426"/>
      <c r="H53" s="426"/>
      <c r="I53" s="426"/>
      <c r="J53" s="312" t="str">
        <f>VLOOKUP(A53,MATERIALES!A7:D645,2,FALSE)</f>
        <v>m</v>
      </c>
      <c r="K53" s="398">
        <v>30</v>
      </c>
      <c r="L53" s="422"/>
      <c r="M53" s="403">
        <f>VLOOKUP(A53,MATERIALES!A6:D397,4,FALSE)</f>
        <v>137880.12659261152</v>
      </c>
      <c r="N53" s="273">
        <f t="shared" si="1"/>
        <v>4136403.7977783456</v>
      </c>
    </row>
    <row r="54" spans="1:14">
      <c r="A54" s="161" t="s">
        <v>729</v>
      </c>
      <c r="B54" s="43" t="str">
        <f>VLOOKUP(A54,MATERIALES!A6:D373,3,FALSE)</f>
        <v>Tubo Metálico De Alta Resistencia</v>
      </c>
      <c r="C54" s="426"/>
      <c r="D54" s="426"/>
      <c r="E54" s="426"/>
      <c r="F54" s="426"/>
      <c r="G54" s="426"/>
      <c r="H54" s="426"/>
      <c r="I54" s="426"/>
      <c r="J54" s="313" t="str">
        <f>VLOOKUP(A54,MATERIALES!A8:D646,2,FALSE)</f>
        <v>m</v>
      </c>
      <c r="K54" s="398">
        <v>60</v>
      </c>
      <c r="L54" s="422"/>
      <c r="M54" s="403">
        <f>VLOOKUP(A54,MATERIALES!A6:D398,4,FALSE)</f>
        <v>77067.573180798747</v>
      </c>
      <c r="N54" s="273">
        <f t="shared" si="1"/>
        <v>4624054.3908479251</v>
      </c>
    </row>
    <row r="55" spans="1:14">
      <c r="A55" s="161" t="s">
        <v>734</v>
      </c>
      <c r="B55" s="43" t="str">
        <f>VLOOKUP(A55,MATERIALES!A6:D373,3,FALSE)</f>
        <v>Uniones especiales de alta resistencia para tubería</v>
      </c>
      <c r="C55" s="426"/>
      <c r="D55" s="426"/>
      <c r="E55" s="426"/>
      <c r="F55" s="426"/>
      <c r="G55" s="426"/>
      <c r="H55" s="426"/>
      <c r="I55" s="426"/>
      <c r="J55" s="313" t="str">
        <f>VLOOKUP(A55,MATERIALES!A9:D647,2,FALSE)</f>
        <v>u</v>
      </c>
      <c r="K55" s="398">
        <v>12</v>
      </c>
      <c r="L55" s="422"/>
      <c r="M55" s="403">
        <f>VLOOKUP(A55,MATERIALES!A6:D399,4,FALSE)</f>
        <v>58377.321033528766</v>
      </c>
      <c r="N55" s="273">
        <f t="shared" si="1"/>
        <v>700527.85240234516</v>
      </c>
    </row>
    <row r="56" spans="1:14">
      <c r="A56" s="161" t="s">
        <v>698</v>
      </c>
      <c r="B56" s="43" t="str">
        <f>VLOOKUP(A56,MATERIALES!A7:D373,3,FALSE)</f>
        <v>Transductores electrónicos (incluye cables, protección contra el concreto y panel de lectura)</v>
      </c>
      <c r="C56" s="426"/>
      <c r="D56" s="426"/>
      <c r="E56" s="426"/>
      <c r="F56" s="426"/>
      <c r="G56" s="426"/>
      <c r="H56" s="426"/>
      <c r="I56" s="426"/>
      <c r="J56" s="313" t="str">
        <f>VLOOKUP(A56,MATERIALES!A10:D648,2,FALSE)</f>
        <v>u</v>
      </c>
      <c r="K56" s="398">
        <v>2</v>
      </c>
      <c r="L56" s="422"/>
      <c r="M56" s="403">
        <f>VLOOKUP(A56,MATERIALES!A7:D400,4,FALSE)</f>
        <v>1494047.3953302358</v>
      </c>
      <c r="N56" s="273">
        <f t="shared" si="1"/>
        <v>2988094.7906604717</v>
      </c>
    </row>
    <row r="57" spans="1:14">
      <c r="A57" s="161" t="s">
        <v>700</v>
      </c>
      <c r="B57" s="43" t="str">
        <f>VLOOKUP(A57,MATERIALES!A8:D373,3,FALSE)</f>
        <v>Transductores mecánicos (incluye cables, protección contra el concreto y panel de lectura)</v>
      </c>
      <c r="C57" s="426"/>
      <c r="D57" s="426"/>
      <c r="E57" s="426"/>
      <c r="F57" s="426"/>
      <c r="G57" s="426"/>
      <c r="H57" s="426"/>
      <c r="I57" s="426"/>
      <c r="J57" s="313" t="str">
        <f>VLOOKUP(A57,MATERIALES!A11:D649,2,FALSE)</f>
        <v>u</v>
      </c>
      <c r="K57" s="398">
        <v>5</v>
      </c>
      <c r="L57" s="422"/>
      <c r="M57" s="403">
        <f>VLOOKUP(A57,MATERIALES!A8:D401,4,FALSE)</f>
        <v>912542.31249702408</v>
      </c>
      <c r="N57" s="273">
        <f t="shared" si="1"/>
        <v>4562711.5624851203</v>
      </c>
    </row>
    <row r="58" spans="1:14" ht="15.75" thickBot="1">
      <c r="A58" s="206" t="s">
        <v>550</v>
      </c>
      <c r="B58" s="43" t="str">
        <f>VLOOKUP(A58,MATERIALES!A9:D374,3,FALSE)</f>
        <v>Material seleccionado para Relleno</v>
      </c>
      <c r="C58" s="311"/>
      <c r="D58" s="311"/>
      <c r="E58" s="311"/>
      <c r="F58" s="311"/>
      <c r="G58" s="311"/>
      <c r="H58" s="311"/>
      <c r="I58" s="311"/>
      <c r="J58" s="436" t="str">
        <f>VLOOKUP(A58,MATERIALES!A12:D650,2,FALSE)</f>
        <v>m3</v>
      </c>
      <c r="K58" s="126">
        <v>70</v>
      </c>
      <c r="L58" s="326"/>
      <c r="M58" s="403">
        <f>VLOOKUP(A58,MATERIALES!A9:D402,4,FALSE)</f>
        <v>20183.182206297453</v>
      </c>
      <c r="N58" s="273">
        <f t="shared" si="1"/>
        <v>1412822.7544408217</v>
      </c>
    </row>
    <row r="59" spans="1:14" ht="15.75" thickBot="1">
      <c r="B59" s="820" t="s">
        <v>953</v>
      </c>
      <c r="C59" s="821"/>
      <c r="D59" s="821"/>
      <c r="E59" s="821"/>
      <c r="F59" s="821"/>
      <c r="G59" s="821"/>
      <c r="H59" s="821"/>
      <c r="I59" s="821"/>
      <c r="J59" s="821"/>
      <c r="K59" s="821"/>
      <c r="L59" s="821"/>
      <c r="M59" s="822"/>
      <c r="N59" s="395">
        <f>SUM(N52:N58)</f>
        <v>33865690.259290621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1395</v>
      </c>
      <c r="B64" s="46" t="str">
        <f>VLOOKUP(A64,TRANSPORTE!A5:D117,3,FALSE)</f>
        <v>Transporte de Equipos para Prueba (1)</v>
      </c>
      <c r="C64" s="318"/>
      <c r="D64" s="318"/>
      <c r="E64" s="318"/>
      <c r="F64" s="318"/>
      <c r="G64" s="318"/>
      <c r="H64" s="312" t="s">
        <v>1468</v>
      </c>
      <c r="I64" s="280">
        <v>0.05</v>
      </c>
      <c r="J64" s="287">
        <v>1</v>
      </c>
      <c r="K64" s="280">
        <f>I64*J64</f>
        <v>0.05</v>
      </c>
      <c r="L64" s="907">
        <f>VLOOKUP(A64,TRANSPORTE!A5:D117,4,FALSE)</f>
        <v>174587.13428745302</v>
      </c>
      <c r="M64" s="908"/>
      <c r="N64" s="288">
        <f>K64*L64</f>
        <v>8729.3567143726523</v>
      </c>
    </row>
    <row r="65" spans="1:15">
      <c r="B65" s="46"/>
      <c r="C65" s="47"/>
      <c r="D65" s="47"/>
      <c r="E65" s="47"/>
      <c r="F65" s="47"/>
      <c r="G65" s="47"/>
      <c r="H65" s="312"/>
      <c r="I65" s="280"/>
      <c r="J65" s="287"/>
      <c r="K65" s="280"/>
      <c r="L65" s="907"/>
      <c r="M65" s="908"/>
      <c r="N65" s="288"/>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8729.3567143726523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15</v>
      </c>
      <c r="B75" s="49" t="str">
        <f>VLOOKUP(A75,'MANO DE OBRA'!A8:D68,3,FALSE)</f>
        <v>Obrero (6)</v>
      </c>
      <c r="C75" s="47"/>
      <c r="D75" s="47"/>
      <c r="E75" s="47"/>
      <c r="F75" s="47"/>
      <c r="G75" s="47"/>
      <c r="H75" s="47"/>
      <c r="I75" s="293">
        <f>K75/J75*100</f>
        <v>175560</v>
      </c>
      <c r="J75" s="294">
        <v>185</v>
      </c>
      <c r="K75" s="295">
        <f>VLOOKUP(A75,'MANO DE OBRA'!A8:D99,4,FALSE)</f>
        <v>324786</v>
      </c>
      <c r="L75" s="50"/>
      <c r="M75" s="435">
        <v>1.26</v>
      </c>
      <c r="N75" s="396">
        <f>K75/M75</f>
        <v>257766.66666666666</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3">
        <v>1.26</v>
      </c>
      <c r="N76" s="396">
        <f>K76/M76</f>
        <v>84671.621916196818</v>
      </c>
    </row>
    <row r="77" spans="1:15">
      <c r="A77" s="173" t="s">
        <v>2228</v>
      </c>
      <c r="B77" s="49" t="str">
        <f>VLOOKUP(A77,'MANO DE OBRA'!A11:D72,3,FALSE)</f>
        <v>Celador</v>
      </c>
      <c r="C77" s="47"/>
      <c r="D77" s="47"/>
      <c r="E77" s="47"/>
      <c r="F77" s="47"/>
      <c r="G77" s="47"/>
      <c r="H77" s="47"/>
      <c r="I77" s="293">
        <f>K77/J77*100</f>
        <v>29260.000000000004</v>
      </c>
      <c r="J77" s="294">
        <v>185</v>
      </c>
      <c r="K77" s="299">
        <f>VLOOKUP(A77,'MANO DE OBRA'!A11:D103,4,FALSE)</f>
        <v>54131</v>
      </c>
      <c r="L77" s="319"/>
      <c r="M77" s="301">
        <v>1.26</v>
      </c>
      <c r="N77" s="396">
        <f>K77/M77</f>
        <v>42961.111111111109</v>
      </c>
    </row>
    <row r="78" spans="1:15" ht="15.75" thickBot="1">
      <c r="B78" s="896"/>
      <c r="C78" s="897"/>
      <c r="D78" s="897"/>
      <c r="E78" s="897"/>
      <c r="F78" s="897"/>
      <c r="G78" s="897"/>
      <c r="H78" s="897"/>
      <c r="I78" s="126"/>
      <c r="J78" s="126"/>
      <c r="K78" s="126"/>
      <c r="L78" s="910"/>
      <c r="M78" s="910"/>
      <c r="N78" s="45"/>
    </row>
    <row r="79" spans="1:15" ht="15.75" thickBot="1">
      <c r="B79" s="909" t="s">
        <v>953</v>
      </c>
      <c r="C79" s="863"/>
      <c r="D79" s="863"/>
      <c r="E79" s="863"/>
      <c r="F79" s="863"/>
      <c r="G79" s="863"/>
      <c r="H79" s="863"/>
      <c r="I79" s="863"/>
      <c r="J79" s="863"/>
      <c r="K79" s="863"/>
      <c r="L79" s="863"/>
      <c r="M79" s="864"/>
      <c r="N79" s="302">
        <f>SUM(N75:N78)</f>
        <v>385399.39969397458</v>
      </c>
    </row>
    <row r="80" spans="1:15" ht="15.75" thickBot="1">
      <c r="B80" s="33"/>
      <c r="C80" s="34"/>
      <c r="D80" s="34"/>
      <c r="E80" s="34"/>
      <c r="F80" s="34"/>
      <c r="G80" s="34"/>
      <c r="H80" s="34"/>
      <c r="I80" s="34"/>
      <c r="J80" s="34"/>
      <c r="K80" s="34"/>
      <c r="L80" s="34"/>
      <c r="M80" s="34"/>
      <c r="N80" s="35"/>
    </row>
    <row r="81" spans="1:14" ht="15.75" thickBot="1">
      <c r="B81" s="820" t="s">
        <v>967</v>
      </c>
      <c r="C81" s="821"/>
      <c r="D81" s="821"/>
      <c r="E81" s="821"/>
      <c r="F81" s="821"/>
      <c r="G81" s="821"/>
      <c r="H81" s="821"/>
      <c r="I81" s="821"/>
      <c r="J81" s="821"/>
      <c r="K81" s="821"/>
      <c r="L81" s="821"/>
      <c r="M81" s="822"/>
      <c r="N81" s="99">
        <f>N47+N59+N70+N79</f>
        <v>54221551.298533201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5" t="s">
        <v>969</v>
      </c>
      <c r="C85" s="866"/>
      <c r="D85" s="866"/>
      <c r="E85" s="866"/>
      <c r="F85" s="866"/>
      <c r="G85" s="866"/>
      <c r="H85" s="866"/>
      <c r="I85" s="315"/>
      <c r="J85" s="335"/>
      <c r="K85" s="303" t="s">
        <v>970</v>
      </c>
      <c r="L85" s="867" t="s">
        <v>971</v>
      </c>
      <c r="M85" s="868"/>
      <c r="N85" s="304"/>
    </row>
    <row r="86" spans="1:14">
      <c r="B86" s="853" t="s">
        <v>972</v>
      </c>
      <c r="C86" s="854"/>
      <c r="D86" s="854"/>
      <c r="E86" s="854"/>
      <c r="F86" s="854"/>
      <c r="G86" s="854"/>
      <c r="H86" s="854"/>
      <c r="I86" s="87"/>
      <c r="J86" s="88"/>
      <c r="K86" s="305">
        <v>0.2</v>
      </c>
      <c r="L86" s="855">
        <f>N81*K86</f>
        <v>10844310.259706641</v>
      </c>
      <c r="M86" s="856"/>
      <c r="N86" s="51"/>
    </row>
    <row r="87" spans="1:14">
      <c r="B87" s="89" t="s">
        <v>973</v>
      </c>
      <c r="C87" s="90"/>
      <c r="D87" s="90"/>
      <c r="E87" s="90"/>
      <c r="F87" s="90"/>
      <c r="G87" s="90"/>
      <c r="H87" s="90"/>
      <c r="I87" s="87"/>
      <c r="J87" s="88"/>
      <c r="K87" s="305">
        <v>0.05</v>
      </c>
      <c r="L87" s="855">
        <f>N81*K87</f>
        <v>2711077.5649266602</v>
      </c>
      <c r="M87" s="856"/>
      <c r="N87" s="51"/>
    </row>
    <row r="88" spans="1:14" ht="15.75" thickBot="1">
      <c r="B88" s="91" t="s">
        <v>974</v>
      </c>
      <c r="C88" s="92"/>
      <c r="D88" s="92"/>
      <c r="E88" s="92"/>
      <c r="F88" s="92"/>
      <c r="G88" s="92"/>
      <c r="H88" s="92"/>
      <c r="I88" s="93"/>
      <c r="J88" s="94"/>
      <c r="K88" s="306">
        <v>0.05</v>
      </c>
      <c r="L88" s="857">
        <f>N81*K88</f>
        <v>2711077.5649266602</v>
      </c>
      <c r="M88" s="858"/>
      <c r="N88" s="51"/>
    </row>
    <row r="89" spans="1:14" ht="15.75" thickBot="1">
      <c r="B89" s="820" t="s">
        <v>953</v>
      </c>
      <c r="C89" s="821"/>
      <c r="D89" s="821"/>
      <c r="E89" s="821"/>
      <c r="F89" s="821"/>
      <c r="G89" s="821"/>
      <c r="H89" s="821"/>
      <c r="I89" s="821"/>
      <c r="J89" s="821"/>
      <c r="K89" s="821"/>
      <c r="L89" s="821"/>
      <c r="M89" s="822"/>
      <c r="N89" s="52">
        <f>L86+L87+L88</f>
        <v>16266465.38955996</v>
      </c>
    </row>
    <row r="90" spans="1:14" ht="15.75" thickBot="1">
      <c r="B90" s="33"/>
      <c r="C90" s="34"/>
      <c r="D90" s="34"/>
      <c r="E90" s="34"/>
      <c r="F90" s="34"/>
      <c r="G90" s="34"/>
      <c r="H90" s="34"/>
      <c r="I90" s="34"/>
      <c r="J90" s="34"/>
      <c r="K90" s="34"/>
      <c r="L90" s="34"/>
      <c r="M90" s="34"/>
      <c r="N90" s="35"/>
    </row>
    <row r="91" spans="1:14" ht="15.75" thickBot="1">
      <c r="A91" t="s">
        <v>2016</v>
      </c>
      <c r="B91" s="820" t="s">
        <v>975</v>
      </c>
      <c r="C91" s="821"/>
      <c r="D91" s="821"/>
      <c r="E91" s="821"/>
      <c r="F91" s="821"/>
      <c r="G91" s="821"/>
      <c r="H91" s="821"/>
      <c r="I91" s="821"/>
      <c r="J91" s="821"/>
      <c r="K91" s="821"/>
      <c r="L91" s="821"/>
      <c r="M91" s="822"/>
      <c r="N91" s="189">
        <f>N81+N89</f>
        <v>70488016.688093156</v>
      </c>
    </row>
    <row r="92" spans="1:14">
      <c r="B92" s="240"/>
      <c r="C92" s="241"/>
      <c r="D92" s="241"/>
      <c r="E92" s="241"/>
      <c r="F92" s="241"/>
      <c r="G92" s="241"/>
      <c r="H92" s="241"/>
      <c r="I92" s="241"/>
      <c r="J92" s="241"/>
      <c r="K92" s="241"/>
      <c r="L92" s="241"/>
      <c r="M92" s="241"/>
      <c r="N92" s="242"/>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244"/>
      <c r="F95" s="244"/>
      <c r="G95" s="244"/>
      <c r="H95" s="244"/>
      <c r="I95" s="244"/>
      <c r="J95" s="244"/>
      <c r="K95" s="244"/>
      <c r="L95" s="244"/>
      <c r="M95" s="244"/>
      <c r="N95" s="245"/>
    </row>
    <row r="96" spans="1:14">
      <c r="B96" s="243"/>
      <c r="C96" s="244"/>
      <c r="D96" s="244"/>
      <c r="E96" s="418" t="s">
        <v>976</v>
      </c>
      <c r="F96" s="418"/>
      <c r="G96" s="418"/>
      <c r="H96" s="418"/>
      <c r="I96" s="418"/>
      <c r="J96" s="418"/>
      <c r="K96" s="244"/>
      <c r="L96" s="244"/>
      <c r="M96" s="244"/>
      <c r="N96" s="245"/>
    </row>
    <row r="97" spans="2:14">
      <c r="B97" s="243"/>
      <c r="C97" s="244"/>
      <c r="D97" s="244"/>
      <c r="E97" s="244" t="s">
        <v>977</v>
      </c>
      <c r="F97" s="244"/>
      <c r="G97" s="244"/>
      <c r="H97" s="244"/>
      <c r="I97" s="244"/>
      <c r="J97" s="244"/>
      <c r="K97" s="244"/>
      <c r="L97" s="244"/>
      <c r="M97" s="244"/>
      <c r="N97" s="245"/>
    </row>
    <row r="98" spans="2:14">
      <c r="B98" s="243"/>
      <c r="C98" s="244"/>
      <c r="D98" s="244"/>
      <c r="E98" s="244" t="s">
        <v>978</v>
      </c>
      <c r="F98" s="244"/>
      <c r="G98" s="244"/>
      <c r="H98" s="244"/>
      <c r="I98" s="244"/>
      <c r="J98" s="244"/>
      <c r="K98" s="244"/>
      <c r="L98" s="244"/>
      <c r="M98" s="244"/>
      <c r="N98" s="245"/>
    </row>
    <row r="99" spans="2:14">
      <c r="B99" s="243"/>
      <c r="C99" s="244"/>
      <c r="D99" s="244"/>
      <c r="E99" s="244" t="s">
        <v>979</v>
      </c>
      <c r="F99" s="244"/>
      <c r="G99" s="244"/>
      <c r="H99" s="244"/>
      <c r="I99" s="244"/>
      <c r="J99" s="244"/>
      <c r="K99" s="244"/>
      <c r="L99" s="244"/>
      <c r="M99" s="244"/>
      <c r="N99" s="245"/>
    </row>
    <row r="100" spans="2:14" ht="15.75" thickBot="1">
      <c r="B100" s="243"/>
      <c r="C100" s="244"/>
      <c r="D100" s="244"/>
      <c r="E100" s="244"/>
      <c r="F100" s="244" t="s">
        <v>980</v>
      </c>
      <c r="G100" s="244"/>
      <c r="H100" s="244"/>
      <c r="I100" s="244"/>
      <c r="J100" s="244"/>
      <c r="K100" s="244"/>
      <c r="L100" s="244"/>
      <c r="M100" s="244"/>
      <c r="N100" s="245"/>
    </row>
    <row r="101" spans="2:14">
      <c r="B101" s="228" t="s">
        <v>2216</v>
      </c>
      <c r="C101" s="229"/>
      <c r="D101" s="229"/>
      <c r="E101" s="229"/>
      <c r="F101" s="229"/>
      <c r="G101" s="229"/>
      <c r="H101" s="229"/>
      <c r="I101" s="229"/>
      <c r="J101" s="229"/>
      <c r="K101" s="229"/>
      <c r="L101" s="229"/>
      <c r="M101" s="229"/>
      <c r="N101" s="230"/>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c r="B104" s="246"/>
      <c r="C104" s="247"/>
      <c r="D104" s="247"/>
      <c r="E104" s="247"/>
      <c r="F104" s="247"/>
      <c r="G104" s="247"/>
      <c r="H104" s="247"/>
      <c r="I104" s="247"/>
      <c r="J104" s="247"/>
      <c r="K104" s="247"/>
      <c r="L104" s="247"/>
      <c r="M104" s="247"/>
      <c r="N104" s="248"/>
    </row>
    <row r="105" spans="2:14" ht="15.75" thickBot="1">
      <c r="B105" s="249"/>
      <c r="C105" s="250"/>
      <c r="D105" s="250"/>
      <c r="E105" s="250"/>
      <c r="F105" s="250"/>
      <c r="G105" s="250"/>
      <c r="H105" s="250"/>
      <c r="I105" s="250"/>
      <c r="J105" s="250"/>
      <c r="K105" s="250"/>
      <c r="L105" s="250"/>
      <c r="M105" s="250"/>
      <c r="N105" s="251"/>
    </row>
    <row r="106" spans="2:14">
      <c r="B106" s="252"/>
      <c r="C106" s="253"/>
      <c r="D106" s="253"/>
      <c r="E106" s="253"/>
      <c r="F106" s="253"/>
      <c r="G106" s="253"/>
      <c r="H106" s="253"/>
      <c r="I106" s="253"/>
      <c r="J106" s="253"/>
      <c r="K106" s="253"/>
      <c r="L106" s="253"/>
      <c r="M106" s="253"/>
      <c r="N106" s="254"/>
    </row>
    <row r="107" spans="2:14">
      <c r="B107" s="255" t="s">
        <v>2217</v>
      </c>
      <c r="C107" s="256"/>
      <c r="D107" s="256"/>
      <c r="E107" s="256"/>
      <c r="F107" s="256"/>
      <c r="G107" s="256"/>
      <c r="H107" s="256"/>
      <c r="I107" s="256"/>
      <c r="J107" s="256"/>
      <c r="K107" s="256"/>
      <c r="L107" s="256"/>
      <c r="M107" s="256"/>
      <c r="N107" s="257"/>
    </row>
    <row r="108" spans="2:14" ht="15" customHeight="1">
      <c r="B108" s="964" t="s">
        <v>2218</v>
      </c>
      <c r="C108" s="965"/>
      <c r="D108" s="965"/>
      <c r="E108" s="965"/>
      <c r="F108" s="965"/>
      <c r="G108" s="965"/>
      <c r="H108" s="965"/>
      <c r="I108" s="965"/>
      <c r="J108" s="965"/>
      <c r="K108" s="965"/>
      <c r="L108" s="965"/>
      <c r="M108" s="965"/>
      <c r="N108" s="966"/>
    </row>
    <row r="109" spans="2:14" ht="15" customHeight="1">
      <c r="B109" s="964"/>
      <c r="C109" s="965"/>
      <c r="D109" s="965"/>
      <c r="E109" s="965"/>
      <c r="F109" s="965"/>
      <c r="G109" s="965"/>
      <c r="H109" s="965"/>
      <c r="I109" s="965"/>
      <c r="J109" s="965"/>
      <c r="K109" s="965"/>
      <c r="L109" s="965"/>
      <c r="M109" s="965"/>
      <c r="N109" s="966"/>
    </row>
    <row r="110" spans="2:14" ht="30" customHeight="1">
      <c r="B110" s="967" t="s">
        <v>2219</v>
      </c>
      <c r="C110" s="968"/>
      <c r="D110" s="968"/>
      <c r="E110" s="968"/>
      <c r="F110" s="968"/>
      <c r="G110" s="968"/>
      <c r="H110" s="968"/>
      <c r="I110" s="968"/>
      <c r="J110" s="968"/>
      <c r="K110" s="968"/>
      <c r="L110" s="968"/>
      <c r="M110" s="968"/>
      <c r="N110" s="969"/>
    </row>
    <row r="111" spans="2:14">
      <c r="B111" s="967"/>
      <c r="C111" s="968"/>
      <c r="D111" s="968"/>
      <c r="E111" s="968"/>
      <c r="F111" s="968"/>
      <c r="G111" s="968"/>
      <c r="H111" s="968"/>
      <c r="I111" s="968"/>
      <c r="J111" s="968"/>
      <c r="K111" s="968"/>
      <c r="L111" s="968"/>
      <c r="M111" s="968"/>
      <c r="N111" s="969"/>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55"/>
      <c r="C115" s="256"/>
      <c r="D115" s="256"/>
      <c r="E115" s="256"/>
      <c r="F115" s="256"/>
      <c r="G115" s="256"/>
      <c r="H115" s="256"/>
      <c r="I115" s="256"/>
      <c r="J115" s="256"/>
      <c r="K115" s="256"/>
      <c r="L115" s="256"/>
      <c r="M115" s="256"/>
      <c r="N115" s="257"/>
    </row>
    <row r="116" spans="2:14">
      <c r="B116" s="243"/>
      <c r="C116" s="244"/>
      <c r="D116" s="244"/>
      <c r="E116" s="244" t="s">
        <v>976</v>
      </c>
      <c r="F116" s="418"/>
      <c r="G116" s="418"/>
      <c r="H116" s="244"/>
      <c r="I116" s="244"/>
      <c r="J116" s="244"/>
      <c r="K116" s="244"/>
      <c r="L116" s="244"/>
      <c r="M116" s="244"/>
      <c r="N116" s="245"/>
    </row>
    <row r="117" spans="2:14">
      <c r="B117" s="243"/>
      <c r="C117" s="244"/>
      <c r="D117" s="244"/>
      <c r="E117" s="419" t="s">
        <v>977</v>
      </c>
      <c r="F117" s="244"/>
      <c r="G117" s="244"/>
      <c r="H117" s="419"/>
      <c r="I117" s="419"/>
      <c r="J117" s="419"/>
      <c r="K117" s="244"/>
      <c r="L117" s="244"/>
      <c r="M117" s="244"/>
      <c r="N117" s="245"/>
    </row>
    <row r="118" spans="2:14">
      <c r="B118" s="243"/>
      <c r="C118" s="244"/>
      <c r="D118" s="244"/>
      <c r="E118" s="258" t="s">
        <v>981</v>
      </c>
      <c r="F118" s="244"/>
      <c r="G118" s="244"/>
      <c r="H118" s="258"/>
      <c r="I118" s="258"/>
      <c r="J118" s="258"/>
      <c r="K118" s="244"/>
      <c r="L118" s="244"/>
      <c r="M118" s="244"/>
      <c r="N118" s="245"/>
    </row>
    <row r="119" spans="2:14">
      <c r="B119" s="259"/>
      <c r="C119" s="256"/>
      <c r="D119" s="256"/>
      <c r="E119" s="244" t="s">
        <v>979</v>
      </c>
      <c r="F119" s="244"/>
      <c r="G119" s="244"/>
      <c r="H119" s="244"/>
      <c r="I119" s="244"/>
      <c r="J119" s="244"/>
      <c r="K119" s="256"/>
      <c r="L119" s="256"/>
      <c r="M119" s="256"/>
      <c r="N119" s="257"/>
    </row>
    <row r="120" spans="2:14">
      <c r="B120" s="259"/>
      <c r="C120" s="256"/>
      <c r="D120" s="256"/>
      <c r="E120" s="256"/>
      <c r="F120" s="244"/>
      <c r="G120" s="244"/>
      <c r="H120" s="244"/>
      <c r="I120" s="244"/>
      <c r="J120" s="244"/>
      <c r="K120" s="256"/>
      <c r="L120" s="256"/>
      <c r="M120" s="256"/>
      <c r="N120" s="257"/>
    </row>
    <row r="121" spans="2:14">
      <c r="B121" s="259" t="s">
        <v>2220</v>
      </c>
      <c r="C121" s="258"/>
      <c r="D121" s="258"/>
      <c r="E121" s="244"/>
      <c r="F121" s="244"/>
      <c r="G121" s="244"/>
      <c r="H121" s="244"/>
      <c r="I121" s="244"/>
      <c r="J121" s="970"/>
      <c r="K121" s="970"/>
      <c r="L121" s="970"/>
      <c r="M121" s="970"/>
      <c r="N121" s="971"/>
    </row>
    <row r="122" spans="2:14" ht="15.75" thickBot="1">
      <c r="B122" s="420" t="s">
        <v>2221</v>
      </c>
      <c r="C122" s="421"/>
      <c r="D122" s="421"/>
      <c r="E122" s="260"/>
      <c r="F122" s="260"/>
      <c r="G122" s="260"/>
      <c r="H122" s="260"/>
      <c r="I122" s="260"/>
      <c r="J122" s="972"/>
      <c r="K122" s="972"/>
      <c r="L122" s="972"/>
      <c r="M122" s="972"/>
      <c r="N122" s="973"/>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1650</v>
      </c>
      <c r="C31" s="81" t="s">
        <v>2096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140</v>
      </c>
      <c r="B36" s="869" t="str">
        <f>VLOOKUP(A36,EQUIPOS!A6:D154,3,FALSE)</f>
        <v>Camisa para Pilote D=1.20m</v>
      </c>
      <c r="C36" s="870"/>
      <c r="D36" s="870"/>
      <c r="E36" s="870"/>
      <c r="F36" s="870"/>
      <c r="G36" s="870"/>
      <c r="H36" s="871"/>
      <c r="I36" s="268"/>
      <c r="J36" s="269"/>
      <c r="K36" s="270">
        <f>VLOOKUP(A36,EQUIPOS!A6:D163,4,FALSE)</f>
        <v>26279.406638211767</v>
      </c>
      <c r="L36" s="271"/>
      <c r="M36" s="272">
        <v>1</v>
      </c>
      <c r="N36" s="273">
        <f t="shared" ref="N36:N42" si="0">K36/M36</f>
        <v>26279.406638211767</v>
      </c>
    </row>
    <row r="37" spans="1:14">
      <c r="A37" s="113" t="s">
        <v>206</v>
      </c>
      <c r="B37" s="869" t="str">
        <f>VLOOKUP(A37,EQUIPOS!A7:D154,3,FALSE)</f>
        <v>Equipo de Soldadura</v>
      </c>
      <c r="C37" s="870"/>
      <c r="D37" s="870"/>
      <c r="E37" s="870"/>
      <c r="F37" s="870"/>
      <c r="G37" s="870"/>
      <c r="H37" s="871"/>
      <c r="I37" s="422"/>
      <c r="J37" s="423"/>
      <c r="K37" s="270">
        <f>VLOOKUP(A37,EQUIPOS!A7:D164,4,FALSE)</f>
        <v>7188.2640633883611</v>
      </c>
      <c r="L37" s="336"/>
      <c r="M37" s="337">
        <v>1</v>
      </c>
      <c r="N37" s="273">
        <f t="shared" si="0"/>
        <v>7188.2640633883611</v>
      </c>
    </row>
    <row r="38" spans="1:14">
      <c r="A38" s="113" t="s">
        <v>242</v>
      </c>
      <c r="B38" s="869" t="str">
        <f>VLOOKUP(A38,EQUIPOS!A8:D154,3,FALSE)</f>
        <v>Grúa con torre capacidad 1 ton en la punta.</v>
      </c>
      <c r="C38" s="870"/>
      <c r="D38" s="870"/>
      <c r="E38" s="870"/>
      <c r="F38" s="870"/>
      <c r="G38" s="870"/>
      <c r="H38" s="871"/>
      <c r="I38" s="422"/>
      <c r="J38" s="423"/>
      <c r="K38" s="439">
        <f>VLOOKUP(A38,EQUIPOS!A8:D165,4,FALSE)</f>
        <v>184453.66436449016</v>
      </c>
      <c r="L38" s="336"/>
      <c r="M38" s="337">
        <v>2.5</v>
      </c>
      <c r="N38" s="273">
        <f t="shared" si="0"/>
        <v>73781.465745796071</v>
      </c>
    </row>
    <row r="39" spans="1:14">
      <c r="A39" s="113" t="s">
        <v>267</v>
      </c>
      <c r="B39" s="869" t="str">
        <f>VLOOKUP(A39,EQUIPOS!A9:D154,3,FALSE)</f>
        <v>Motobomba de concreto</v>
      </c>
      <c r="C39" s="870"/>
      <c r="D39" s="870"/>
      <c r="E39" s="870"/>
      <c r="F39" s="870"/>
      <c r="G39" s="870"/>
      <c r="H39" s="871"/>
      <c r="I39" s="422"/>
      <c r="J39" s="423"/>
      <c r="K39" s="439">
        <f>VLOOKUP(A39,EQUIPOS!A9:D166,4,FALSE)</f>
        <v>56039.499173897319</v>
      </c>
      <c r="L39" s="336"/>
      <c r="M39" s="337">
        <v>2.5499800000000001</v>
      </c>
      <c r="N39" s="273">
        <f t="shared" si="0"/>
        <v>21976.446550128752</v>
      </c>
    </row>
    <row r="40" spans="1:14">
      <c r="A40" s="113" t="s">
        <v>277</v>
      </c>
      <c r="B40" s="869" t="str">
        <f>VLOOKUP(A40,EQUIPOS!A10:D154,3,FALSE)</f>
        <v>Pala auxiliar de piloteadora</v>
      </c>
      <c r="C40" s="870"/>
      <c r="D40" s="870"/>
      <c r="E40" s="870"/>
      <c r="F40" s="870"/>
      <c r="G40" s="870"/>
      <c r="H40" s="871"/>
      <c r="I40" s="422"/>
      <c r="J40" s="423"/>
      <c r="K40" s="439">
        <f>VLOOKUP(A40,EQUIPOS!A10:D167,4,FALSE)</f>
        <v>271003.00220353284</v>
      </c>
      <c r="L40" s="336"/>
      <c r="M40" s="337">
        <v>2.5</v>
      </c>
      <c r="N40" s="273">
        <f t="shared" si="0"/>
        <v>108401.20088141314</v>
      </c>
    </row>
    <row r="41" spans="1:14">
      <c r="A41" s="113" t="s">
        <v>282</v>
      </c>
      <c r="B41" s="869" t="str">
        <f>VLOOKUP(A41,EQUIPOS!A6:D154,3,FALSE)</f>
        <v>Piloteadora potencia 250KW, RPM 1800, fuerza elevadora 200KN</v>
      </c>
      <c r="C41" s="870"/>
      <c r="D41" s="870"/>
      <c r="E41" s="870"/>
      <c r="F41" s="870"/>
      <c r="G41" s="870"/>
      <c r="H41" s="871"/>
      <c r="I41" s="422"/>
      <c r="J41" s="423"/>
      <c r="K41" s="439">
        <f>VLOOKUP(A41,EQUIPOS!A6:D154,4,FALSE)</f>
        <v>410836.18130381068</v>
      </c>
      <c r="L41" s="336"/>
      <c r="M41" s="337">
        <v>1</v>
      </c>
      <c r="N41" s="273">
        <f t="shared" si="0"/>
        <v>410836.18130381068</v>
      </c>
    </row>
    <row r="42" spans="1:14">
      <c r="A42" s="113" t="s">
        <v>310</v>
      </c>
      <c r="B42" s="869" t="str">
        <f>VLOOKUP(A42,EQUIPOS!A12:D156,3,FALSE)</f>
        <v>Retroexcavadora A25C</v>
      </c>
      <c r="C42" s="870"/>
      <c r="D42" s="870"/>
      <c r="E42" s="870"/>
      <c r="F42" s="870"/>
      <c r="G42" s="870"/>
      <c r="H42" s="871"/>
      <c r="I42" s="329"/>
      <c r="J42" s="331"/>
      <c r="K42" s="439">
        <f>VLOOKUP(A42,EQUIPOS!A12:D169,4,FALSE)</f>
        <v>121494.72504708097</v>
      </c>
      <c r="L42" s="424"/>
      <c r="M42" s="425">
        <v>2.5</v>
      </c>
      <c r="N42" s="273">
        <f t="shared" si="0"/>
        <v>48597.89001883239</v>
      </c>
    </row>
    <row r="43" spans="1:14">
      <c r="B43" s="869"/>
      <c r="C43" s="870"/>
      <c r="D43" s="870"/>
      <c r="E43" s="870"/>
      <c r="F43" s="870"/>
      <c r="G43" s="870"/>
      <c r="H43" s="871"/>
      <c r="I43" s="36"/>
      <c r="J43" s="37"/>
      <c r="K43" s="439"/>
      <c r="L43" s="277"/>
      <c r="M43" s="278"/>
      <c r="N43" s="273"/>
    </row>
    <row r="44" spans="1:14">
      <c r="B44" s="321"/>
      <c r="C44" s="322"/>
      <c r="D44" s="322"/>
      <c r="E44" s="322"/>
      <c r="F44" s="324"/>
      <c r="G44" s="324"/>
      <c r="H44" s="125"/>
      <c r="I44" s="36"/>
      <c r="J44" s="37"/>
      <c r="K44" s="439"/>
      <c r="L44" s="277"/>
      <c r="M44" s="278"/>
      <c r="N44" s="274"/>
    </row>
    <row r="45" spans="1:14">
      <c r="B45" s="877" t="s">
        <v>952</v>
      </c>
      <c r="C45" s="878"/>
      <c r="D45" s="878"/>
      <c r="E45" s="38"/>
      <c r="F45" s="39"/>
      <c r="G45" s="39"/>
      <c r="H45" s="40"/>
      <c r="I45" s="36"/>
      <c r="J45" s="37"/>
      <c r="K45" s="280"/>
      <c r="L45" s="277"/>
      <c r="M45" s="402">
        <v>0.1</v>
      </c>
      <c r="N45" s="345">
        <f>N83*M45</f>
        <v>8989.0050753001669</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5">
        <f>SUM(N36:N46)</f>
        <v>706049.86027688126</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6" t="s">
        <v>945</v>
      </c>
      <c r="K51" s="85" t="s">
        <v>946</v>
      </c>
      <c r="L51" s="901" t="s">
        <v>955</v>
      </c>
      <c r="M51" s="900"/>
      <c r="N51" s="86" t="s">
        <v>951</v>
      </c>
    </row>
    <row r="52" spans="1:14">
      <c r="A52" s="161" t="s">
        <v>388</v>
      </c>
      <c r="B52" s="43" t="str">
        <f>VLOOKUP(A52,MATERIALES!A5:D373,3,FALSE)</f>
        <v>Bentonita</v>
      </c>
      <c r="C52" s="282"/>
      <c r="D52" s="282"/>
      <c r="E52" s="282"/>
      <c r="F52" s="282"/>
      <c r="G52" s="282"/>
      <c r="H52" s="282"/>
      <c r="I52" s="282"/>
      <c r="J52" s="312" t="str">
        <f>VLOOKUP(A52,MATERIALES!A6:D644,2,FALSE)</f>
        <v>kg</v>
      </c>
      <c r="K52" s="283">
        <v>2.355</v>
      </c>
      <c r="L52" s="268"/>
      <c r="M52" s="403">
        <f>VLOOKUP(A52,MATERIALES!A5:D396,4,FALSE)</f>
        <v>9040.8677819983004</v>
      </c>
      <c r="N52" s="273">
        <f>K52*M52</f>
        <v>21291.243626605996</v>
      </c>
    </row>
    <row r="53" spans="1:14">
      <c r="A53" s="161" t="s">
        <v>745</v>
      </c>
      <c r="B53" s="43" t="str">
        <f>VLOOKUP(A53,MATERIALES!A6:D373,3,FALSE)</f>
        <v>Acero PDR-60</v>
      </c>
      <c r="C53" s="426"/>
      <c r="D53" s="426"/>
      <c r="E53" s="426"/>
      <c r="F53" s="426"/>
      <c r="G53" s="426"/>
      <c r="H53" s="426"/>
      <c r="I53" s="426"/>
      <c r="J53" s="313" t="str">
        <f>VLOOKUP(A53,MATERIALES!A7:D645,2,FALSE)</f>
        <v>kg</v>
      </c>
      <c r="K53" s="398">
        <v>123.70021073509811</v>
      </c>
      <c r="L53" s="422"/>
      <c r="M53" s="403">
        <f>VLOOKUP(A53,MATERIALES!A6:D397,4,FALSE)</f>
        <v>3644.8187876048519</v>
      </c>
      <c r="N53" s="273">
        <f>K53*M53</f>
        <v>450864.852117965</v>
      </c>
    </row>
    <row r="54" spans="1:14">
      <c r="A54" s="161" t="s">
        <v>829</v>
      </c>
      <c r="B54" s="43" t="str">
        <f>VLOOKUP(A54,MATERIALES!A6:D373,3,FALSE)</f>
        <v>Concreto Resistencia  28 (Mpa)</v>
      </c>
      <c r="C54" s="426"/>
      <c r="D54" s="426"/>
      <c r="E54" s="426"/>
      <c r="F54" s="426"/>
      <c r="G54" s="426"/>
      <c r="H54" s="426"/>
      <c r="I54" s="426"/>
      <c r="J54" s="313" t="str">
        <f>VLOOKUP(A54,MATERIALES!A8:D646,2,FALSE)</f>
        <v>m3</v>
      </c>
      <c r="K54" s="398">
        <v>0.82466807156732069</v>
      </c>
      <c r="L54" s="422"/>
      <c r="M54" s="403">
        <f>VLOOKUP(A54,MATERIALES!A6:D398,4,FALSE)</f>
        <v>387888.04700171872</v>
      </c>
      <c r="N54" s="273">
        <f>K54*M54</f>
        <v>319878.88770492165</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SUM(N52:N58)</f>
        <v>792034.9834494926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1256</v>
      </c>
      <c r="B64" s="46" t="str">
        <f>VLOOKUP(A64,TRANSPORTE!A5:D117,3,FALSE)</f>
        <v>Transporte de material de excavación</v>
      </c>
      <c r="C64" s="318"/>
      <c r="D64" s="318"/>
      <c r="E64" s="318"/>
      <c r="F64" s="318"/>
      <c r="G64" s="318"/>
      <c r="H64" s="312" t="s">
        <v>1468</v>
      </c>
      <c r="I64" s="280">
        <v>1.3</v>
      </c>
      <c r="J64" s="287">
        <v>1</v>
      </c>
      <c r="K64" s="280">
        <f>I64*J64</f>
        <v>1.3</v>
      </c>
      <c r="L64" s="907">
        <f>VLOOKUP(A64,TRANSPORTE!A5:D117,4,FALSE)</f>
        <v>1002.8940697217156</v>
      </c>
      <c r="M64" s="908"/>
      <c r="N64" s="288">
        <f>K64*L64</f>
        <v>1303.7622906382303</v>
      </c>
    </row>
    <row r="65" spans="1:15">
      <c r="A65" t="s">
        <v>1408</v>
      </c>
      <c r="B65" s="46" t="str">
        <f>VLOOKUP(A65,TRANSPORTE!A6:D117,3,FALSE)</f>
        <v>Equipo de Transporte (Camiones Grúas</v>
      </c>
      <c r="C65" s="47"/>
      <c r="D65" s="47"/>
      <c r="E65" s="47"/>
      <c r="F65" s="47"/>
      <c r="G65" s="47"/>
      <c r="H65" s="312" t="s">
        <v>1468</v>
      </c>
      <c r="I65" s="280">
        <v>0.05</v>
      </c>
      <c r="J65" s="287">
        <v>1</v>
      </c>
      <c r="K65" s="280">
        <f>I65*J65</f>
        <v>0.05</v>
      </c>
      <c r="L65" s="907">
        <f>VLOOKUP(A65,TRANSPORTE!A6:D117,4,FALSE)</f>
        <v>56.638520640676759</v>
      </c>
      <c r="M65" s="908"/>
      <c r="N65" s="288">
        <f>K65*L65</f>
        <v>2.831926032033838</v>
      </c>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1306.5942166702641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974"/>
      <c r="N74" s="98" t="s">
        <v>951</v>
      </c>
    </row>
    <row r="75" spans="1:15">
      <c r="B75" s="208" t="s">
        <v>2043</v>
      </c>
      <c r="C75" s="209"/>
      <c r="D75" s="209"/>
      <c r="E75" s="209"/>
      <c r="F75" s="209"/>
      <c r="G75" s="209"/>
      <c r="H75" s="209"/>
      <c r="I75" s="210"/>
      <c r="J75" s="211"/>
      <c r="K75" s="212"/>
      <c r="L75" s="213"/>
      <c r="M75" s="214"/>
      <c r="N75" s="215"/>
    </row>
    <row r="76" spans="1:15">
      <c r="A76" s="162" t="s">
        <v>15</v>
      </c>
      <c r="B76" s="49" t="str">
        <f>VLOOKUP(A76,'MANO DE OBRA'!A8:D68,3,FALSE)</f>
        <v>Obrero (6)</v>
      </c>
      <c r="C76" s="47"/>
      <c r="D76" s="47"/>
      <c r="E76" s="47"/>
      <c r="F76" s="47"/>
      <c r="G76" s="47"/>
      <c r="H76" s="47"/>
      <c r="I76" s="293">
        <f>K76/J76*100</f>
        <v>175560</v>
      </c>
      <c r="J76" s="294">
        <v>185</v>
      </c>
      <c r="K76" s="295">
        <f>VLOOKUP(A76,'MANO DE OBRA'!A8:D99,4,FALSE)</f>
        <v>324786</v>
      </c>
      <c r="L76" s="50"/>
      <c r="M76" s="435">
        <v>8</v>
      </c>
      <c r="N76" s="396">
        <f>K76/M76</f>
        <v>40598.25</v>
      </c>
      <c r="O76" s="106"/>
    </row>
    <row r="77" spans="1:15">
      <c r="A77" s="162" t="s">
        <v>30</v>
      </c>
      <c r="B77" s="49" t="str">
        <f>VLOOKUP(A77,'MANO DE OBRA'!A8:D69,3,FALSE)</f>
        <v>Oficial</v>
      </c>
      <c r="C77" s="47"/>
      <c r="D77" s="47"/>
      <c r="E77" s="47"/>
      <c r="F77" s="47"/>
      <c r="G77" s="47"/>
      <c r="H77" s="47"/>
      <c r="I77" s="293">
        <f>K77/J77*100</f>
        <v>57668.23979157189</v>
      </c>
      <c r="J77" s="294">
        <v>185</v>
      </c>
      <c r="K77" s="295">
        <f>VLOOKUP(A77,'MANO DE OBRA'!A8:D100,4,FALSE)</f>
        <v>106686.24361440798</v>
      </c>
      <c r="L77" s="50"/>
      <c r="M77" s="432">
        <v>8</v>
      </c>
      <c r="N77" s="396">
        <f>K77/M77</f>
        <v>13335.780451800998</v>
      </c>
    </row>
    <row r="78" spans="1:15">
      <c r="A78" s="162"/>
      <c r="B78" s="165" t="s">
        <v>2042</v>
      </c>
      <c r="C78" s="47"/>
      <c r="D78" s="47"/>
      <c r="E78" s="47"/>
      <c r="F78" s="47"/>
      <c r="G78" s="47"/>
      <c r="H78" s="47"/>
      <c r="I78" s="293"/>
      <c r="J78" s="294"/>
      <c r="K78" s="295"/>
      <c r="L78" s="50"/>
      <c r="M78" s="433"/>
      <c r="N78" s="396"/>
    </row>
    <row r="79" spans="1:15">
      <c r="A79" t="s">
        <v>15</v>
      </c>
      <c r="B79" s="49" t="str">
        <f>VLOOKUP(A79,'MANO DE OBRA'!A9:D70,3,FALSE)</f>
        <v>Obrero (6)</v>
      </c>
      <c r="C79" s="47"/>
      <c r="D79" s="47"/>
      <c r="E79" s="47"/>
      <c r="F79" s="47"/>
      <c r="G79" s="47"/>
      <c r="H79" s="47"/>
      <c r="I79" s="293">
        <f>K79/J79*100</f>
        <v>175560</v>
      </c>
      <c r="J79" s="294">
        <v>185</v>
      </c>
      <c r="K79" s="295">
        <f>VLOOKUP(A79,'MANO DE OBRA'!A9:D101,4,FALSE)</f>
        <v>324786</v>
      </c>
      <c r="L79" s="50"/>
      <c r="M79" s="301">
        <v>12</v>
      </c>
      <c r="N79" s="396">
        <f>K79/M79</f>
        <v>27065.5</v>
      </c>
    </row>
    <row r="80" spans="1:15">
      <c r="A80" t="s">
        <v>30</v>
      </c>
      <c r="B80" s="49" t="str">
        <f>VLOOKUP(A80,'MANO DE OBRA'!A10:D71,3,FALSE)</f>
        <v>Oficial</v>
      </c>
      <c r="C80" s="47"/>
      <c r="D80" s="47"/>
      <c r="E80" s="47"/>
      <c r="F80" s="47"/>
      <c r="G80" s="47"/>
      <c r="H80" s="47"/>
      <c r="I80" s="293">
        <f>K80/J80*100</f>
        <v>57668.23979157189</v>
      </c>
      <c r="J80" s="294">
        <v>185</v>
      </c>
      <c r="K80" s="295">
        <f>VLOOKUP(A80,'MANO DE OBRA'!A10:D102,4,FALSE)</f>
        <v>106686.24361440798</v>
      </c>
      <c r="L80" s="319"/>
      <c r="M80" s="301">
        <v>12</v>
      </c>
      <c r="N80" s="396">
        <f>K80/M80</f>
        <v>8890.5203012006659</v>
      </c>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127"/>
    </row>
    <row r="83" spans="1:14" ht="15.75" thickBot="1">
      <c r="B83" s="909" t="s">
        <v>953</v>
      </c>
      <c r="C83" s="863"/>
      <c r="D83" s="863"/>
      <c r="E83" s="863"/>
      <c r="F83" s="863"/>
      <c r="G83" s="863"/>
      <c r="H83" s="863"/>
      <c r="I83" s="863"/>
      <c r="J83" s="863"/>
      <c r="K83" s="863"/>
      <c r="L83" s="863"/>
      <c r="M83" s="864"/>
      <c r="N83" s="461">
        <f>SUM(N76:N82)</f>
        <v>89890.050753001662</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N47+N59+N70+N83</f>
        <v>1589281.4886960457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317856.29773920914</v>
      </c>
      <c r="M90" s="856"/>
      <c r="N90" s="51"/>
    </row>
    <row r="91" spans="1:14">
      <c r="B91" s="89" t="s">
        <v>973</v>
      </c>
      <c r="C91" s="90"/>
      <c r="D91" s="90"/>
      <c r="E91" s="90"/>
      <c r="F91" s="90"/>
      <c r="G91" s="90"/>
      <c r="H91" s="90"/>
      <c r="I91" s="87"/>
      <c r="J91" s="88"/>
      <c r="K91" s="305">
        <v>0.05</v>
      </c>
      <c r="L91" s="855">
        <f>N85*K91</f>
        <v>79464.074434802285</v>
      </c>
      <c r="M91" s="856"/>
      <c r="N91" s="51"/>
    </row>
    <row r="92" spans="1:14" ht="15.75" thickBot="1">
      <c r="B92" s="91" t="s">
        <v>974</v>
      </c>
      <c r="C92" s="92"/>
      <c r="D92" s="92"/>
      <c r="E92" s="92"/>
      <c r="F92" s="92"/>
      <c r="G92" s="92"/>
      <c r="H92" s="92"/>
      <c r="I92" s="93"/>
      <c r="J92" s="94"/>
      <c r="K92" s="306">
        <v>0.05</v>
      </c>
      <c r="L92" s="857">
        <f>N85*K92</f>
        <v>79464.074434802285</v>
      </c>
      <c r="M92" s="858"/>
      <c r="N92" s="51"/>
    </row>
    <row r="93" spans="1:14" ht="15.75" thickBot="1">
      <c r="B93" s="820" t="s">
        <v>953</v>
      </c>
      <c r="C93" s="821"/>
      <c r="D93" s="821"/>
      <c r="E93" s="821"/>
      <c r="F93" s="821"/>
      <c r="G93" s="821"/>
      <c r="H93" s="821"/>
      <c r="I93" s="821"/>
      <c r="J93" s="821"/>
      <c r="K93" s="821"/>
      <c r="L93" s="821"/>
      <c r="M93" s="822"/>
      <c r="N93" s="52">
        <f>L90+L91+L92</f>
        <v>476784.44660881371</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2066065.9353048594</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0"/>
      <c r="K125" s="970"/>
      <c r="L125" s="970"/>
      <c r="M125" s="970"/>
      <c r="N125" s="971"/>
    </row>
    <row r="126" spans="2:14" ht="15.75" thickBot="1">
      <c r="B126" s="420" t="s">
        <v>2221</v>
      </c>
      <c r="C126" s="421"/>
      <c r="D126" s="421"/>
      <c r="E126" s="260"/>
      <c r="F126" s="260"/>
      <c r="G126" s="260"/>
      <c r="H126" s="260"/>
      <c r="I126" s="260"/>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1652</v>
      </c>
      <c r="C31" s="81" t="s">
        <v>2097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182</v>
      </c>
      <c r="B36" s="869" t="str">
        <f>VLOOKUP(A36,EQUIPOS!A6:D154,3,FALSE)</f>
        <v xml:space="preserve">Compresor para penetrar roca
</v>
      </c>
      <c r="C36" s="870"/>
      <c r="D36" s="870"/>
      <c r="E36" s="870"/>
      <c r="F36" s="870"/>
      <c r="G36" s="870"/>
      <c r="H36" s="871"/>
      <c r="I36" s="268"/>
      <c r="J36" s="269"/>
      <c r="K36" s="270">
        <f>VLOOKUP(A36,EQUIPOS!A6:D163,4,FALSE)</f>
        <v>52955.280796137304</v>
      </c>
      <c r="L36" s="271"/>
      <c r="M36" s="272">
        <v>0.125</v>
      </c>
      <c r="N36" s="273">
        <f>K36/M36</f>
        <v>423642.24636909843</v>
      </c>
    </row>
    <row r="37" spans="1:14">
      <c r="A37" s="113" t="s">
        <v>242</v>
      </c>
      <c r="B37" s="869" t="str">
        <f>VLOOKUP(A37,EQUIPOS!A7:D154,3,FALSE)</f>
        <v>Grúa con torre capacidad 1 ton en la punta.</v>
      </c>
      <c r="C37" s="870"/>
      <c r="D37" s="870"/>
      <c r="E37" s="870"/>
      <c r="F37" s="870"/>
      <c r="G37" s="870"/>
      <c r="H37" s="871"/>
      <c r="I37" s="422"/>
      <c r="J37" s="423"/>
      <c r="K37" s="270">
        <f>VLOOKUP(A37,EQUIPOS!A7:D164,4,FALSE)</f>
        <v>184453.66436449016</v>
      </c>
      <c r="L37" s="336"/>
      <c r="M37" s="337">
        <v>2.5</v>
      </c>
      <c r="N37" s="273">
        <f>K37/M37</f>
        <v>73781.465745796071</v>
      </c>
    </row>
    <row r="38" spans="1:14">
      <c r="A38" s="113" t="s">
        <v>267</v>
      </c>
      <c r="B38" s="869" t="str">
        <f>VLOOKUP(A38,EQUIPOS!A8:D154,3,FALSE)</f>
        <v>Motobomba de concreto</v>
      </c>
      <c r="C38" s="870"/>
      <c r="D38" s="870"/>
      <c r="E38" s="870"/>
      <c r="F38" s="870"/>
      <c r="G38" s="870"/>
      <c r="H38" s="871"/>
      <c r="I38" s="422"/>
      <c r="J38" s="423"/>
      <c r="K38" s="439">
        <f>VLOOKUP(A38,EQUIPOS!A8:D165,4,FALSE)</f>
        <v>56039.499173897319</v>
      </c>
      <c r="L38" s="336"/>
      <c r="M38" s="337">
        <v>0.65</v>
      </c>
      <c r="N38" s="273">
        <f>K38/M38</f>
        <v>86214.614113688178</v>
      </c>
    </row>
    <row r="39" spans="1:14">
      <c r="A39" s="113" t="s">
        <v>310</v>
      </c>
      <c r="B39" s="869" t="str">
        <f>VLOOKUP(A39,EQUIPOS!A9:D154,3,FALSE)</f>
        <v>Retroexcavadora A25C</v>
      </c>
      <c r="C39" s="870"/>
      <c r="D39" s="870"/>
      <c r="E39" s="870"/>
      <c r="F39" s="870"/>
      <c r="G39" s="870"/>
      <c r="H39" s="871"/>
      <c r="I39" s="422"/>
      <c r="J39" s="423"/>
      <c r="K39" s="439">
        <f>VLOOKUP(A39,EQUIPOS!A9:D166,4,FALSE)</f>
        <v>121494.72504708097</v>
      </c>
      <c r="L39" s="336"/>
      <c r="M39" s="337">
        <v>0.65</v>
      </c>
      <c r="N39" s="273">
        <f>K39/M39</f>
        <v>186914.96161089378</v>
      </c>
    </row>
    <row r="40" spans="1:14">
      <c r="A40" s="113"/>
      <c r="B40" s="869"/>
      <c r="C40" s="870"/>
      <c r="D40" s="870"/>
      <c r="E40" s="870"/>
      <c r="F40" s="870"/>
      <c r="G40" s="870"/>
      <c r="H40" s="871"/>
      <c r="I40" s="422"/>
      <c r="J40" s="423"/>
      <c r="K40" s="439"/>
      <c r="L40" s="336"/>
      <c r="M40" s="337"/>
      <c r="N40" s="273"/>
    </row>
    <row r="41" spans="1:14">
      <c r="A41" s="113"/>
      <c r="B41" s="869"/>
      <c r="C41" s="870"/>
      <c r="D41" s="870"/>
      <c r="E41" s="870"/>
      <c r="F41" s="870"/>
      <c r="G41" s="870"/>
      <c r="H41" s="871"/>
      <c r="I41" s="422"/>
      <c r="J41" s="423"/>
      <c r="K41" s="439"/>
      <c r="L41" s="336"/>
      <c r="M41" s="337"/>
      <c r="N41" s="273"/>
    </row>
    <row r="42" spans="1:14">
      <c r="A42" s="113"/>
      <c r="B42" s="869"/>
      <c r="C42" s="870"/>
      <c r="D42" s="870"/>
      <c r="E42" s="870"/>
      <c r="F42" s="870"/>
      <c r="G42" s="870"/>
      <c r="H42" s="871"/>
      <c r="I42" s="329"/>
      <c r="J42" s="331"/>
      <c r="K42" s="439"/>
      <c r="L42" s="424"/>
      <c r="M42" s="425"/>
      <c r="N42" s="273"/>
    </row>
    <row r="43" spans="1:14">
      <c r="B43" s="869"/>
      <c r="C43" s="870"/>
      <c r="D43" s="870"/>
      <c r="E43" s="870"/>
      <c r="F43" s="870"/>
      <c r="G43" s="870"/>
      <c r="H43" s="871"/>
      <c r="I43" s="36"/>
      <c r="J43" s="37"/>
      <c r="K43" s="439"/>
      <c r="L43" s="277"/>
      <c r="M43" s="278"/>
      <c r="N43" s="273"/>
    </row>
    <row r="44" spans="1:14">
      <c r="B44" s="321"/>
      <c r="C44" s="322"/>
      <c r="D44" s="322"/>
      <c r="E44" s="322"/>
      <c r="F44" s="324"/>
      <c r="G44" s="324"/>
      <c r="H44" s="125"/>
      <c r="I44" s="36"/>
      <c r="J44" s="37"/>
      <c r="K44" s="439"/>
      <c r="L44" s="277"/>
      <c r="M44" s="278"/>
      <c r="N44" s="274"/>
    </row>
    <row r="45" spans="1:14">
      <c r="B45" s="877" t="s">
        <v>952</v>
      </c>
      <c r="C45" s="878"/>
      <c r="D45" s="878"/>
      <c r="E45" s="38"/>
      <c r="F45" s="39"/>
      <c r="G45" s="39"/>
      <c r="H45" s="40"/>
      <c r="I45" s="36"/>
      <c r="J45" s="37"/>
      <c r="K45" s="280"/>
      <c r="L45" s="277"/>
      <c r="M45" s="402">
        <v>0.1</v>
      </c>
      <c r="N45" s="345">
        <f>N87*M45</f>
        <v>46742.82639156087</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5">
        <f>SUM(N36:N46)</f>
        <v>817296.11423103733</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6" t="s">
        <v>945</v>
      </c>
      <c r="K51" s="85" t="s">
        <v>946</v>
      </c>
      <c r="L51" s="901" t="s">
        <v>955</v>
      </c>
      <c r="M51" s="900"/>
      <c r="N51" s="86" t="s">
        <v>951</v>
      </c>
    </row>
    <row r="52" spans="1:14">
      <c r="A52" s="161" t="s">
        <v>745</v>
      </c>
      <c r="B52" s="43" t="str">
        <f>VLOOKUP(A52,MATERIALES!A5:D373,3,FALSE)</f>
        <v>Acero PDR-60</v>
      </c>
      <c r="C52" s="282"/>
      <c r="D52" s="282"/>
      <c r="E52" s="282"/>
      <c r="F52" s="282"/>
      <c r="G52" s="282"/>
      <c r="H52" s="282"/>
      <c r="I52" s="282"/>
      <c r="J52" s="312" t="str">
        <f>VLOOKUP(A52,MATERIALES!A6:D644,2,FALSE)</f>
        <v>kg</v>
      </c>
      <c r="K52" s="283">
        <v>178.12830345854127</v>
      </c>
      <c r="L52" s="268"/>
      <c r="M52" s="403">
        <f>VLOOKUP(A52,MATERIALES!A5:D396,4,FALSE)</f>
        <v>3644.8187876048519</v>
      </c>
      <c r="N52" s="273">
        <f>K52*M52</f>
        <v>649245.38704986952</v>
      </c>
    </row>
    <row r="53" spans="1:14">
      <c r="A53" s="161" t="s">
        <v>829</v>
      </c>
      <c r="B53" s="43" t="str">
        <f>VLOOKUP(A53,MATERIALES!A6:D373,3,FALSE)</f>
        <v>Concreto Resistencia  28 (Mpa)</v>
      </c>
      <c r="C53" s="426"/>
      <c r="D53" s="426"/>
      <c r="E53" s="426"/>
      <c r="F53" s="426"/>
      <c r="G53" s="426"/>
      <c r="H53" s="426"/>
      <c r="I53" s="426"/>
      <c r="J53" s="313" t="str">
        <f>VLOOKUP(A53,MATERIALES!A7:D645,2,FALSE)</f>
        <v>m3</v>
      </c>
      <c r="K53" s="398">
        <v>1.1875220230569419</v>
      </c>
      <c r="L53" s="422"/>
      <c r="M53" s="403">
        <f>VLOOKUP(A53,MATERIALES!A6:D397,4,FALSE)</f>
        <v>387888.04700171872</v>
      </c>
      <c r="N53" s="273">
        <f t="shared" ref="N53:N59" si="0">K53*M53</f>
        <v>460625.59829508717</v>
      </c>
    </row>
    <row r="54" spans="1:14">
      <c r="A54" s="161" t="s">
        <v>376</v>
      </c>
      <c r="B54" s="43" t="str">
        <f>VLOOKUP(A54,MATERIALES!A6:D373,3,FALSE)</f>
        <v>Anfo</v>
      </c>
      <c r="C54" s="426"/>
      <c r="D54" s="426"/>
      <c r="E54" s="426"/>
      <c r="F54" s="426"/>
      <c r="G54" s="426"/>
      <c r="H54" s="426"/>
      <c r="I54" s="426"/>
      <c r="J54" s="313" t="s">
        <v>377</v>
      </c>
      <c r="K54" s="398">
        <v>0.3</v>
      </c>
      <c r="L54" s="422"/>
      <c r="M54" s="403">
        <f>VLOOKUP(A54,MATERIALES!A6:D398,4,FALSE)</f>
        <v>4113.5954238318218</v>
      </c>
      <c r="N54" s="273">
        <f t="shared" si="0"/>
        <v>1234.0786271495465</v>
      </c>
    </row>
    <row r="55" spans="1:14">
      <c r="A55" s="161" t="s">
        <v>424</v>
      </c>
      <c r="B55" s="43" t="str">
        <f>VLOOKUP(A55,MATERIALES!A6:D373,3,FALSE)</f>
        <v>Cordón detonante</v>
      </c>
      <c r="C55" s="426"/>
      <c r="D55" s="426"/>
      <c r="E55" s="426"/>
      <c r="F55" s="426"/>
      <c r="G55" s="426"/>
      <c r="H55" s="426"/>
      <c r="I55" s="426"/>
      <c r="J55" s="313" t="str">
        <f>VLOOKUP(A55,MATERIALES!A9:D647,2,FALSE)</f>
        <v>m</v>
      </c>
      <c r="K55" s="398">
        <v>3</v>
      </c>
      <c r="L55" s="422"/>
      <c r="M55" s="403">
        <f>VLOOKUP(A55,MATERIALES!A6:D399,4,FALSE)</f>
        <v>1575.2422490652382</v>
      </c>
      <c r="N55" s="273">
        <f t="shared" si="0"/>
        <v>4725.7267471957148</v>
      </c>
    </row>
    <row r="56" spans="1:14">
      <c r="A56" s="161" t="s">
        <v>453</v>
      </c>
      <c r="B56" s="43" t="str">
        <f>VLOOKUP(A56,MATERIALES!A7:D373,3,FALSE)</f>
        <v>Explosivos  75% (INDUGEL)</v>
      </c>
      <c r="C56" s="426"/>
      <c r="D56" s="426"/>
      <c r="E56" s="426"/>
      <c r="F56" s="426"/>
      <c r="G56" s="426"/>
      <c r="H56" s="426"/>
      <c r="I56" s="426"/>
      <c r="J56" s="313" t="str">
        <f>VLOOKUP(A56,MATERIALES!A10:D648,2,FALSE)</f>
        <v>lb</v>
      </c>
      <c r="K56" s="398">
        <v>0.25</v>
      </c>
      <c r="L56" s="422"/>
      <c r="M56" s="403">
        <f>VLOOKUP(A56,MATERIALES!A7:D400,4,FALSE)</f>
        <v>7099.5933472274683</v>
      </c>
      <c r="N56" s="273">
        <f t="shared" si="0"/>
        <v>1774.8983368068671</v>
      </c>
    </row>
    <row r="57" spans="1:14">
      <c r="A57" s="161" t="s">
        <v>458</v>
      </c>
      <c r="B57" s="43" t="str">
        <f>VLOOKUP(A57,MATERIALES!A8:D373,3,FALSE)</f>
        <v>Fulminantes</v>
      </c>
      <c r="C57" s="426"/>
      <c r="D57" s="426"/>
      <c r="E57" s="426"/>
      <c r="F57" s="426"/>
      <c r="G57" s="426"/>
      <c r="H57" s="426"/>
      <c r="I57" s="426"/>
      <c r="J57" s="313" t="str">
        <f>VLOOKUP(A57,MATERIALES!A11:D649,2,FALSE)</f>
        <v>u</v>
      </c>
      <c r="K57" s="398">
        <v>1</v>
      </c>
      <c r="L57" s="422"/>
      <c r="M57" s="403">
        <f>VLOOKUP(A57,MATERIALES!A8:D401,4,FALSE)</f>
        <v>962.04028420825898</v>
      </c>
      <c r="N57" s="273">
        <f t="shared" si="0"/>
        <v>962.04028420825898</v>
      </c>
    </row>
    <row r="58" spans="1:14">
      <c r="A58" s="161" t="s">
        <v>552</v>
      </c>
      <c r="B58" s="43" t="str">
        <f>VLOOKUP(A58,MATERIALES!A9:D373,3,FALSE)</f>
        <v>Mecha Lenta</v>
      </c>
      <c r="C58" s="426"/>
      <c r="D58" s="426"/>
      <c r="E58" s="426"/>
      <c r="F58" s="426"/>
      <c r="G58" s="426"/>
      <c r="H58" s="426"/>
      <c r="I58" s="426"/>
      <c r="J58" s="313" t="str">
        <f>VLOOKUP(A58,MATERIALES!A11:D650,2,FALSE)</f>
        <v>m</v>
      </c>
      <c r="K58" s="398">
        <v>1</v>
      </c>
      <c r="L58" s="422"/>
      <c r="M58" s="403">
        <f>VLOOKUP(A58,MATERIALES!A9:D402,4,FALSE)</f>
        <v>811.35544436449936</v>
      </c>
      <c r="N58" s="273">
        <f t="shared" si="0"/>
        <v>811.35544436449936</v>
      </c>
    </row>
    <row r="59" spans="1:14">
      <c r="A59" s="161" t="s">
        <v>845</v>
      </c>
      <c r="B59" s="43" t="str">
        <f>VLOOKUP(A59,MATERIALES!A10:D373,3,FALSE)</f>
        <v>Escolta y transporte (una tarifa por cada m3 escoltado y transportado)</v>
      </c>
      <c r="C59" s="426"/>
      <c r="D59" s="426"/>
      <c r="E59" s="426"/>
      <c r="F59" s="426"/>
      <c r="G59" s="426"/>
      <c r="H59" s="426"/>
      <c r="I59" s="426"/>
      <c r="J59" s="313" t="str">
        <f>VLOOKUP(A59,MATERIALES!A12:D651,2,FALSE)</f>
        <v>kg</v>
      </c>
      <c r="K59" s="398">
        <v>0.45800000000000002</v>
      </c>
      <c r="L59" s="422"/>
      <c r="M59" s="403">
        <f>VLOOKUP(A59,MATERIALES!A10:D403,4,FALSE)</f>
        <v>9424.5178504911128</v>
      </c>
      <c r="N59" s="273">
        <f t="shared" si="0"/>
        <v>4316.4291755249296</v>
      </c>
    </row>
    <row r="60" spans="1:14">
      <c r="A60" s="161"/>
      <c r="B60" s="43"/>
      <c r="C60" s="426"/>
      <c r="D60" s="426"/>
      <c r="E60" s="426"/>
      <c r="F60" s="426"/>
      <c r="G60" s="426"/>
      <c r="H60" s="426"/>
      <c r="I60" s="426"/>
      <c r="J60" s="312"/>
      <c r="K60" s="398"/>
      <c r="L60" s="422"/>
      <c r="M60" s="403"/>
      <c r="N60" s="273"/>
    </row>
    <row r="61" spans="1:14">
      <c r="A61" s="161"/>
      <c r="B61" s="43"/>
      <c r="C61" s="426"/>
      <c r="D61" s="426"/>
      <c r="E61" s="426"/>
      <c r="F61" s="426"/>
      <c r="G61" s="426"/>
      <c r="H61" s="426"/>
      <c r="I61" s="426"/>
      <c r="J61" s="312"/>
      <c r="K61" s="398"/>
      <c r="L61" s="422"/>
      <c r="M61" s="403"/>
      <c r="N61" s="273"/>
    </row>
    <row r="62" spans="1:14" ht="15.75" thickBot="1">
      <c r="B62" s="43"/>
      <c r="C62" s="311"/>
      <c r="D62" s="311"/>
      <c r="E62" s="311"/>
      <c r="F62" s="311"/>
      <c r="G62" s="311"/>
      <c r="H62" s="311"/>
      <c r="I62" s="311"/>
      <c r="J62" s="436"/>
      <c r="K62" s="126"/>
      <c r="L62" s="326"/>
      <c r="M62" s="403"/>
      <c r="N62" s="273"/>
    </row>
    <row r="63" spans="1:14" ht="15.75" thickBot="1">
      <c r="B63" s="820" t="s">
        <v>953</v>
      </c>
      <c r="C63" s="821"/>
      <c r="D63" s="821"/>
      <c r="E63" s="821"/>
      <c r="F63" s="821"/>
      <c r="G63" s="821"/>
      <c r="H63" s="821"/>
      <c r="I63" s="821"/>
      <c r="J63" s="821"/>
      <c r="K63" s="821"/>
      <c r="L63" s="821"/>
      <c r="M63" s="822"/>
      <c r="N63" s="395">
        <f>SUM(N52:N62)</f>
        <v>1123695.5139602064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06" t="s">
        <v>961</v>
      </c>
      <c r="M67" s="885"/>
      <c r="N67" s="76" t="s">
        <v>951</v>
      </c>
    </row>
    <row r="68" spans="1:15">
      <c r="A68" t="s">
        <v>1256</v>
      </c>
      <c r="B68" s="46" t="str">
        <f>VLOOKUP(A68,TRANSPORTE!A5:D117,3,FALSE)</f>
        <v>Transporte de material de excavación</v>
      </c>
      <c r="C68" s="318"/>
      <c r="D68" s="318"/>
      <c r="E68" s="318"/>
      <c r="F68" s="318"/>
      <c r="G68" s="318"/>
      <c r="H68" s="312" t="s">
        <v>1468</v>
      </c>
      <c r="I68" s="280">
        <v>1.3</v>
      </c>
      <c r="J68" s="287">
        <v>1</v>
      </c>
      <c r="K68" s="280">
        <f>I68*J68</f>
        <v>1.3</v>
      </c>
      <c r="L68" s="907">
        <f>VLOOKUP(A68,TRANSPORTE!A5:D117,4,FALSE)</f>
        <v>1002.8940697217156</v>
      </c>
      <c r="M68" s="908"/>
      <c r="N68" s="288">
        <f>K68*L68</f>
        <v>1303.7622906382303</v>
      </c>
    </row>
    <row r="69" spans="1:15">
      <c r="A69" t="s">
        <v>1408</v>
      </c>
      <c r="B69" s="46" t="str">
        <f>VLOOKUP(A69,TRANSPORTE!A6:D117,3,FALSE)</f>
        <v>Equipo de Transporte (Camiones Grúas</v>
      </c>
      <c r="C69" s="47"/>
      <c r="D69" s="47"/>
      <c r="E69" s="47"/>
      <c r="F69" s="47"/>
      <c r="G69" s="47"/>
      <c r="H69" s="312" t="s">
        <v>1468</v>
      </c>
      <c r="I69" s="280">
        <v>0.05</v>
      </c>
      <c r="J69" s="287">
        <v>1</v>
      </c>
      <c r="K69" s="280">
        <f>I69*J69</f>
        <v>0.05</v>
      </c>
      <c r="L69" s="907">
        <f>VLOOKUP(A69,TRANSPORTE!A6:D117,4,FALSE)</f>
        <v>56.638520640676759</v>
      </c>
      <c r="M69" s="908"/>
      <c r="N69" s="288">
        <f>K69*L69</f>
        <v>2.831926032033838</v>
      </c>
    </row>
    <row r="70" spans="1:15">
      <c r="B70" s="46"/>
      <c r="C70" s="47"/>
      <c r="D70" s="47"/>
      <c r="E70" s="47"/>
      <c r="F70" s="47"/>
      <c r="G70" s="47"/>
      <c r="H70" s="312"/>
      <c r="I70" s="280"/>
      <c r="J70" s="287"/>
      <c r="K70" s="280"/>
      <c r="L70" s="907"/>
      <c r="M70" s="908"/>
      <c r="N70" s="288"/>
    </row>
    <row r="71" spans="1:15">
      <c r="B71" s="46"/>
      <c r="C71" s="47"/>
      <c r="D71" s="47"/>
      <c r="E71" s="47"/>
      <c r="F71" s="47"/>
      <c r="G71" s="47"/>
      <c r="H71" s="312"/>
      <c r="I71" s="280"/>
      <c r="J71" s="287"/>
      <c r="K71" s="280"/>
      <c r="L71" s="907"/>
      <c r="M71" s="908"/>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898"/>
      <c r="M73" s="899"/>
      <c r="N73" s="127"/>
    </row>
    <row r="74" spans="1:15" ht="15.75" thickBot="1">
      <c r="B74" s="909" t="s">
        <v>953</v>
      </c>
      <c r="C74" s="863"/>
      <c r="D74" s="863"/>
      <c r="E74" s="863"/>
      <c r="F74" s="863"/>
      <c r="G74" s="863"/>
      <c r="H74" s="863"/>
      <c r="I74" s="863"/>
      <c r="J74" s="863"/>
      <c r="K74" s="863"/>
      <c r="L74" s="863"/>
      <c r="M74" s="864"/>
      <c r="N74" s="104">
        <f>N68+N69+N70+N71+N72</f>
        <v>1306.5942166702641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974"/>
      <c r="N78" s="98" t="s">
        <v>951</v>
      </c>
    </row>
    <row r="79" spans="1:15">
      <c r="A79" s="216"/>
      <c r="B79" s="208" t="s">
        <v>2043</v>
      </c>
      <c r="C79" s="209"/>
      <c r="D79" s="209"/>
      <c r="E79" s="209"/>
      <c r="F79" s="209"/>
      <c r="G79" s="209"/>
      <c r="H79" s="209"/>
      <c r="I79" s="210"/>
      <c r="J79" s="211"/>
      <c r="K79" s="212"/>
      <c r="L79" s="213"/>
      <c r="M79" s="214"/>
      <c r="N79" s="215"/>
    </row>
    <row r="80" spans="1:15">
      <c r="A80" s="162" t="s">
        <v>15</v>
      </c>
      <c r="B80" s="49" t="str">
        <f>VLOOKUP(A80,'MANO DE OBRA'!A8:D68,3,FALSE)</f>
        <v>Obrero (6)</v>
      </c>
      <c r="C80" s="47"/>
      <c r="D80" s="47"/>
      <c r="E80" s="47"/>
      <c r="F80" s="47"/>
      <c r="G80" s="47"/>
      <c r="H80" s="47"/>
      <c r="I80" s="293">
        <f>K80/J80*100</f>
        <v>175560</v>
      </c>
      <c r="J80" s="294">
        <v>185</v>
      </c>
      <c r="K80" s="295">
        <f>VLOOKUP(A80,'MANO DE OBRA'!A8:D99,4,FALSE)</f>
        <v>324786</v>
      </c>
      <c r="L80" s="50"/>
      <c r="M80" s="435">
        <v>1</v>
      </c>
      <c r="N80" s="396">
        <f>K80/M80</f>
        <v>324786</v>
      </c>
      <c r="O80" s="106"/>
    </row>
    <row r="81" spans="1:14">
      <c r="A81" s="162" t="s">
        <v>30</v>
      </c>
      <c r="B81" s="49" t="str">
        <f>VLOOKUP(A81,'MANO DE OBRA'!A8:D69,3,FALSE)</f>
        <v>Oficial</v>
      </c>
      <c r="C81" s="47"/>
      <c r="D81" s="47"/>
      <c r="E81" s="47"/>
      <c r="F81" s="47"/>
      <c r="G81" s="47"/>
      <c r="H81" s="47"/>
      <c r="I81" s="293">
        <f>K81/J81*100</f>
        <v>57668.23979157189</v>
      </c>
      <c r="J81" s="294">
        <v>185</v>
      </c>
      <c r="K81" s="295">
        <f>VLOOKUP(A81,'MANO DE OBRA'!A8:D100,4,FALSE)</f>
        <v>106686.24361440798</v>
      </c>
      <c r="L81" s="50"/>
      <c r="M81" s="432">
        <v>1</v>
      </c>
      <c r="N81" s="396">
        <f>K81/M81</f>
        <v>106686.24361440798</v>
      </c>
    </row>
    <row r="82" spans="1:14">
      <c r="A82" s="162"/>
      <c r="B82" s="165" t="s">
        <v>1651</v>
      </c>
      <c r="C82" s="47"/>
      <c r="D82" s="47"/>
      <c r="E82" s="47"/>
      <c r="F82" s="47"/>
      <c r="G82" s="47"/>
      <c r="H82" s="47"/>
      <c r="I82" s="293"/>
      <c r="J82" s="294"/>
      <c r="K82" s="295"/>
      <c r="L82" s="50"/>
      <c r="M82" s="433"/>
      <c r="N82" s="396"/>
    </row>
    <row r="83" spans="1:14">
      <c r="A83" t="s">
        <v>15</v>
      </c>
      <c r="B83" s="49" t="str">
        <f>VLOOKUP(A83,'MANO DE OBRA'!A9:D70,3,FALSE)</f>
        <v>Obrero (6)</v>
      </c>
      <c r="C83" s="47"/>
      <c r="D83" s="47"/>
      <c r="E83" s="47"/>
      <c r="F83" s="47"/>
      <c r="G83" s="47"/>
      <c r="H83" s="47"/>
      <c r="I83" s="293">
        <f>K83/J83*100</f>
        <v>175560</v>
      </c>
      <c r="J83" s="294">
        <v>185</v>
      </c>
      <c r="K83" s="295">
        <f>VLOOKUP(A83,'MANO DE OBRA'!A9:D101,4,FALSE)</f>
        <v>324786</v>
      </c>
      <c r="L83" s="50"/>
      <c r="M83" s="301">
        <v>12</v>
      </c>
      <c r="N83" s="396">
        <f>K83/M83</f>
        <v>27065.5</v>
      </c>
    </row>
    <row r="84" spans="1:14">
      <c r="A84" t="s">
        <v>30</v>
      </c>
      <c r="B84" s="49" t="str">
        <f>VLOOKUP(A84,'MANO DE OBRA'!A10:D71,3,FALSE)</f>
        <v>Oficial</v>
      </c>
      <c r="C84" s="47"/>
      <c r="D84" s="47"/>
      <c r="E84" s="47"/>
      <c r="F84" s="47"/>
      <c r="G84" s="47"/>
      <c r="H84" s="47"/>
      <c r="I84" s="293">
        <f>K84/J84*100</f>
        <v>57668.23979157189</v>
      </c>
      <c r="J84" s="294">
        <v>185</v>
      </c>
      <c r="K84" s="295">
        <f>VLOOKUP(A84,'MANO DE OBRA'!A10:D102,4,FALSE)</f>
        <v>106686.24361440798</v>
      </c>
      <c r="L84" s="319"/>
      <c r="M84" s="301">
        <v>12</v>
      </c>
      <c r="N84" s="396">
        <f>K84/M84</f>
        <v>8890.5203012006659</v>
      </c>
    </row>
    <row r="85" spans="1:14">
      <c r="B85" s="49"/>
      <c r="C85" s="47"/>
      <c r="D85" s="47"/>
      <c r="E85" s="47"/>
      <c r="F85" s="47"/>
      <c r="G85" s="47"/>
      <c r="H85" s="47"/>
      <c r="I85" s="280"/>
      <c r="J85" s="298"/>
      <c r="K85" s="299"/>
      <c r="L85" s="319"/>
      <c r="M85" s="301"/>
      <c r="N85" s="297"/>
    </row>
    <row r="86" spans="1:14" ht="15.75" thickBot="1">
      <c r="B86" s="896"/>
      <c r="C86" s="897"/>
      <c r="D86" s="897"/>
      <c r="E86" s="897"/>
      <c r="F86" s="897"/>
      <c r="G86" s="897"/>
      <c r="H86" s="897"/>
      <c r="I86" s="126"/>
      <c r="J86" s="126"/>
      <c r="K86" s="126"/>
      <c r="L86" s="910"/>
      <c r="M86" s="910"/>
      <c r="N86" s="45"/>
    </row>
    <row r="87" spans="1:14" ht="15.75" thickBot="1">
      <c r="B87" s="909" t="s">
        <v>953</v>
      </c>
      <c r="C87" s="863"/>
      <c r="D87" s="863"/>
      <c r="E87" s="863"/>
      <c r="F87" s="863"/>
      <c r="G87" s="863"/>
      <c r="H87" s="863"/>
      <c r="I87" s="863"/>
      <c r="J87" s="863"/>
      <c r="K87" s="863"/>
      <c r="L87" s="863"/>
      <c r="M87" s="864"/>
      <c r="N87" s="302">
        <f>SUM(N80:N86)</f>
        <v>467428.26391560864</v>
      </c>
    </row>
    <row r="88" spans="1:14" ht="15.75" thickBot="1">
      <c r="B88" s="33"/>
      <c r="C88" s="34"/>
      <c r="D88" s="34"/>
      <c r="E88" s="34"/>
      <c r="F88" s="34"/>
      <c r="G88" s="34"/>
      <c r="H88" s="34"/>
      <c r="I88" s="34"/>
      <c r="J88" s="34"/>
      <c r="K88" s="34"/>
      <c r="L88" s="34"/>
      <c r="M88" s="34"/>
      <c r="N88" s="35"/>
    </row>
    <row r="89" spans="1:14" ht="15.75" thickBot="1">
      <c r="B89" s="820" t="s">
        <v>967</v>
      </c>
      <c r="C89" s="821"/>
      <c r="D89" s="821"/>
      <c r="E89" s="821"/>
      <c r="F89" s="821"/>
      <c r="G89" s="821"/>
      <c r="H89" s="821"/>
      <c r="I89" s="821"/>
      <c r="J89" s="821"/>
      <c r="K89" s="821"/>
      <c r="L89" s="821"/>
      <c r="M89" s="822"/>
      <c r="N89" s="99">
        <f>N47+N63+N74+N87</f>
        <v>2409726.4863235229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5" t="s">
        <v>969</v>
      </c>
      <c r="C93" s="866"/>
      <c r="D93" s="866"/>
      <c r="E93" s="866"/>
      <c r="F93" s="866"/>
      <c r="G93" s="866"/>
      <c r="H93" s="866"/>
      <c r="I93" s="315"/>
      <c r="J93" s="335"/>
      <c r="K93" s="303" t="s">
        <v>970</v>
      </c>
      <c r="L93" s="867" t="s">
        <v>971</v>
      </c>
      <c r="M93" s="868"/>
      <c r="N93" s="304"/>
    </row>
    <row r="94" spans="1:14">
      <c r="B94" s="853" t="s">
        <v>972</v>
      </c>
      <c r="C94" s="854"/>
      <c r="D94" s="854"/>
      <c r="E94" s="854"/>
      <c r="F94" s="854"/>
      <c r="G94" s="854"/>
      <c r="H94" s="854"/>
      <c r="I94" s="87"/>
      <c r="J94" s="88"/>
      <c r="K94" s="305">
        <v>0.2</v>
      </c>
      <c r="L94" s="855">
        <f>N89*K94</f>
        <v>481945.2972647046</v>
      </c>
      <c r="M94" s="856"/>
      <c r="N94" s="51"/>
    </row>
    <row r="95" spans="1:14">
      <c r="B95" s="89" t="s">
        <v>973</v>
      </c>
      <c r="C95" s="90"/>
      <c r="D95" s="90"/>
      <c r="E95" s="90"/>
      <c r="F95" s="90"/>
      <c r="G95" s="90"/>
      <c r="H95" s="90"/>
      <c r="I95" s="87"/>
      <c r="J95" s="88"/>
      <c r="K95" s="305">
        <v>0.05</v>
      </c>
      <c r="L95" s="855">
        <f>N89*K95</f>
        <v>120486.32431617615</v>
      </c>
      <c r="M95" s="856"/>
      <c r="N95" s="51"/>
    </row>
    <row r="96" spans="1:14" ht="15.75" thickBot="1">
      <c r="B96" s="91" t="s">
        <v>974</v>
      </c>
      <c r="C96" s="92"/>
      <c r="D96" s="92"/>
      <c r="E96" s="92"/>
      <c r="F96" s="92"/>
      <c r="G96" s="92"/>
      <c r="H96" s="92"/>
      <c r="I96" s="93"/>
      <c r="J96" s="94"/>
      <c r="K96" s="306">
        <v>0.05</v>
      </c>
      <c r="L96" s="857">
        <f>N89*K96</f>
        <v>120486.32431617615</v>
      </c>
      <c r="M96" s="858"/>
      <c r="N96" s="51"/>
    </row>
    <row r="97" spans="1:14" ht="15.75" thickBot="1">
      <c r="B97" s="820" t="s">
        <v>953</v>
      </c>
      <c r="C97" s="821"/>
      <c r="D97" s="821"/>
      <c r="E97" s="821"/>
      <c r="F97" s="821"/>
      <c r="G97" s="821"/>
      <c r="H97" s="821"/>
      <c r="I97" s="821"/>
      <c r="J97" s="821"/>
      <c r="K97" s="821"/>
      <c r="L97" s="821"/>
      <c r="M97" s="822"/>
      <c r="N97" s="52">
        <f>L94+L95+L96</f>
        <v>722917.94589705684</v>
      </c>
    </row>
    <row r="98" spans="1:14" ht="15.75" thickBot="1">
      <c r="B98" s="33"/>
      <c r="C98" s="34"/>
      <c r="D98" s="34"/>
      <c r="E98" s="34"/>
      <c r="F98" s="34"/>
      <c r="G98" s="34"/>
      <c r="H98" s="34"/>
      <c r="I98" s="34"/>
      <c r="J98" s="34"/>
      <c r="K98" s="34"/>
      <c r="L98" s="34"/>
      <c r="M98" s="34"/>
      <c r="N98" s="35"/>
    </row>
    <row r="99" spans="1:14" ht="15.75" thickBot="1">
      <c r="A99" t="s">
        <v>2016</v>
      </c>
      <c r="B99" s="820" t="s">
        <v>975</v>
      </c>
      <c r="C99" s="821"/>
      <c r="D99" s="821"/>
      <c r="E99" s="821"/>
      <c r="F99" s="821"/>
      <c r="G99" s="821"/>
      <c r="H99" s="821"/>
      <c r="I99" s="821"/>
      <c r="J99" s="821"/>
      <c r="K99" s="821"/>
      <c r="L99" s="821"/>
      <c r="M99" s="822"/>
      <c r="N99" s="189">
        <f>N89+N97</f>
        <v>3132644.4322205796</v>
      </c>
    </row>
    <row r="100" spans="1:14">
      <c r="B100" s="240"/>
      <c r="C100" s="241"/>
      <c r="D100" s="241"/>
      <c r="E100" s="241"/>
      <c r="F100" s="241"/>
      <c r="G100" s="241"/>
      <c r="H100" s="241"/>
      <c r="I100" s="241"/>
      <c r="J100" s="241"/>
      <c r="K100" s="241"/>
      <c r="L100" s="241"/>
      <c r="M100" s="241"/>
      <c r="N100" s="242"/>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244"/>
      <c r="F103" s="244"/>
      <c r="G103" s="244"/>
      <c r="H103" s="244"/>
      <c r="I103" s="244"/>
      <c r="J103" s="244"/>
      <c r="K103" s="244"/>
      <c r="L103" s="244"/>
      <c r="M103" s="244"/>
      <c r="N103" s="245"/>
    </row>
    <row r="104" spans="1:14">
      <c r="B104" s="243"/>
      <c r="C104" s="244"/>
      <c r="D104" s="244"/>
      <c r="E104" s="418" t="s">
        <v>976</v>
      </c>
      <c r="F104" s="418"/>
      <c r="G104" s="418"/>
      <c r="H104" s="418"/>
      <c r="I104" s="418"/>
      <c r="J104" s="418"/>
      <c r="K104" s="244"/>
      <c r="L104" s="244"/>
      <c r="M104" s="244"/>
      <c r="N104" s="245"/>
    </row>
    <row r="105" spans="1:14">
      <c r="B105" s="243"/>
      <c r="C105" s="244"/>
      <c r="D105" s="244"/>
      <c r="E105" s="244" t="s">
        <v>977</v>
      </c>
      <c r="F105" s="244"/>
      <c r="G105" s="244"/>
      <c r="H105" s="244"/>
      <c r="I105" s="244"/>
      <c r="J105" s="244"/>
      <c r="K105" s="244"/>
      <c r="L105" s="244"/>
      <c r="M105" s="244"/>
      <c r="N105" s="245"/>
    </row>
    <row r="106" spans="1:14">
      <c r="B106" s="243"/>
      <c r="C106" s="244"/>
      <c r="D106" s="244"/>
      <c r="E106" s="244" t="s">
        <v>978</v>
      </c>
      <c r="F106" s="244"/>
      <c r="G106" s="244"/>
      <c r="H106" s="244"/>
      <c r="I106" s="244"/>
      <c r="J106" s="244"/>
      <c r="K106" s="244"/>
      <c r="L106" s="244"/>
      <c r="M106" s="244"/>
      <c r="N106" s="245"/>
    </row>
    <row r="107" spans="1:14">
      <c r="B107" s="243"/>
      <c r="C107" s="244"/>
      <c r="D107" s="244"/>
      <c r="E107" s="244" t="s">
        <v>979</v>
      </c>
      <c r="F107" s="244"/>
      <c r="G107" s="244"/>
      <c r="H107" s="244"/>
      <c r="I107" s="244"/>
      <c r="J107" s="244"/>
      <c r="K107" s="244"/>
      <c r="L107" s="244"/>
      <c r="M107" s="244"/>
      <c r="N107" s="245"/>
    </row>
    <row r="108" spans="1:14" ht="15.75" thickBot="1">
      <c r="B108" s="243"/>
      <c r="C108" s="244"/>
      <c r="D108" s="244"/>
      <c r="E108" s="244"/>
      <c r="F108" s="244" t="s">
        <v>980</v>
      </c>
      <c r="G108" s="244"/>
      <c r="H108" s="244"/>
      <c r="I108" s="244"/>
      <c r="J108" s="244"/>
      <c r="K108" s="244"/>
      <c r="L108" s="244"/>
      <c r="M108" s="244"/>
      <c r="N108" s="245"/>
    </row>
    <row r="109" spans="1:14">
      <c r="B109" s="228" t="s">
        <v>2216</v>
      </c>
      <c r="C109" s="229"/>
      <c r="D109" s="229"/>
      <c r="E109" s="229"/>
      <c r="F109" s="229"/>
      <c r="G109" s="229"/>
      <c r="H109" s="229"/>
      <c r="I109" s="229"/>
      <c r="J109" s="229"/>
      <c r="K109" s="229"/>
      <c r="L109" s="229"/>
      <c r="M109" s="229"/>
      <c r="N109" s="230"/>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c r="B112" s="246"/>
      <c r="C112" s="247"/>
      <c r="D112" s="247"/>
      <c r="E112" s="247"/>
      <c r="F112" s="247"/>
      <c r="G112" s="247"/>
      <c r="H112" s="247"/>
      <c r="I112" s="247"/>
      <c r="J112" s="247"/>
      <c r="K112" s="247"/>
      <c r="L112" s="247"/>
      <c r="M112" s="247"/>
      <c r="N112" s="248"/>
    </row>
    <row r="113" spans="2:14" ht="15.75" thickBot="1">
      <c r="B113" s="249"/>
      <c r="C113" s="250"/>
      <c r="D113" s="250"/>
      <c r="E113" s="250"/>
      <c r="F113" s="250"/>
      <c r="G113" s="250"/>
      <c r="H113" s="250"/>
      <c r="I113" s="250"/>
      <c r="J113" s="250"/>
      <c r="K113" s="250"/>
      <c r="L113" s="250"/>
      <c r="M113" s="250"/>
      <c r="N113" s="251"/>
    </row>
    <row r="114" spans="2:14">
      <c r="B114" s="252"/>
      <c r="C114" s="253"/>
      <c r="D114" s="253"/>
      <c r="E114" s="253"/>
      <c r="F114" s="253"/>
      <c r="G114" s="253"/>
      <c r="H114" s="253"/>
      <c r="I114" s="253"/>
      <c r="J114" s="253"/>
      <c r="K114" s="253"/>
      <c r="L114" s="253"/>
      <c r="M114" s="253"/>
      <c r="N114" s="254"/>
    </row>
    <row r="115" spans="2:14">
      <c r="B115" s="255" t="s">
        <v>2217</v>
      </c>
      <c r="C115" s="256"/>
      <c r="D115" s="256"/>
      <c r="E115" s="256"/>
      <c r="F115" s="256"/>
      <c r="G115" s="256"/>
      <c r="H115" s="256"/>
      <c r="I115" s="256"/>
      <c r="J115" s="256"/>
      <c r="K115" s="256"/>
      <c r="L115" s="256"/>
      <c r="M115" s="256"/>
      <c r="N115" s="257"/>
    </row>
    <row r="116" spans="2:14" ht="15" customHeight="1">
      <c r="B116" s="964" t="s">
        <v>2218</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2219</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340"/>
      <c r="C122" s="341"/>
      <c r="D122" s="341"/>
      <c r="E122" s="341"/>
      <c r="F122" s="341"/>
      <c r="G122" s="341"/>
      <c r="H122" s="341"/>
      <c r="I122" s="341"/>
      <c r="J122" s="341"/>
      <c r="K122" s="341"/>
      <c r="L122" s="341"/>
      <c r="M122" s="341"/>
      <c r="N122" s="342"/>
    </row>
    <row r="123" spans="2:14">
      <c r="B123" s="255"/>
      <c r="C123" s="256"/>
      <c r="D123" s="256"/>
      <c r="E123" s="256"/>
      <c r="F123" s="256"/>
      <c r="G123" s="256"/>
      <c r="H123" s="256"/>
      <c r="I123" s="256"/>
      <c r="J123" s="256"/>
      <c r="K123" s="256"/>
      <c r="L123" s="256"/>
      <c r="M123" s="256"/>
      <c r="N123" s="257"/>
    </row>
    <row r="124" spans="2:14">
      <c r="B124" s="243"/>
      <c r="C124" s="244"/>
      <c r="D124" s="244"/>
      <c r="E124" s="244" t="s">
        <v>976</v>
      </c>
      <c r="F124" s="418"/>
      <c r="G124" s="418"/>
      <c r="H124" s="244"/>
      <c r="I124" s="244"/>
      <c r="J124" s="244"/>
      <c r="K124" s="244"/>
      <c r="L124" s="244"/>
      <c r="M124" s="244"/>
      <c r="N124" s="245"/>
    </row>
    <row r="125" spans="2:14">
      <c r="B125" s="243"/>
      <c r="C125" s="244"/>
      <c r="D125" s="244"/>
      <c r="E125" s="419" t="s">
        <v>977</v>
      </c>
      <c r="F125" s="244"/>
      <c r="G125" s="244"/>
      <c r="H125" s="419"/>
      <c r="I125" s="419"/>
      <c r="J125" s="419"/>
      <c r="K125" s="244"/>
      <c r="L125" s="244"/>
      <c r="M125" s="244"/>
      <c r="N125" s="245"/>
    </row>
    <row r="126" spans="2:14">
      <c r="B126" s="243"/>
      <c r="C126" s="244"/>
      <c r="D126" s="244"/>
      <c r="E126" s="258" t="s">
        <v>981</v>
      </c>
      <c r="F126" s="244"/>
      <c r="G126" s="244"/>
      <c r="H126" s="258"/>
      <c r="I126" s="258"/>
      <c r="J126" s="258"/>
      <c r="K126" s="244"/>
      <c r="L126" s="244"/>
      <c r="M126" s="244"/>
      <c r="N126" s="245"/>
    </row>
    <row r="127" spans="2:14">
      <c r="B127" s="259"/>
      <c r="C127" s="256"/>
      <c r="D127" s="256"/>
      <c r="E127" s="244" t="s">
        <v>979</v>
      </c>
      <c r="F127" s="244"/>
      <c r="G127" s="244"/>
      <c r="H127" s="244"/>
      <c r="I127" s="244"/>
      <c r="J127" s="244"/>
      <c r="K127" s="256"/>
      <c r="L127" s="256"/>
      <c r="M127" s="256"/>
      <c r="N127" s="257"/>
    </row>
    <row r="128" spans="2:14">
      <c r="B128" s="259"/>
      <c r="C128" s="256"/>
      <c r="D128" s="256"/>
      <c r="E128" s="256"/>
      <c r="F128" s="244"/>
      <c r="G128" s="244"/>
      <c r="H128" s="244"/>
      <c r="I128" s="244"/>
      <c r="J128" s="244"/>
      <c r="K128" s="256"/>
      <c r="L128" s="256"/>
      <c r="M128" s="256"/>
      <c r="N128" s="257"/>
    </row>
    <row r="129" spans="2:14">
      <c r="B129" s="259" t="s">
        <v>2220</v>
      </c>
      <c r="C129" s="258"/>
      <c r="D129" s="258"/>
      <c r="E129" s="244"/>
      <c r="F129" s="244"/>
      <c r="G129" s="244"/>
      <c r="H129" s="244"/>
      <c r="I129" s="244"/>
      <c r="J129" s="970"/>
      <c r="K129" s="970"/>
      <c r="L129" s="970"/>
      <c r="M129" s="970"/>
      <c r="N129" s="971"/>
    </row>
    <row r="130" spans="2:14" ht="15.75" thickBot="1">
      <c r="B130" s="420" t="s">
        <v>2221</v>
      </c>
      <c r="C130" s="421"/>
      <c r="D130" s="421"/>
      <c r="E130" s="260"/>
      <c r="F130" s="260"/>
      <c r="G130" s="260"/>
      <c r="H130" s="260"/>
      <c r="I130" s="260"/>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2" hidden="1" customHeight="1" thickBo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1100</v>
      </c>
      <c r="C31" s="81" t="s">
        <v>1653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88072.292619578453</v>
      </c>
      <c r="L36" s="271"/>
      <c r="M36" s="272">
        <v>0.16</v>
      </c>
      <c r="N36" s="273">
        <f>K36/M36</f>
        <v>550451.82887236529</v>
      </c>
    </row>
    <row r="37" spans="1:14">
      <c r="A37" s="113" t="s">
        <v>261</v>
      </c>
      <c r="B37" s="869" t="str">
        <f>VLOOKUP(A37,EQUIPOS!A7:D154,3,FALSE)</f>
        <v xml:space="preserve">Motobomba 3 PULGADAS (incluye operario)
</v>
      </c>
      <c r="C37" s="870"/>
      <c r="D37" s="870"/>
      <c r="E37" s="870"/>
      <c r="F37" s="870"/>
      <c r="G37" s="870"/>
      <c r="H37" s="871"/>
      <c r="I37" s="422"/>
      <c r="J37" s="423"/>
      <c r="K37" s="270">
        <f>VLOOKUP(A37,EQUIPOS!A7:D164,4,FALSE)</f>
        <v>7930.1057177242492</v>
      </c>
      <c r="L37" s="336"/>
      <c r="M37" s="337">
        <v>0.16</v>
      </c>
      <c r="N37" s="273">
        <f>K37/M37</f>
        <v>49563.160735776553</v>
      </c>
    </row>
    <row r="38" spans="1:14">
      <c r="A38" s="113"/>
      <c r="B38" s="869"/>
      <c r="C38" s="870"/>
      <c r="D38" s="870"/>
      <c r="E38" s="870"/>
      <c r="F38" s="870"/>
      <c r="G38" s="870"/>
      <c r="H38" s="871"/>
      <c r="I38" s="422"/>
      <c r="J38" s="423"/>
      <c r="K38" s="439"/>
      <c r="L38" s="336"/>
      <c r="M38" s="337"/>
      <c r="N38" s="273"/>
    </row>
    <row r="39" spans="1:14">
      <c r="A39" s="113"/>
      <c r="B39" s="869"/>
      <c r="C39" s="870"/>
      <c r="D39" s="870"/>
      <c r="E39" s="870"/>
      <c r="F39" s="870"/>
      <c r="G39" s="870"/>
      <c r="H39" s="871"/>
      <c r="I39" s="422"/>
      <c r="J39" s="423"/>
      <c r="K39" s="439"/>
      <c r="L39" s="336"/>
      <c r="M39" s="337"/>
      <c r="N39" s="273"/>
    </row>
    <row r="40" spans="1:14">
      <c r="A40" s="113"/>
      <c r="B40" s="869"/>
      <c r="C40" s="870"/>
      <c r="D40" s="870"/>
      <c r="E40" s="870"/>
      <c r="F40" s="870"/>
      <c r="G40" s="870"/>
      <c r="H40" s="871"/>
      <c r="I40" s="329"/>
      <c r="J40" s="331"/>
      <c r="K40" s="439"/>
      <c r="L40" s="424"/>
      <c r="M40" s="425"/>
      <c r="N40" s="273"/>
    </row>
    <row r="41" spans="1:14">
      <c r="B41" s="869"/>
      <c r="C41" s="870"/>
      <c r="D41" s="870"/>
      <c r="E41" s="870"/>
      <c r="F41" s="870"/>
      <c r="G41" s="870"/>
      <c r="H41" s="871"/>
      <c r="I41" s="36"/>
      <c r="J41" s="37"/>
      <c r="K41" s="439"/>
      <c r="L41" s="277"/>
      <c r="M41" s="278"/>
      <c r="N41" s="273"/>
    </row>
    <row r="42" spans="1:14">
      <c r="B42" s="321"/>
      <c r="C42" s="322"/>
      <c r="D42" s="322"/>
      <c r="E42" s="322"/>
      <c r="F42" s="324"/>
      <c r="G42" s="324"/>
      <c r="H42" s="125"/>
      <c r="I42" s="36"/>
      <c r="J42" s="37"/>
      <c r="K42" s="439"/>
      <c r="L42" s="277"/>
      <c r="M42" s="278"/>
      <c r="N42" s="274"/>
    </row>
    <row r="43" spans="1:14">
      <c r="B43" s="877" t="s">
        <v>952</v>
      </c>
      <c r="C43" s="878"/>
      <c r="D43" s="878"/>
      <c r="E43" s="38"/>
      <c r="F43" s="39"/>
      <c r="G43" s="39"/>
      <c r="H43" s="40"/>
      <c r="I43" s="36"/>
      <c r="J43" s="37"/>
      <c r="K43" s="280"/>
      <c r="L43" s="277"/>
      <c r="M43" s="402">
        <v>0.05</v>
      </c>
      <c r="N43" s="345">
        <f>N77*M43</f>
        <v>12625.400141187813</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5">
        <f>SUM(N36:N44)</f>
        <v>612640.38974932965</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s="161" t="s">
        <v>453</v>
      </c>
      <c r="B50" s="43" t="str">
        <f>VLOOKUP(A50,MATERIALES!A5:D373,3,FALSE)</f>
        <v>Explosivos  75% (INDUGEL)</v>
      </c>
      <c r="C50" s="282"/>
      <c r="D50" s="282"/>
      <c r="E50" s="282"/>
      <c r="F50" s="282"/>
      <c r="G50" s="282"/>
      <c r="H50" s="282"/>
      <c r="I50" s="282"/>
      <c r="J50" s="312" t="str">
        <f>VLOOKUP(A50,MATERIALES!A6:D642,2,FALSE)</f>
        <v>lb</v>
      </c>
      <c r="K50" s="283">
        <v>0.2</v>
      </c>
      <c r="L50" s="268"/>
      <c r="M50" s="403">
        <f>VLOOKUP(A50,MATERIALES!A5:D396,4,FALSE)</f>
        <v>7099.5933472274683</v>
      </c>
      <c r="N50" s="273">
        <f>K50*M50</f>
        <v>1419.9186694454938</v>
      </c>
    </row>
    <row r="51" spans="1:14">
      <c r="A51" s="161"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VLOOKUP(A51,MATERIALES!A6:D397,4,FALSE)</f>
        <v>962.04028420825898</v>
      </c>
      <c r="N51" s="273">
        <f>K51*M51</f>
        <v>962.04028420825898</v>
      </c>
    </row>
    <row r="52" spans="1:14">
      <c r="A52" s="161" t="s">
        <v>552</v>
      </c>
      <c r="B52" s="43" t="str">
        <f>VLOOKUP(A52,MATERIALES!A6:D373,3,FALSE)</f>
        <v>Mecha Lenta</v>
      </c>
      <c r="C52" s="426"/>
      <c r="D52" s="426"/>
      <c r="E52" s="426"/>
      <c r="F52" s="426"/>
      <c r="G52" s="426"/>
      <c r="H52" s="426"/>
      <c r="I52" s="426"/>
      <c r="J52" s="313" t="str">
        <f>VLOOKUP(A52,MATERIALES!A6:D644,2,FALSE)</f>
        <v>m</v>
      </c>
      <c r="K52" s="398">
        <v>0.5</v>
      </c>
      <c r="L52" s="422"/>
      <c r="M52" s="403">
        <f>VLOOKUP(A52,MATERIALES!A6:D398,4,FALSE)</f>
        <v>811.35544436449936</v>
      </c>
      <c r="N52" s="273">
        <f>K52*M52</f>
        <v>405.67772218224968</v>
      </c>
    </row>
    <row r="53" spans="1:14">
      <c r="A53" s="161" t="s">
        <v>747</v>
      </c>
      <c r="B53" s="43" t="str">
        <f>VLOOKUP(A53,MATERIALES!A6:D373,3,FALSE)</f>
        <v>Acero A-37</v>
      </c>
      <c r="C53" s="426"/>
      <c r="D53" s="426"/>
      <c r="E53" s="426"/>
      <c r="F53" s="426"/>
      <c r="G53" s="426"/>
      <c r="H53" s="426"/>
      <c r="I53" s="426"/>
      <c r="J53" s="313" t="str">
        <f>VLOOKUP(A53,MATERIALES!A7:D645,2,FALSE)</f>
        <v>kg</v>
      </c>
      <c r="K53" s="398">
        <v>150</v>
      </c>
      <c r="L53" s="422"/>
      <c r="M53" s="403">
        <f>VLOOKUP(A53,MATERIALES!A6:D399,4,FALSE)</f>
        <v>3644.8187876048519</v>
      </c>
      <c r="N53" s="273">
        <f>K53*M53</f>
        <v>546722.81814072782</v>
      </c>
    </row>
    <row r="54" spans="1:14">
      <c r="A54" s="161" t="s">
        <v>831</v>
      </c>
      <c r="B54" s="43" t="str">
        <f>VLOOKUP(A54,MATERIALES!A7:D373,3,FALSE)</f>
        <v>Concreto Resistencia  32 (Mpa)</v>
      </c>
      <c r="C54" s="426"/>
      <c r="D54" s="426"/>
      <c r="E54" s="426"/>
      <c r="F54" s="426"/>
      <c r="G54" s="426"/>
      <c r="H54" s="426"/>
      <c r="I54" s="426"/>
      <c r="J54" s="313" t="str">
        <f>VLOOKUP(A54,MATERIALES!A8:D646,2,FALSE)</f>
        <v>m3</v>
      </c>
      <c r="K54" s="398">
        <v>1</v>
      </c>
      <c r="L54" s="422"/>
      <c r="M54" s="403">
        <f>VLOOKUP(A54,MATERIALES!A7:D400,4,FALSE)</f>
        <v>401087.15725029254</v>
      </c>
      <c r="N54" s="273">
        <f>K54*M54</f>
        <v>401087.15725029254</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0" t="s">
        <v>953</v>
      </c>
      <c r="C58" s="821"/>
      <c r="D58" s="821"/>
      <c r="E58" s="821"/>
      <c r="F58" s="821"/>
      <c r="G58" s="821"/>
      <c r="H58" s="821"/>
      <c r="I58" s="821"/>
      <c r="J58" s="821"/>
      <c r="K58" s="821"/>
      <c r="L58" s="821"/>
      <c r="M58" s="822"/>
      <c r="N58" s="395">
        <f>SUM(N50:N57)</f>
        <v>950597.61206685635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1272</v>
      </c>
      <c r="B63" s="46" t="str">
        <f>VLOOKUP(A63,TRANSPORTE!A5:D117,3,FALSE)</f>
        <v>Transporte de material de excavación</v>
      </c>
      <c r="C63" s="318"/>
      <c r="D63" s="318"/>
      <c r="E63" s="318"/>
      <c r="F63" s="318"/>
      <c r="G63" s="318"/>
      <c r="H63" s="312" t="s">
        <v>1468</v>
      </c>
      <c r="I63" s="280">
        <v>1</v>
      </c>
      <c r="J63" s="287">
        <v>1</v>
      </c>
      <c r="K63" s="280">
        <f>I63*J63</f>
        <v>1</v>
      </c>
      <c r="L63" s="907">
        <f>VLOOKUP(A63,TRANSPORTE!A5:D117,4,FALSE)</f>
        <v>1002.8940697217156</v>
      </c>
      <c r="M63" s="908"/>
      <c r="N63" s="288">
        <f>K63*L63</f>
        <v>1002.8940697217156</v>
      </c>
    </row>
    <row r="64" spans="1:14">
      <c r="B64" s="46"/>
      <c r="C64" s="47"/>
      <c r="D64" s="47"/>
      <c r="E64" s="47"/>
      <c r="F64" s="47"/>
      <c r="G64" s="47"/>
      <c r="H64" s="312"/>
      <c r="I64" s="280"/>
      <c r="J64" s="287"/>
      <c r="K64" s="280"/>
      <c r="L64" s="907"/>
      <c r="M64" s="908"/>
      <c r="N64" s="288"/>
    </row>
    <row r="65" spans="1:15">
      <c r="B65" s="46"/>
      <c r="C65" s="47"/>
      <c r="D65" s="47"/>
      <c r="E65" s="47"/>
      <c r="F65" s="47"/>
      <c r="G65" s="47"/>
      <c r="H65" s="312"/>
      <c r="I65" s="280"/>
      <c r="J65" s="287"/>
      <c r="K65" s="280"/>
      <c r="L65" s="907"/>
      <c r="M65" s="908"/>
      <c r="N65" s="288"/>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1002.8940697217156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11</v>
      </c>
      <c r="B73" s="49" t="str">
        <f>VLOOKUP(A73,'MANO DE OBRA'!A8:D68,3,FALSE)</f>
        <v>Obrero (4)</v>
      </c>
      <c r="C73" s="47"/>
      <c r="D73" s="47"/>
      <c r="E73" s="47"/>
      <c r="F73" s="47"/>
      <c r="G73" s="47"/>
      <c r="H73" s="47"/>
      <c r="I73" s="293">
        <f>K73/J73*100</f>
        <v>117040.00000000001</v>
      </c>
      <c r="J73" s="294">
        <v>185</v>
      </c>
      <c r="K73" s="295">
        <f>VLOOKUP(A73,'MANO DE OBRA'!A8:D99,4,FALSE)</f>
        <v>216524</v>
      </c>
      <c r="L73" s="50"/>
      <c r="M73" s="435">
        <v>1.28</v>
      </c>
      <c r="N73" s="396">
        <f>K73/M73</f>
        <v>169159.375</v>
      </c>
      <c r="O73" s="106"/>
    </row>
    <row r="74" spans="1:15">
      <c r="A74" s="162"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432">
        <v>1.28</v>
      </c>
      <c r="N74" s="396">
        <f>K74/M74</f>
        <v>83348.627823756236</v>
      </c>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SUM(N73:N76)</f>
        <v>252508.00282375625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N45+N58+N68+N77</f>
        <v>1816748.8987096641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363349.77974193287</v>
      </c>
      <c r="M84" s="856"/>
      <c r="N84" s="51"/>
    </row>
    <row r="85" spans="1:14">
      <c r="B85" s="89" t="s">
        <v>973</v>
      </c>
      <c r="C85" s="90"/>
      <c r="D85" s="90"/>
      <c r="E85" s="90"/>
      <c r="F85" s="90"/>
      <c r="G85" s="90"/>
      <c r="H85" s="90"/>
      <c r="I85" s="87"/>
      <c r="J85" s="88"/>
      <c r="K85" s="305">
        <v>0.05</v>
      </c>
      <c r="L85" s="855">
        <f>N79*K85</f>
        <v>90837.444935483218</v>
      </c>
      <c r="M85" s="856"/>
      <c r="N85" s="51"/>
    </row>
    <row r="86" spans="1:14" ht="15.75" thickBot="1">
      <c r="B86" s="91" t="s">
        <v>974</v>
      </c>
      <c r="C86" s="92"/>
      <c r="D86" s="92"/>
      <c r="E86" s="92"/>
      <c r="F86" s="92"/>
      <c r="G86" s="92"/>
      <c r="H86" s="92"/>
      <c r="I86" s="93"/>
      <c r="J86" s="94"/>
      <c r="K86" s="306">
        <v>0.05</v>
      </c>
      <c r="L86" s="857">
        <f>N79*K86</f>
        <v>90837.444935483218</v>
      </c>
      <c r="M86" s="858"/>
      <c r="N86" s="51"/>
    </row>
    <row r="87" spans="1:14" ht="15.75" thickBot="1">
      <c r="B87" s="820" t="s">
        <v>953</v>
      </c>
      <c r="C87" s="821"/>
      <c r="D87" s="821"/>
      <c r="E87" s="821"/>
      <c r="F87" s="821"/>
      <c r="G87" s="821"/>
      <c r="H87" s="821"/>
      <c r="I87" s="821"/>
      <c r="J87" s="821"/>
      <c r="K87" s="821"/>
      <c r="L87" s="821"/>
      <c r="M87" s="822"/>
      <c r="N87" s="52">
        <f>L84+L85+L86</f>
        <v>545024.66961289931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2361773.5683225635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1"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453"/>
      <c r="L30" s="796" t="s">
        <v>945</v>
      </c>
      <c r="M30" s="797"/>
      <c r="N30" s="71" t="s">
        <v>946</v>
      </c>
    </row>
    <row r="31" spans="1:14" ht="15.75" customHeight="1" thickBot="1">
      <c r="A31" t="s">
        <v>1845</v>
      </c>
      <c r="B31" s="80" t="s">
        <v>1101</v>
      </c>
      <c r="C31" s="81" t="s">
        <v>1654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121</v>
      </c>
      <c r="B36" s="869" t="str">
        <f>VLOOKUP(A36,EQUIPOS!A6:D154,3,FALSE)</f>
        <v>Bomba eléctrica para accionar la celda</v>
      </c>
      <c r="C36" s="870"/>
      <c r="D36" s="870"/>
      <c r="E36" s="870"/>
      <c r="F36" s="870"/>
      <c r="G36" s="870"/>
      <c r="H36" s="871"/>
      <c r="I36" s="268"/>
      <c r="J36" s="269"/>
      <c r="K36" s="270">
        <f>VLOOKUP(A36,EQUIPOS!A6:D163,4,FALSE)</f>
        <v>46529.902987925176</v>
      </c>
      <c r="L36" s="271"/>
      <c r="M36" s="272">
        <v>0.01</v>
      </c>
      <c r="N36" s="273">
        <f t="shared" ref="N36:N41" si="0">K36/M36</f>
        <v>4652990.2987925177</v>
      </c>
    </row>
    <row r="37" spans="1:14">
      <c r="A37" s="113" t="s">
        <v>192</v>
      </c>
      <c r="B37" s="869" t="str">
        <f>VLOOKUP(A37,EQUIPOS!A7:D154,3,FALSE)</f>
        <v>Equipo de acarreo interno</v>
      </c>
      <c r="C37" s="870"/>
      <c r="D37" s="870"/>
      <c r="E37" s="870"/>
      <c r="F37" s="870"/>
      <c r="G37" s="870"/>
      <c r="H37" s="871"/>
      <c r="I37" s="422"/>
      <c r="J37" s="423"/>
      <c r="K37" s="270">
        <f>VLOOKUP(A37,EQUIPOS!A7:D164,4,FALSE)</f>
        <v>30247.309619103016</v>
      </c>
      <c r="L37" s="336"/>
      <c r="M37" s="337">
        <v>0.05</v>
      </c>
      <c r="N37" s="273">
        <f t="shared" si="0"/>
        <v>604946.19238206034</v>
      </c>
    </row>
    <row r="38" spans="1:14">
      <c r="A38" s="113" t="s">
        <v>217</v>
      </c>
      <c r="B38" s="869" t="str">
        <f>VLOOKUP(A38,EQUIPOS!A8:D154,3,FALSE)</f>
        <v>Equipo de soldadura y de acetileno (incluye soldadura)</v>
      </c>
      <c r="C38" s="870"/>
      <c r="D38" s="870"/>
      <c r="E38" s="870"/>
      <c r="F38" s="870"/>
      <c r="G38" s="870"/>
      <c r="H38" s="871"/>
      <c r="I38" s="422"/>
      <c r="J38" s="423"/>
      <c r="K38" s="270">
        <f>VLOOKUP(A38,EQUIPOS!A8:D165,4,FALSE)</f>
        <v>29772.128662527968</v>
      </c>
      <c r="L38" s="336"/>
      <c r="M38" s="337">
        <v>0.01</v>
      </c>
      <c r="N38" s="273">
        <f t="shared" si="0"/>
        <v>2977212.8662527967</v>
      </c>
    </row>
    <row r="39" spans="1:14">
      <c r="A39" s="113" t="s">
        <v>242</v>
      </c>
      <c r="B39" s="869" t="str">
        <f>VLOOKUP(A39,EQUIPOS!A9:D154,3,FALSE)</f>
        <v>Grúa con torre capacidad 1 ton en la punta.</v>
      </c>
      <c r="C39" s="870"/>
      <c r="D39" s="870"/>
      <c r="E39" s="870"/>
      <c r="F39" s="870"/>
      <c r="G39" s="870"/>
      <c r="H39" s="871"/>
      <c r="I39" s="422"/>
      <c r="J39" s="423"/>
      <c r="K39" s="270">
        <f>VLOOKUP(A39,EQUIPOS!A9:D166,4,FALSE)</f>
        <v>184453.66436449016</v>
      </c>
      <c r="L39" s="336"/>
      <c r="M39" s="337">
        <v>0.04</v>
      </c>
      <c r="N39" s="273">
        <f t="shared" si="0"/>
        <v>4611341.6091122543</v>
      </c>
    </row>
    <row r="40" spans="1:14">
      <c r="A40" s="113" t="s">
        <v>255</v>
      </c>
      <c r="B40" s="869" t="str">
        <f>VLOOKUP(A40,EQUIPOS!A10:D154,3,FALSE)</f>
        <v>Manómetro cable de acero para bajar la celda</v>
      </c>
      <c r="C40" s="870"/>
      <c r="D40" s="870"/>
      <c r="E40" s="870"/>
      <c r="F40" s="870"/>
      <c r="G40" s="870"/>
      <c r="H40" s="871"/>
      <c r="I40" s="329"/>
      <c r="J40" s="331"/>
      <c r="K40" s="270">
        <f>VLOOKUP(A40,EQUIPOS!A10:D167,4,FALSE)</f>
        <v>1292385.83491992</v>
      </c>
      <c r="L40" s="424"/>
      <c r="M40" s="425">
        <v>1</v>
      </c>
      <c r="N40" s="273">
        <f t="shared" si="0"/>
        <v>1292385.83491992</v>
      </c>
    </row>
    <row r="41" spans="1:14">
      <c r="A41" t="s">
        <v>320</v>
      </c>
      <c r="B41" s="869" t="str">
        <f>VLOOKUP(A41,EQUIPOS!A11:D155,3,FALSE)</f>
        <v>Retroexcavadora sobre llantas, motor 62HP, Profundidad de excavación de 5.41 metros.</v>
      </c>
      <c r="C41" s="870"/>
      <c r="D41" s="870"/>
      <c r="E41" s="870"/>
      <c r="F41" s="870"/>
      <c r="G41" s="870"/>
      <c r="H41" s="871"/>
      <c r="I41" s="36"/>
      <c r="J41" s="37"/>
      <c r="K41" s="270">
        <f>VLOOKUP(A41,EQUIPOS!A11:D168,4,FALSE)</f>
        <v>120386.37615382728</v>
      </c>
      <c r="L41" s="277"/>
      <c r="M41" s="278">
        <v>0.2</v>
      </c>
      <c r="N41" s="273">
        <f t="shared" si="0"/>
        <v>601931.88076913636</v>
      </c>
    </row>
    <row r="42" spans="1:14">
      <c r="B42" s="321"/>
      <c r="C42" s="322"/>
      <c r="D42" s="322"/>
      <c r="E42" s="322"/>
      <c r="F42" s="324"/>
      <c r="G42" s="324"/>
      <c r="H42" s="125"/>
      <c r="I42" s="36"/>
      <c r="J42" s="37"/>
      <c r="K42" s="439"/>
      <c r="L42" s="277"/>
      <c r="M42" s="278"/>
      <c r="N42" s="274"/>
    </row>
    <row r="43" spans="1:14">
      <c r="B43" s="877" t="s">
        <v>952</v>
      </c>
      <c r="C43" s="878"/>
      <c r="D43" s="878"/>
      <c r="E43" s="38"/>
      <c r="F43" s="39"/>
      <c r="G43" s="39"/>
      <c r="H43" s="40"/>
      <c r="I43" s="36"/>
      <c r="J43" s="37"/>
      <c r="K43" s="280"/>
      <c r="L43" s="277"/>
      <c r="M43" s="402">
        <v>0.01</v>
      </c>
      <c r="N43" s="345">
        <f>N81*M43</f>
        <v>6913.9567913614801</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5">
        <f>SUM(N36:N44)</f>
        <v>14747722.639020046</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15441075.110675594</v>
      </c>
      <c r="N50" s="273">
        <f t="shared" ref="N50:N55" si="1">K50*M50</f>
        <v>15441075.110675594</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137880.12659261152</v>
      </c>
      <c r="N51" s="273">
        <f t="shared" si="1"/>
        <v>4136403.7977783456</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1494047.3953302358</v>
      </c>
      <c r="N52" s="273">
        <f t="shared" si="1"/>
        <v>2988094.7906604717</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912542.31249702408</v>
      </c>
      <c r="N53" s="273">
        <f t="shared" si="1"/>
        <v>4562711.5624851203</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77067.573180798747</v>
      </c>
      <c r="N54" s="273">
        <f t="shared" si="1"/>
        <v>4624054.3908479251</v>
      </c>
    </row>
    <row r="55" spans="1:14">
      <c r="A55" s="161" t="s">
        <v>734</v>
      </c>
      <c r="B55" s="43" t="str">
        <f>VLOOKUP(A55,MATERIALES!A7:D373,3,FALSE)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58377.321033528766</v>
      </c>
      <c r="N55" s="273">
        <f t="shared" si="1"/>
        <v>700527.85240234516</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0" t="s">
        <v>953</v>
      </c>
      <c r="C58" s="821"/>
      <c r="D58" s="821"/>
      <c r="E58" s="821"/>
      <c r="F58" s="821"/>
      <c r="G58" s="821"/>
      <c r="H58" s="821"/>
      <c r="I58" s="821"/>
      <c r="J58" s="821"/>
      <c r="K58" s="821"/>
      <c r="L58" s="821"/>
      <c r="M58" s="822"/>
      <c r="N58" s="395">
        <f>SUM(N50:N57)</f>
        <v>32452867.504849803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1400</v>
      </c>
      <c r="B63" s="46" t="str">
        <f>VLOOKUP(A63,TRANSPORTE!A5:D117,3,FALSE)</f>
        <v>Transporte de tubos. celdas, etc.</v>
      </c>
      <c r="C63" s="318"/>
      <c r="D63" s="318"/>
      <c r="E63" s="318"/>
      <c r="F63" s="318"/>
      <c r="G63" s="318"/>
      <c r="H63" s="312" t="s">
        <v>1468</v>
      </c>
      <c r="I63" s="280">
        <v>1</v>
      </c>
      <c r="J63" s="287">
        <v>1</v>
      </c>
      <c r="K63" s="280">
        <f>I63*J63</f>
        <v>1</v>
      </c>
      <c r="L63" s="907">
        <f>VLOOKUP(A63,TRANSPORTE!A5:D117,4,FALSE)</f>
        <v>1071025.3724644671</v>
      </c>
      <c r="M63" s="908"/>
      <c r="N63" s="288">
        <f>K63*L63</f>
        <v>1071025.3724644671</v>
      </c>
    </row>
    <row r="64" spans="1:14">
      <c r="A64" t="s">
        <v>1402</v>
      </c>
      <c r="B64" s="46" t="str">
        <f>VLOOKUP(A64,TRANSPORTE!A6:D117,3,FALSE)</f>
        <v>Transporte de personal de montaje</v>
      </c>
      <c r="C64" s="47"/>
      <c r="D64" s="47"/>
      <c r="E64" s="47"/>
      <c r="F64" s="47"/>
      <c r="G64" s="47"/>
      <c r="H64" s="312" t="s">
        <v>1468</v>
      </c>
      <c r="I64" s="280">
        <v>8</v>
      </c>
      <c r="J64" s="287">
        <v>1</v>
      </c>
      <c r="K64" s="280">
        <f>I64*J64</f>
        <v>8</v>
      </c>
      <c r="L64" s="907">
        <f>VLOOKUP(A64,TRANSPORTE!A6:D117,4,FALSE)</f>
        <v>123838.11097460926</v>
      </c>
      <c r="M64" s="908"/>
      <c r="N64" s="288">
        <f>K64*L64</f>
        <v>990704.88779687404</v>
      </c>
    </row>
    <row r="65" spans="1:15">
      <c r="A65" t="s">
        <v>1399</v>
      </c>
      <c r="B65" s="46" t="str">
        <f>VLOOKUP(A65,TRANSPORTE!A6:D117,3,FALSE)</f>
        <v>Pasajes aéreos</v>
      </c>
      <c r="C65" s="47"/>
      <c r="D65" s="47"/>
      <c r="E65" s="47"/>
      <c r="F65" s="47"/>
      <c r="G65" s="47"/>
      <c r="H65" s="312" t="s">
        <v>945</v>
      </c>
      <c r="I65" s="280">
        <v>3</v>
      </c>
      <c r="J65" s="287">
        <v>1</v>
      </c>
      <c r="K65" s="280">
        <f>I65*J65</f>
        <v>3</v>
      </c>
      <c r="L65" s="907">
        <f>VLOOKUP(A65,TRANSPORTE!A6:D117,4,FALSE)</f>
        <v>370567.8423607485</v>
      </c>
      <c r="M65" s="908"/>
      <c r="N65" s="288">
        <f>K65*L65</f>
        <v>1111703.5270822456</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3173433.7873435868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3">
        <f t="shared" ref="I73:I76" si="2">K73/J73*100</f>
        <v>29260.000000000004</v>
      </c>
      <c r="J73" s="294">
        <v>185</v>
      </c>
      <c r="K73" s="295">
        <f>VLOOKUP(A73,'MANO DE OBRA'!A8:D99,4,FALSE)</f>
        <v>54131</v>
      </c>
      <c r="L73" s="50"/>
      <c r="M73" s="435">
        <v>1</v>
      </c>
      <c r="N73" s="396">
        <f t="shared" ref="N73:N76" si="3">K73/M73</f>
        <v>54131</v>
      </c>
      <c r="O73" s="106"/>
    </row>
    <row r="74" spans="1:15">
      <c r="A74" s="162" t="s">
        <v>74</v>
      </c>
      <c r="B74" s="49" t="str">
        <f>VLOOKUP(A74,'MANO DE OBRA'!A8:D69,3,FALSE)</f>
        <v>Ingeniero de Montaje y Prueba Pilote (1)</v>
      </c>
      <c r="C74" s="47"/>
      <c r="D74" s="47"/>
      <c r="E74" s="47"/>
      <c r="F74" s="47"/>
      <c r="G74" s="47"/>
      <c r="H74" s="47"/>
      <c r="I74" s="293">
        <f t="shared" si="2"/>
        <v>257965.03444028978</v>
      </c>
      <c r="J74" s="294">
        <v>185</v>
      </c>
      <c r="K74" s="295">
        <f>VLOOKUP(A74,'MANO DE OBRA'!A8:D100,4,FALSE)</f>
        <v>477235.31371453602</v>
      </c>
      <c r="L74" s="50"/>
      <c r="M74" s="432">
        <v>1</v>
      </c>
      <c r="N74" s="396">
        <f t="shared" si="3"/>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2"/>
        <v>86502.359687357821</v>
      </c>
      <c r="J76" s="294">
        <v>185</v>
      </c>
      <c r="K76" s="295">
        <f>VLOOKUP(A76,'MANO DE OBRA'!A10:D102,4,FALSE)</f>
        <v>160029.36542161196</v>
      </c>
      <c r="L76" s="50"/>
      <c r="M76" s="440">
        <v>1</v>
      </c>
      <c r="N76" s="396">
        <f t="shared" si="3"/>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SUM(N73:N80)</f>
        <v>691395.67913614796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N45+N58+N68+N81</f>
        <v>51065419.610349581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10213083.922069917</v>
      </c>
      <c r="M88" s="856"/>
      <c r="N88" s="51"/>
    </row>
    <row r="89" spans="1:14">
      <c r="B89" s="89" t="s">
        <v>973</v>
      </c>
      <c r="C89" s="90"/>
      <c r="D89" s="90"/>
      <c r="E89" s="90"/>
      <c r="F89" s="90"/>
      <c r="G89" s="90"/>
      <c r="H89" s="90"/>
      <c r="I89" s="87"/>
      <c r="J89" s="88"/>
      <c r="K89" s="305">
        <v>0.05</v>
      </c>
      <c r="L89" s="855">
        <f>N83*K89</f>
        <v>2553270.9805174791</v>
      </c>
      <c r="M89" s="856"/>
      <c r="N89" s="51"/>
    </row>
    <row r="90" spans="1:14" ht="15.75" thickBot="1">
      <c r="B90" s="91" t="s">
        <v>974</v>
      </c>
      <c r="C90" s="92"/>
      <c r="D90" s="92"/>
      <c r="E90" s="92"/>
      <c r="F90" s="92"/>
      <c r="G90" s="92"/>
      <c r="H90" s="92"/>
      <c r="I90" s="93"/>
      <c r="J90" s="94"/>
      <c r="K90" s="306">
        <v>0.05</v>
      </c>
      <c r="L90" s="857">
        <f>N83*K90</f>
        <v>2553270.9805174791</v>
      </c>
      <c r="M90" s="858"/>
      <c r="N90" s="51"/>
    </row>
    <row r="91" spans="1:14" ht="15.75" thickBot="1">
      <c r="B91" s="820" t="s">
        <v>953</v>
      </c>
      <c r="C91" s="821"/>
      <c r="D91" s="821"/>
      <c r="E91" s="821"/>
      <c r="F91" s="821"/>
      <c r="G91" s="821"/>
      <c r="H91" s="821"/>
      <c r="I91" s="821"/>
      <c r="J91" s="821"/>
      <c r="K91" s="821"/>
      <c r="L91" s="821"/>
      <c r="M91" s="822"/>
      <c r="N91" s="52">
        <f>L88+L89+L90</f>
        <v>15319625.883104874</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66385045.493454456</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 customHeight="1" thickBot="1">
      <c r="A31" t="s">
        <v>1845</v>
      </c>
      <c r="B31" s="80" t="s">
        <v>1102</v>
      </c>
      <c r="C31" s="81" t="s">
        <v>1655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t="s">
        <v>121</v>
      </c>
      <c r="B36" s="869" t="str">
        <f>VLOOKUP(A36,EQUIPOS!A6:D154,3,FALSE)</f>
        <v>Bomba eléctrica para accionar la celda</v>
      </c>
      <c r="C36" s="870"/>
      <c r="D36" s="870"/>
      <c r="E36" s="870"/>
      <c r="F36" s="870"/>
      <c r="G36" s="870"/>
      <c r="H36" s="871"/>
      <c r="I36" s="268"/>
      <c r="J36" s="269"/>
      <c r="K36" s="270">
        <f>VLOOKUP(A36,EQUIPOS!A6:D163,4,FALSE)</f>
        <v>46529.902987925176</v>
      </c>
      <c r="L36" s="271"/>
      <c r="M36" s="272">
        <v>0.01</v>
      </c>
      <c r="N36" s="273">
        <f>K36/M36</f>
        <v>4652990.2987925177</v>
      </c>
    </row>
    <row r="37" spans="1:16">
      <c r="A37" s="113" t="s">
        <v>217</v>
      </c>
      <c r="B37" s="869" t="str">
        <f>VLOOKUP(A37,EQUIPOS!A7:D154,3,FALSE)</f>
        <v>Equipo de soldadura y de acetileno (incluye soldadura)</v>
      </c>
      <c r="C37" s="870"/>
      <c r="D37" s="870"/>
      <c r="E37" s="870"/>
      <c r="F37" s="870"/>
      <c r="G37" s="870"/>
      <c r="H37" s="871"/>
      <c r="I37" s="422"/>
      <c r="J37" s="423"/>
      <c r="K37" s="270">
        <f>VLOOKUP(A37,EQUIPOS!A7:D164,4,FALSE)</f>
        <v>29772.128662527968</v>
      </c>
      <c r="L37" s="336"/>
      <c r="M37" s="337">
        <v>0.01</v>
      </c>
      <c r="N37" s="273">
        <f>K37/M37</f>
        <v>2977212.8662527967</v>
      </c>
    </row>
    <row r="38" spans="1:16">
      <c r="A38" s="113" t="s">
        <v>255</v>
      </c>
      <c r="B38" s="869" t="str">
        <f>VLOOKUP(A38,EQUIPOS!A8:D154,3,FALSE)</f>
        <v>Manómetro cable de acero para bajar la celda</v>
      </c>
      <c r="C38" s="870"/>
      <c r="D38" s="870"/>
      <c r="E38" s="870"/>
      <c r="F38" s="870"/>
      <c r="G38" s="870"/>
      <c r="H38" s="871"/>
      <c r="I38" s="422"/>
      <c r="J38" s="423"/>
      <c r="K38" s="270">
        <f>VLOOKUP(A38,EQUIPOS!A8:D165,4,FALSE)</f>
        <v>1292385.83491992</v>
      </c>
      <c r="L38" s="336"/>
      <c r="M38" s="337">
        <v>1</v>
      </c>
      <c r="N38" s="273">
        <f>K38/M38</f>
        <v>1292385.83491992</v>
      </c>
    </row>
    <row r="39" spans="1:16">
      <c r="A39" s="113"/>
      <c r="B39" s="869"/>
      <c r="C39" s="870"/>
      <c r="D39" s="870"/>
      <c r="E39" s="870"/>
      <c r="F39" s="870"/>
      <c r="G39" s="870"/>
      <c r="H39" s="871"/>
      <c r="I39" s="422"/>
      <c r="J39" s="423"/>
      <c r="K39" s="270"/>
      <c r="L39" s="336"/>
      <c r="M39" s="337"/>
      <c r="N39" s="273"/>
    </row>
    <row r="40" spans="1:16">
      <c r="A40" s="113"/>
      <c r="B40" s="869"/>
      <c r="C40" s="870"/>
      <c r="D40" s="870"/>
      <c r="E40" s="870"/>
      <c r="F40" s="870"/>
      <c r="G40" s="870"/>
      <c r="H40" s="871"/>
      <c r="I40" s="329"/>
      <c r="J40" s="331"/>
      <c r="K40" s="270"/>
      <c r="L40" s="424"/>
      <c r="M40" s="425"/>
      <c r="N40" s="273"/>
    </row>
    <row r="41" spans="1:16">
      <c r="B41" s="869"/>
      <c r="C41" s="870"/>
      <c r="D41" s="870"/>
      <c r="E41" s="870"/>
      <c r="F41" s="870"/>
      <c r="G41" s="870"/>
      <c r="H41" s="871"/>
      <c r="I41" s="36"/>
      <c r="J41" s="37"/>
      <c r="K41" s="270"/>
      <c r="L41" s="277"/>
      <c r="M41" s="278"/>
      <c r="N41" s="273"/>
    </row>
    <row r="42" spans="1:16">
      <c r="B42" s="321"/>
      <c r="C42" s="322"/>
      <c r="D42" s="322"/>
      <c r="E42" s="322"/>
      <c r="F42" s="324"/>
      <c r="G42" s="324"/>
      <c r="H42" s="125"/>
      <c r="I42" s="36"/>
      <c r="J42" s="37"/>
      <c r="K42" s="439"/>
      <c r="L42" s="277"/>
      <c r="M42" s="278"/>
      <c r="N42" s="274"/>
    </row>
    <row r="43" spans="1:16">
      <c r="B43" s="877" t="s">
        <v>952</v>
      </c>
      <c r="C43" s="878"/>
      <c r="D43" s="878"/>
      <c r="E43" s="38"/>
      <c r="F43" s="39"/>
      <c r="G43" s="39"/>
      <c r="H43" s="40"/>
      <c r="I43" s="36"/>
      <c r="J43" s="37"/>
      <c r="K43" s="280"/>
      <c r="L43" s="277"/>
      <c r="M43" s="402">
        <v>0.01</v>
      </c>
      <c r="N43" s="345">
        <f>N81*M43</f>
        <v>6913.9567913614801</v>
      </c>
    </row>
    <row r="44" spans="1:16" ht="15.75" thickBot="1">
      <c r="B44" s="869"/>
      <c r="C44" s="870"/>
      <c r="D44" s="870"/>
      <c r="E44" s="870"/>
      <c r="F44" s="870"/>
      <c r="G44" s="870"/>
      <c r="H44" s="871"/>
      <c r="I44" s="879"/>
      <c r="J44" s="880"/>
      <c r="K44" s="41"/>
      <c r="L44" s="881"/>
      <c r="M44" s="882"/>
      <c r="N44" s="105"/>
    </row>
    <row r="45" spans="1:16" ht="15.75" thickBot="1">
      <c r="B45" s="820" t="s">
        <v>953</v>
      </c>
      <c r="C45" s="821"/>
      <c r="D45" s="821"/>
      <c r="E45" s="821"/>
      <c r="F45" s="821"/>
      <c r="G45" s="821"/>
      <c r="H45" s="821"/>
      <c r="I45" s="821"/>
      <c r="J45" s="821"/>
      <c r="K45" s="821"/>
      <c r="L45" s="821"/>
      <c r="M45" s="822"/>
      <c r="N45" s="395">
        <f>SUM(N36:N44)</f>
        <v>8929502.9567565955</v>
      </c>
      <c r="P45" s="114"/>
    </row>
    <row r="46" spans="1:16">
      <c r="B46" s="281"/>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15441075.110675594</v>
      </c>
      <c r="N50" s="273">
        <f t="shared" ref="N50:N55" si="0">K50*M50</f>
        <v>15441075.110675594</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137880.12659261152</v>
      </c>
      <c r="N51" s="273">
        <f t="shared" si="0"/>
        <v>4136403.7977783456</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1494047.3953302358</v>
      </c>
      <c r="N52" s="273">
        <f t="shared" si="0"/>
        <v>2988094.7906604717</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912542.31249702408</v>
      </c>
      <c r="N53" s="273">
        <f t="shared" si="0"/>
        <v>4562711.5624851203</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77067.573180798747</v>
      </c>
      <c r="N54" s="273">
        <f t="shared" si="0"/>
        <v>4624054.3908479251</v>
      </c>
    </row>
    <row r="55" spans="1:14">
      <c r="A55" s="161" t="s">
        <v>734</v>
      </c>
      <c r="B55" s="43" t="str">
        <f>VLOOKUP(A55,MATERIALES!A8:D373,3,FALSE)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58377.321033528766</v>
      </c>
      <c r="N55" s="273">
        <f t="shared" si="0"/>
        <v>700527.85240234516</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0" t="s">
        <v>953</v>
      </c>
      <c r="C58" s="821"/>
      <c r="D58" s="821"/>
      <c r="E58" s="821"/>
      <c r="F58" s="821"/>
      <c r="G58" s="821"/>
      <c r="H58" s="821"/>
      <c r="I58" s="821"/>
      <c r="J58" s="821"/>
      <c r="K58" s="821"/>
      <c r="L58" s="821"/>
      <c r="M58" s="822"/>
      <c r="N58" s="395">
        <f>SUM(N50:N57)</f>
        <v>32452867.504849803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1399</v>
      </c>
      <c r="B63" s="46" t="str">
        <f>VLOOKUP(A63,TRANSPORTE!A5:D117,3,FALSE)</f>
        <v>Pasajes aéreos</v>
      </c>
      <c r="C63" s="318"/>
      <c r="D63" s="318"/>
      <c r="E63" s="318"/>
      <c r="F63" s="318"/>
      <c r="G63" s="318"/>
      <c r="H63" s="312" t="s">
        <v>945</v>
      </c>
      <c r="I63" s="280">
        <v>3</v>
      </c>
      <c r="J63" s="287">
        <v>1</v>
      </c>
      <c r="K63" s="280">
        <f>I63*J63</f>
        <v>3</v>
      </c>
      <c r="L63" s="907">
        <f>VLOOKUP(A63,TRANSPORTE!A5:D117,4,FALSE)</f>
        <v>370567.8423607485</v>
      </c>
      <c r="M63" s="908"/>
      <c r="N63" s="288">
        <f>K63*L63</f>
        <v>1111703.5270822456</v>
      </c>
    </row>
    <row r="64" spans="1:14">
      <c r="A64" t="s">
        <v>1400</v>
      </c>
      <c r="B64" s="46" t="str">
        <f>VLOOKUP(A64,TRANSPORTE!A6:D117,3,FALSE)</f>
        <v>Transporte de tubos. celdas, etc.</v>
      </c>
      <c r="C64" s="47"/>
      <c r="D64" s="47"/>
      <c r="E64" s="47"/>
      <c r="F64" s="47"/>
      <c r="G64" s="47"/>
      <c r="H64" s="312" t="s">
        <v>1468</v>
      </c>
      <c r="I64" s="280">
        <v>1</v>
      </c>
      <c r="J64" s="287">
        <v>1</v>
      </c>
      <c r="K64" s="280">
        <f>I64*J64</f>
        <v>1</v>
      </c>
      <c r="L64" s="907">
        <f>VLOOKUP(A64,TRANSPORTE!A6:D117,4,FALSE)</f>
        <v>1071025.3724644671</v>
      </c>
      <c r="M64" s="908"/>
      <c r="N64" s="288">
        <f>K64*L64</f>
        <v>1071025.3724644671</v>
      </c>
    </row>
    <row r="65" spans="1:15">
      <c r="A65" t="s">
        <v>1402</v>
      </c>
      <c r="B65" s="46" t="str">
        <f>VLOOKUP(A65,TRANSPORTE!A6:D117,3,FALSE)</f>
        <v>Transporte de personal de montaje</v>
      </c>
      <c r="C65" s="47"/>
      <c r="D65" s="47"/>
      <c r="E65" s="47"/>
      <c r="F65" s="47"/>
      <c r="G65" s="47"/>
      <c r="H65" s="312" t="s">
        <v>1468</v>
      </c>
      <c r="I65" s="280">
        <v>8</v>
      </c>
      <c r="J65" s="287">
        <v>1</v>
      </c>
      <c r="K65" s="280">
        <f>I65*J65</f>
        <v>8</v>
      </c>
      <c r="L65" s="907">
        <f>VLOOKUP(A65,TRANSPORTE!A6:D118,4,FALSE)</f>
        <v>123838.11097460926</v>
      </c>
      <c r="M65" s="908"/>
      <c r="N65" s="288">
        <f>K65*L65</f>
        <v>990704.88779687404</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3173433.7873435868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3">
        <f t="shared" ref="I73:I76" si="1">K73/J73*100</f>
        <v>29260.000000000004</v>
      </c>
      <c r="J73" s="294">
        <v>185</v>
      </c>
      <c r="K73" s="295">
        <f>VLOOKUP(A73,'MANO DE OBRA'!A8:D99,4,FALSE)</f>
        <v>54131</v>
      </c>
      <c r="L73" s="50"/>
      <c r="M73" s="435">
        <v>1</v>
      </c>
      <c r="N73" s="396">
        <f t="shared" ref="N73:N76" si="2">K73/M73</f>
        <v>54131</v>
      </c>
      <c r="O73" s="106"/>
    </row>
    <row r="74" spans="1:15">
      <c r="A74" s="162" t="s">
        <v>74</v>
      </c>
      <c r="B74" s="49" t="str">
        <f>VLOOKUP(A74,'MANO DE OBRA'!A8:D69,3,FALSE)</f>
        <v>Ingeniero de Montaje y Prueba Pilote (1)</v>
      </c>
      <c r="C74" s="47"/>
      <c r="D74" s="47"/>
      <c r="E74" s="47"/>
      <c r="F74" s="47"/>
      <c r="G74" s="47"/>
      <c r="H74" s="47"/>
      <c r="I74" s="293">
        <f t="shared" si="1"/>
        <v>257965.03444028978</v>
      </c>
      <c r="J74" s="294">
        <v>185</v>
      </c>
      <c r="K74" s="295">
        <f>VLOOKUP(A74,'MANO DE OBRA'!A8:D100,4,FALSE)</f>
        <v>477235.31371453602</v>
      </c>
      <c r="L74" s="50"/>
      <c r="M74" s="432">
        <v>1</v>
      </c>
      <c r="N74" s="396">
        <f t="shared" si="2"/>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1"/>
        <v>86502.359687357821</v>
      </c>
      <c r="J76" s="294">
        <v>185</v>
      </c>
      <c r="K76" s="295">
        <f>VLOOKUP(A76,'MANO DE OBRA'!A10:D102,4,FALSE)</f>
        <v>160029.36542161196</v>
      </c>
      <c r="L76" s="50"/>
      <c r="M76" s="440">
        <v>1</v>
      </c>
      <c r="N76" s="396">
        <f t="shared" si="2"/>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896"/>
      <c r="C80" s="897"/>
      <c r="D80" s="897"/>
      <c r="E80" s="897"/>
      <c r="F80" s="897"/>
      <c r="G80" s="897"/>
      <c r="H80" s="897"/>
      <c r="I80" s="44"/>
      <c r="J80" s="44"/>
      <c r="K80" s="44"/>
      <c r="L80" s="975"/>
      <c r="M80" s="976"/>
      <c r="N80" s="45"/>
    </row>
    <row r="81" spans="1:14" ht="15.75" thickBot="1">
      <c r="B81" s="820" t="s">
        <v>953</v>
      </c>
      <c r="C81" s="821"/>
      <c r="D81" s="821"/>
      <c r="E81" s="821"/>
      <c r="F81" s="821"/>
      <c r="G81" s="821"/>
      <c r="H81" s="821"/>
      <c r="I81" s="863"/>
      <c r="J81" s="863"/>
      <c r="K81" s="863"/>
      <c r="L81" s="863"/>
      <c r="M81" s="864"/>
      <c r="N81" s="302">
        <f>SUM(N73:N80)</f>
        <v>691395.67913614796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N45+N58+N68+N81</f>
        <v>45247199.928086132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9049439.985617226</v>
      </c>
      <c r="M88" s="856"/>
      <c r="N88" s="51"/>
    </row>
    <row r="89" spans="1:14">
      <c r="B89" s="89" t="s">
        <v>973</v>
      </c>
      <c r="C89" s="90"/>
      <c r="D89" s="90"/>
      <c r="E89" s="90"/>
      <c r="F89" s="90"/>
      <c r="G89" s="90"/>
      <c r="H89" s="90"/>
      <c r="I89" s="87"/>
      <c r="J89" s="88"/>
      <c r="K89" s="305">
        <v>0.05</v>
      </c>
      <c r="L89" s="855">
        <f>N83*K89</f>
        <v>2262359.9964043065</v>
      </c>
      <c r="M89" s="856"/>
      <c r="N89" s="51"/>
    </row>
    <row r="90" spans="1:14" ht="15.75" thickBot="1">
      <c r="B90" s="91" t="s">
        <v>974</v>
      </c>
      <c r="C90" s="92"/>
      <c r="D90" s="92"/>
      <c r="E90" s="92"/>
      <c r="F90" s="92"/>
      <c r="G90" s="92"/>
      <c r="H90" s="92"/>
      <c r="I90" s="93"/>
      <c r="J90" s="94"/>
      <c r="K90" s="306">
        <v>0.05</v>
      </c>
      <c r="L90" s="857">
        <f>N83*K90</f>
        <v>2262359.9964043065</v>
      </c>
      <c r="M90" s="858"/>
      <c r="N90" s="51"/>
    </row>
    <row r="91" spans="1:14" ht="15.75" thickBot="1">
      <c r="B91" s="820" t="s">
        <v>953</v>
      </c>
      <c r="C91" s="821"/>
      <c r="D91" s="821"/>
      <c r="E91" s="821"/>
      <c r="F91" s="821"/>
      <c r="G91" s="821"/>
      <c r="H91" s="821"/>
      <c r="I91" s="821"/>
      <c r="J91" s="821"/>
      <c r="K91" s="821"/>
      <c r="L91" s="821"/>
      <c r="M91" s="822"/>
      <c r="N91" s="52">
        <f>L88+L89+L90</f>
        <v>13574159.97842584</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58821359.90651197</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7.25" customHeight="1" thickBot="1">
      <c r="A31" t="s">
        <v>1845</v>
      </c>
      <c r="B31" s="80" t="s">
        <v>1103</v>
      </c>
      <c r="C31" s="81" t="s">
        <v>2098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259</v>
      </c>
      <c r="B36" s="869" t="str">
        <f>VLOOKUP(A36,EQUIPOS!A6:D154,3,FALSE)</f>
        <v>Montacargas</v>
      </c>
      <c r="C36" s="870"/>
      <c r="D36" s="870"/>
      <c r="E36" s="870"/>
      <c r="F36" s="870"/>
      <c r="G36" s="870"/>
      <c r="H36" s="871"/>
      <c r="I36" s="268"/>
      <c r="J36" s="269"/>
      <c r="K36" s="270">
        <f>VLOOKUP(A36,EQUIPOS!A6:D163,4,FALSE)</f>
        <v>67801.701670489667</v>
      </c>
      <c r="L36" s="271"/>
      <c r="M36" s="337">
        <v>1.5</v>
      </c>
      <c r="N36" s="273">
        <f>K36/M36</f>
        <v>45201.134446993114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2693.4186967867336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47894.553143779849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404</v>
      </c>
      <c r="B48" s="43" t="str">
        <f>VLOOKUP(A48,MATERIALES!A5:D373,3,FALSE)</f>
        <v>Camisa metálica en acero A-37</v>
      </c>
      <c r="C48" s="282"/>
      <c r="D48" s="282"/>
      <c r="E48" s="282"/>
      <c r="F48" s="282"/>
      <c r="G48" s="282"/>
      <c r="H48" s="282"/>
      <c r="I48" s="269"/>
      <c r="J48" s="225" t="str">
        <f>VLOOKUP(A48,MATERIALES!A4:D640,2,FALSE)</f>
        <v>kg</v>
      </c>
      <c r="K48" s="283">
        <v>313.2010795996344</v>
      </c>
      <c r="L48" s="268"/>
      <c r="M48" s="403">
        <f>VLOOKUP(A48,MATERIALES!A5:D396,4,FALSE)</f>
        <v>7099.6887509248718</v>
      </c>
      <c r="N48" s="273">
        <f>K48*M48</f>
        <v>2223630.1816110495</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2223630.1816110495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12</v>
      </c>
      <c r="N71" s="396">
        <f>K71/M71</f>
        <v>36087.333333333336</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3">
        <v>12</v>
      </c>
      <c r="N72" s="396">
        <f>K72/M72</f>
        <v>17781.040602401332</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53868.373935734664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2325393.1086905641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465078.62173811282</v>
      </c>
      <c r="M84" s="856"/>
      <c r="N84" s="51"/>
    </row>
    <row r="85" spans="1:14">
      <c r="B85" s="89" t="s">
        <v>973</v>
      </c>
      <c r="C85" s="90"/>
      <c r="D85" s="90"/>
      <c r="E85" s="90"/>
      <c r="F85" s="90"/>
      <c r="G85" s="90"/>
      <c r="H85" s="90"/>
      <c r="I85" s="87"/>
      <c r="J85" s="88"/>
      <c r="K85" s="305">
        <v>0.05</v>
      </c>
      <c r="L85" s="855">
        <f>N79*K85</f>
        <v>116269.65543452821</v>
      </c>
      <c r="M85" s="856"/>
      <c r="N85" s="51"/>
    </row>
    <row r="86" spans="1:14" ht="15.75" thickBot="1">
      <c r="B86" s="91" t="s">
        <v>974</v>
      </c>
      <c r="C86" s="92"/>
      <c r="D86" s="92"/>
      <c r="E86" s="92"/>
      <c r="F86" s="92"/>
      <c r="G86" s="92"/>
      <c r="H86" s="92"/>
      <c r="I86" s="93"/>
      <c r="J86" s="94"/>
      <c r="K86" s="306">
        <v>0.05</v>
      </c>
      <c r="L86" s="857">
        <f>N79*K86</f>
        <v>116269.65543452821</v>
      </c>
      <c r="M86" s="858"/>
      <c r="N86" s="51"/>
    </row>
    <row r="87" spans="1:14" ht="15.75" thickBot="1">
      <c r="B87" s="820" t="s">
        <v>953</v>
      </c>
      <c r="C87" s="821"/>
      <c r="D87" s="821"/>
      <c r="E87" s="821"/>
      <c r="F87" s="821"/>
      <c r="G87" s="821"/>
      <c r="H87" s="821"/>
      <c r="I87" s="821"/>
      <c r="J87" s="821"/>
      <c r="K87" s="821"/>
      <c r="L87" s="821"/>
      <c r="M87" s="822"/>
      <c r="N87" s="52">
        <f>L84+L85+L86</f>
        <v>697617.93260716926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3023011.0412977333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7.25" customHeight="1" thickBot="1">
      <c r="A31" t="s">
        <v>1845</v>
      </c>
      <c r="B31" s="80" t="s">
        <v>1656</v>
      </c>
      <c r="C31" s="81" t="s">
        <v>2099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267</v>
      </c>
      <c r="B36" s="869" t="str">
        <f>VLOOKUP(A36,EQUIPOS!A6:D154,3,FALSE)</f>
        <v>Motobomba de concreto</v>
      </c>
      <c r="C36" s="870"/>
      <c r="D36" s="870"/>
      <c r="E36" s="870"/>
      <c r="F36" s="870"/>
      <c r="G36" s="870"/>
      <c r="H36" s="871"/>
      <c r="I36" s="268"/>
      <c r="J36" s="269"/>
      <c r="K36" s="270">
        <f>VLOOKUP(A36,EQUIPOS!A6:D163,4,FALSE)</f>
        <v>56039.499173897319</v>
      </c>
      <c r="L36" s="271"/>
      <c r="M36" s="337">
        <v>2.5</v>
      </c>
      <c r="N36" s="273">
        <f>K36/M36</f>
        <v>22415.799669558928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22415.799669558928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46.758679657867084</v>
      </c>
      <c r="L48" s="268"/>
      <c r="M48" s="403">
        <f>VLOOKUP(A48,MATERIALES!A5:D396,4,FALSE)</f>
        <v>3644.8187876048519</v>
      </c>
      <c r="N48" s="273">
        <f>K48*M48</f>
        <v>170426.91410059074</v>
      </c>
    </row>
    <row r="49" spans="1:14">
      <c r="A49" s="161" t="s">
        <v>832</v>
      </c>
      <c r="B49" s="43" t="str">
        <f>VLOOKUP(A49,MATERIALES!A6:D373,3,FALSE)</f>
        <v>Concreto Resistencia  21 (Mpa)</v>
      </c>
      <c r="C49" s="426"/>
      <c r="D49" s="426"/>
      <c r="E49" s="426"/>
      <c r="F49" s="426"/>
      <c r="G49" s="426"/>
      <c r="H49" s="426"/>
      <c r="I49" s="423"/>
      <c r="J49" s="225" t="str">
        <f>VLOOKUP(A49,MATERIALES!A5:D641,2,FALSE)</f>
        <v>m3</v>
      </c>
      <c r="K49" s="283">
        <v>0.66798113796952974</v>
      </c>
      <c r="L49" s="422"/>
      <c r="M49" s="403">
        <f>VLOOKUP(A49,MATERIALES!A6:D397,4,FALSE)</f>
        <v>360473.74779598764</v>
      </c>
      <c r="N49" s="273">
        <f>K49*M49</f>
        <v>240789.66426090509</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411216.57836149586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1256</v>
      </c>
      <c r="B60" s="46" t="str">
        <f>VLOOKUP(A60,TRANSPORTE!A2:D117,3,FALSE)</f>
        <v>Transporte de material de excavación</v>
      </c>
      <c r="C60" s="318"/>
      <c r="D60" s="318"/>
      <c r="E60" s="318"/>
      <c r="F60" s="318"/>
      <c r="G60" s="318"/>
      <c r="H60" s="312" t="s">
        <v>339</v>
      </c>
      <c r="I60" s="280">
        <v>0.86837547936038872</v>
      </c>
      <c r="J60" s="287">
        <v>1</v>
      </c>
      <c r="K60" s="280">
        <f>I60*J60</f>
        <v>0.86837547936038872</v>
      </c>
      <c r="L60" s="907">
        <f>VLOOKUP(A60,TRANSPORTE!A2:D117,4,FALSE)</f>
        <v>1002.8940697217156</v>
      </c>
      <c r="M60" s="908"/>
      <c r="N60" s="288">
        <f>K60*L60</f>
        <v>870.88861854228594</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870.88861854228594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3"/>
      <c r="J71" s="294"/>
      <c r="K71" s="295"/>
      <c r="L71" s="50"/>
      <c r="M71" s="435"/>
      <c r="N71" s="396"/>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434503.26664959709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86900.653329919427</v>
      </c>
      <c r="M84" s="856"/>
      <c r="N84" s="51"/>
    </row>
    <row r="85" spans="1:14">
      <c r="B85" s="89" t="s">
        <v>973</v>
      </c>
      <c r="C85" s="90"/>
      <c r="D85" s="90"/>
      <c r="E85" s="90"/>
      <c r="F85" s="90"/>
      <c r="G85" s="90"/>
      <c r="H85" s="90"/>
      <c r="I85" s="87"/>
      <c r="J85" s="88"/>
      <c r="K85" s="305">
        <v>0.05</v>
      </c>
      <c r="L85" s="855">
        <f>N79*K85</f>
        <v>21725.163332479857</v>
      </c>
      <c r="M85" s="856"/>
      <c r="N85" s="51"/>
    </row>
    <row r="86" spans="1:14" ht="15.75" thickBot="1">
      <c r="B86" s="91" t="s">
        <v>974</v>
      </c>
      <c r="C86" s="92"/>
      <c r="D86" s="92"/>
      <c r="E86" s="92"/>
      <c r="F86" s="92"/>
      <c r="G86" s="92"/>
      <c r="H86" s="92"/>
      <c r="I86" s="93"/>
      <c r="J86" s="94"/>
      <c r="K86" s="306">
        <v>0.05</v>
      </c>
      <c r="L86" s="857">
        <f>N79*K86</f>
        <v>21725.163332479857</v>
      </c>
      <c r="M86" s="858"/>
      <c r="N86" s="51"/>
    </row>
    <row r="87" spans="1:14" ht="15.75" thickBot="1">
      <c r="B87" s="820" t="s">
        <v>953</v>
      </c>
      <c r="C87" s="821"/>
      <c r="D87" s="821"/>
      <c r="E87" s="821"/>
      <c r="F87" s="821"/>
      <c r="G87" s="821"/>
      <c r="H87" s="821"/>
      <c r="I87" s="821"/>
      <c r="J87" s="821"/>
      <c r="K87" s="821"/>
      <c r="L87" s="821"/>
      <c r="M87" s="822"/>
      <c r="N87" s="52">
        <f>L84+L85+L86</f>
        <v>130350.97999487915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564854.2466444762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7"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21.75" customHeight="1" thickBot="1">
      <c r="A31" t="s">
        <v>1845</v>
      </c>
      <c r="B31" s="80" t="s">
        <v>1104</v>
      </c>
      <c r="C31" s="81" t="s">
        <v>2100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121</v>
      </c>
      <c r="B36" s="869" t="str">
        <f>VLOOKUP(A36,EQUIPOS!A6:D154,3,FALSE)</f>
        <v>Bomba eléctrica para accionar la celda</v>
      </c>
      <c r="C36" s="870"/>
      <c r="D36" s="870"/>
      <c r="E36" s="870"/>
      <c r="F36" s="870"/>
      <c r="G36" s="870"/>
      <c r="H36" s="871"/>
      <c r="I36" s="268"/>
      <c r="J36" s="269"/>
      <c r="K36" s="270">
        <f>VLOOKUP(A36,EQUIPOS!A6:D163,4,FALSE)</f>
        <v>46529.902987925176</v>
      </c>
      <c r="L36" s="271"/>
      <c r="M36" s="272">
        <v>0.01</v>
      </c>
      <c r="N36" s="273">
        <f t="shared" ref="N36:N41" si="0">K36/M36</f>
        <v>4652990.2987925177</v>
      </c>
    </row>
    <row r="37" spans="1:14">
      <c r="A37" s="113" t="s">
        <v>192</v>
      </c>
      <c r="B37" s="869" t="str">
        <f>VLOOKUP(A37,EQUIPOS!A7:D154,3,FALSE)</f>
        <v>Equipo de acarreo interno</v>
      </c>
      <c r="C37" s="870"/>
      <c r="D37" s="870"/>
      <c r="E37" s="870"/>
      <c r="F37" s="870"/>
      <c r="G37" s="870"/>
      <c r="H37" s="871"/>
      <c r="I37" s="422"/>
      <c r="J37" s="423"/>
      <c r="K37" s="270">
        <f>VLOOKUP(A37,EQUIPOS!A7:D164,4,FALSE)</f>
        <v>30247.309619103016</v>
      </c>
      <c r="L37" s="336"/>
      <c r="M37" s="337">
        <v>0.05</v>
      </c>
      <c r="N37" s="273">
        <f t="shared" si="0"/>
        <v>604946.19238206034</v>
      </c>
    </row>
    <row r="38" spans="1:14">
      <c r="A38" s="113" t="s">
        <v>214</v>
      </c>
      <c r="B38" s="869" t="str">
        <f>VLOOKUP(A38,EQUIPOS!A8:D154,3,FALSE)</f>
        <v>Equipo de oxigeno y soldadura</v>
      </c>
      <c r="C38" s="870"/>
      <c r="D38" s="870"/>
      <c r="E38" s="870"/>
      <c r="F38" s="870"/>
      <c r="G38" s="870"/>
      <c r="H38" s="871"/>
      <c r="I38" s="422"/>
      <c r="J38" s="423"/>
      <c r="K38" s="439">
        <f>VLOOKUP(A38,EQUIPOS!A8:D165,4,FALSE)</f>
        <v>10272.711233151316</v>
      </c>
      <c r="L38" s="336"/>
      <c r="M38" s="337">
        <v>0.01</v>
      </c>
      <c r="N38" s="273">
        <f t="shared" si="0"/>
        <v>1027271.1233151316</v>
      </c>
    </row>
    <row r="39" spans="1:14">
      <c r="A39" s="113" t="s">
        <v>248</v>
      </c>
      <c r="B39" s="869" t="str">
        <f>VLOOKUP(A39,EQUIPOS!A9:D154,3,FALSE)</f>
        <v>Grúa telescópica de 50 Ton.</v>
      </c>
      <c r="C39" s="870"/>
      <c r="D39" s="870"/>
      <c r="E39" s="870"/>
      <c r="F39" s="870"/>
      <c r="G39" s="870"/>
      <c r="H39" s="871"/>
      <c r="I39" s="422"/>
      <c r="J39" s="423"/>
      <c r="K39" s="439">
        <f>VLOOKUP(A39,EQUIPOS!A9:D166,4,FALSE)</f>
        <v>340252.847739132</v>
      </c>
      <c r="L39" s="336"/>
      <c r="M39" s="337">
        <v>0.04</v>
      </c>
      <c r="N39" s="273">
        <f t="shared" si="0"/>
        <v>8506321.1934782993</v>
      </c>
    </row>
    <row r="40" spans="1:14">
      <c r="A40" s="113" t="s">
        <v>255</v>
      </c>
      <c r="B40" s="869" t="str">
        <f>VLOOKUP(A40,EQUIPOS!A10:D154,3,FALSE)</f>
        <v>Manómetro cable de acero para bajar la celda</v>
      </c>
      <c r="C40" s="870"/>
      <c r="D40" s="870"/>
      <c r="E40" s="870"/>
      <c r="F40" s="870"/>
      <c r="G40" s="870"/>
      <c r="H40" s="871"/>
      <c r="I40" s="422"/>
      <c r="J40" s="423"/>
      <c r="K40" s="439">
        <f>VLOOKUP(A40,EQUIPOS!A10:D167,4,FALSE)</f>
        <v>1292385.83491992</v>
      </c>
      <c r="L40" s="336"/>
      <c r="M40" s="337">
        <v>1</v>
      </c>
      <c r="N40" s="273">
        <f t="shared" si="0"/>
        <v>1292385.83491992</v>
      </c>
    </row>
    <row r="41" spans="1:14">
      <c r="A41" s="113" t="s">
        <v>322</v>
      </c>
      <c r="B41" s="869" t="str">
        <f>VLOOKUP(A41,EQUIPOS!A11:D155,3,FALSE)</f>
        <v xml:space="preserve">Retroexcavadora sobre llantas JD 410
</v>
      </c>
      <c r="C41" s="870"/>
      <c r="D41" s="870"/>
      <c r="E41" s="870"/>
      <c r="F41" s="870"/>
      <c r="G41" s="870"/>
      <c r="H41" s="871"/>
      <c r="I41" s="422"/>
      <c r="J41" s="423"/>
      <c r="K41" s="439">
        <f>VLOOKUP(A41,EQUIPOS!A11:D168,4,FALSE)</f>
        <v>92506.246663474391</v>
      </c>
      <c r="L41" s="336"/>
      <c r="M41" s="337">
        <v>0.2</v>
      </c>
      <c r="N41" s="273">
        <f t="shared" si="0"/>
        <v>462531.23331737192</v>
      </c>
    </row>
    <row r="42" spans="1:14">
      <c r="A42" s="113"/>
      <c r="B42" s="869"/>
      <c r="C42" s="870"/>
      <c r="D42" s="870"/>
      <c r="E42" s="870"/>
      <c r="F42" s="870"/>
      <c r="G42" s="870"/>
      <c r="H42" s="871"/>
      <c r="I42" s="329"/>
      <c r="J42" s="331"/>
      <c r="K42" s="439"/>
      <c r="L42" s="424"/>
      <c r="M42" s="425"/>
      <c r="N42" s="273"/>
    </row>
    <row r="43" spans="1:14">
      <c r="B43" s="869"/>
      <c r="C43" s="870"/>
      <c r="D43" s="870"/>
      <c r="E43" s="870"/>
      <c r="F43" s="870"/>
      <c r="G43" s="870"/>
      <c r="H43" s="871"/>
      <c r="I43" s="36"/>
      <c r="J43" s="37"/>
      <c r="K43" s="439"/>
      <c r="L43" s="277"/>
      <c r="M43" s="278"/>
      <c r="N43" s="273"/>
    </row>
    <row r="44" spans="1:14">
      <c r="B44" s="321"/>
      <c r="C44" s="322"/>
      <c r="D44" s="322"/>
      <c r="E44" s="322"/>
      <c r="F44" s="324"/>
      <c r="G44" s="324"/>
      <c r="H44" s="125"/>
      <c r="I44" s="36"/>
      <c r="J44" s="37"/>
      <c r="K44" s="439"/>
      <c r="L44" s="277"/>
      <c r="M44" s="278"/>
      <c r="N44" s="274"/>
    </row>
    <row r="45" spans="1:14">
      <c r="B45" s="877" t="s">
        <v>952</v>
      </c>
      <c r="C45" s="878"/>
      <c r="D45" s="878"/>
      <c r="E45" s="38"/>
      <c r="F45" s="39"/>
      <c r="G45" s="39"/>
      <c r="H45" s="40"/>
      <c r="I45" s="36"/>
      <c r="J45" s="37"/>
      <c r="K45" s="280"/>
      <c r="L45" s="277"/>
      <c r="M45" s="402">
        <v>0.1</v>
      </c>
      <c r="N45" s="345">
        <f>N86*M45</f>
        <v>69139.567913614796</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412">
        <f>SUM(N36:N45)</f>
        <v>16615585.444118915</v>
      </c>
    </row>
    <row r="48" spans="1:14">
      <c r="B48" s="281"/>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5" t="s">
        <v>944</v>
      </c>
      <c r="C51" s="866"/>
      <c r="D51" s="866"/>
      <c r="E51" s="866"/>
      <c r="F51" s="866"/>
      <c r="G51" s="866"/>
      <c r="H51" s="866"/>
      <c r="I51" s="900"/>
      <c r="J51" s="316" t="s">
        <v>945</v>
      </c>
      <c r="K51" s="85" t="s">
        <v>946</v>
      </c>
      <c r="L51" s="901" t="s">
        <v>955</v>
      </c>
      <c r="M51" s="900"/>
      <c r="N51" s="86" t="s">
        <v>951</v>
      </c>
    </row>
    <row r="52" spans="1:17">
      <c r="A52" s="161" t="s">
        <v>410</v>
      </c>
      <c r="B52" s="43" t="str">
        <f>VLOOKUP(A52,MATERIALES!A5:D373,3,FALSE)</f>
        <v>Celda especial de carga</v>
      </c>
      <c r="C52" s="282"/>
      <c r="D52" s="282"/>
      <c r="E52" s="282"/>
      <c r="F52" s="282"/>
      <c r="G52" s="282"/>
      <c r="H52" s="282"/>
      <c r="I52" s="282"/>
      <c r="J52" s="312" t="str">
        <f>VLOOKUP(A52,MATERIALES!A6:D644,2,FALSE)</f>
        <v>u</v>
      </c>
      <c r="K52" s="283">
        <v>1</v>
      </c>
      <c r="L52" s="268"/>
      <c r="M52" s="403">
        <f>VLOOKUP(A52,MATERIALES!A5:D396,4,FALSE)</f>
        <v>15441075.110675594</v>
      </c>
      <c r="N52" s="273">
        <f t="shared" ref="N52:N57" si="1">K52*M52</f>
        <v>15441075.110675594</v>
      </c>
    </row>
    <row r="53" spans="1:17">
      <c r="A53" s="161" t="s">
        <v>505</v>
      </c>
      <c r="B53" s="43" t="str">
        <f>VLOOKUP(A53,MATERIALES!A6:D373,3,FALSE)</f>
        <v>Manguera de alta presión</v>
      </c>
      <c r="C53" s="426"/>
      <c r="D53" s="426"/>
      <c r="E53" s="426"/>
      <c r="F53" s="426"/>
      <c r="G53" s="426"/>
      <c r="H53" s="426"/>
      <c r="I53" s="426"/>
      <c r="J53" s="313" t="str">
        <f>VLOOKUP(A53,MATERIALES!A7:D645,2,FALSE)</f>
        <v>m</v>
      </c>
      <c r="K53" s="398">
        <v>30</v>
      </c>
      <c r="L53" s="422"/>
      <c r="M53" s="403">
        <f>VLOOKUP(A53,MATERIALES!A6:D397,4,FALSE)</f>
        <v>137880.12659261152</v>
      </c>
      <c r="N53" s="273">
        <f t="shared" si="1"/>
        <v>4136403.7977783456</v>
      </c>
    </row>
    <row r="54" spans="1:17">
      <c r="A54" s="161" t="s">
        <v>698</v>
      </c>
      <c r="B54" s="43" t="str">
        <f>VLOOKUP(A54,MATERIALES!A6:D373,3,FALSE)</f>
        <v>Transductores electrónicos (incluye cables, protección contra el concreto y panel de lectura)</v>
      </c>
      <c r="C54" s="426"/>
      <c r="D54" s="426"/>
      <c r="E54" s="426"/>
      <c r="F54" s="426"/>
      <c r="G54" s="426"/>
      <c r="H54" s="426"/>
      <c r="I54" s="426"/>
      <c r="J54" s="313" t="str">
        <f>VLOOKUP(A54,MATERIALES!A8:D646,2,FALSE)</f>
        <v>u</v>
      </c>
      <c r="K54" s="398">
        <v>2</v>
      </c>
      <c r="L54" s="422"/>
      <c r="M54" s="403">
        <f>VLOOKUP(A54,MATERIALES!A6:D398,4,FALSE)</f>
        <v>1494047.3953302358</v>
      </c>
      <c r="N54" s="273">
        <f t="shared" si="1"/>
        <v>2988094.7906604717</v>
      </c>
      <c r="Q54" s="106"/>
    </row>
    <row r="55" spans="1:17">
      <c r="A55" s="161" t="s">
        <v>700</v>
      </c>
      <c r="B55" s="43" t="str">
        <f>VLOOKUP(A55,MATERIALES!A6:D373,3,FALSE)</f>
        <v>Transductores mecánicos (incluye cables, protección contra el concreto y panel de lectura)</v>
      </c>
      <c r="C55" s="426"/>
      <c r="D55" s="426"/>
      <c r="E55" s="426"/>
      <c r="F55" s="426"/>
      <c r="G55" s="426"/>
      <c r="H55" s="426"/>
      <c r="I55" s="426"/>
      <c r="J55" s="313" t="str">
        <f>VLOOKUP(A55,MATERIALES!A9:D647,2,FALSE)</f>
        <v>u</v>
      </c>
      <c r="K55" s="398">
        <v>5</v>
      </c>
      <c r="L55" s="422"/>
      <c r="M55" s="403">
        <f>VLOOKUP(A55,MATERIALES!A6:D399,4,FALSE)</f>
        <v>912542.31249702408</v>
      </c>
      <c r="N55" s="273">
        <f t="shared" si="1"/>
        <v>4562711.5624851203</v>
      </c>
    </row>
    <row r="56" spans="1:17">
      <c r="A56" s="161" t="s">
        <v>727</v>
      </c>
      <c r="B56" s="43" t="str">
        <f>VLOOKUP(A56,MATERIALES!A7:D373,3,FALSE)</f>
        <v>Tubo metálico de alta resistencia</v>
      </c>
      <c r="C56" s="426"/>
      <c r="D56" s="426"/>
      <c r="E56" s="426"/>
      <c r="F56" s="426"/>
      <c r="G56" s="426"/>
      <c r="H56" s="426"/>
      <c r="I56" s="426"/>
      <c r="J56" s="313" t="str">
        <f>VLOOKUP(A56,MATERIALES!A10:D648,2,FALSE)</f>
        <v>m</v>
      </c>
      <c r="K56" s="398">
        <v>60</v>
      </c>
      <c r="L56" s="422"/>
      <c r="M56" s="403">
        <f>VLOOKUP(A56,MATERIALES!A7:D400,4,FALSE)</f>
        <v>77067.573180798747</v>
      </c>
      <c r="N56" s="273">
        <f t="shared" si="1"/>
        <v>4624054.3908479251</v>
      </c>
    </row>
    <row r="57" spans="1:17">
      <c r="A57" s="161" t="s">
        <v>734</v>
      </c>
      <c r="B57" s="43" t="str">
        <f>VLOOKUP(A57,MATERIALES!A8:D373,3,FALSE)</f>
        <v>Uniones especiales de alta resistencia para tubería</v>
      </c>
      <c r="C57" s="426"/>
      <c r="D57" s="426"/>
      <c r="E57" s="426"/>
      <c r="F57" s="426"/>
      <c r="G57" s="426"/>
      <c r="H57" s="426"/>
      <c r="I57" s="426"/>
      <c r="J57" s="313" t="str">
        <f>VLOOKUP(A57,MATERIALES!A11:D649,2,FALSE)</f>
        <v>u</v>
      </c>
      <c r="K57" s="398">
        <v>12</v>
      </c>
      <c r="L57" s="422"/>
      <c r="M57" s="403">
        <f>VLOOKUP(A57,MATERIALES!A8:D401,4,FALSE)</f>
        <v>58377.321033528766</v>
      </c>
      <c r="N57" s="273">
        <f t="shared" si="1"/>
        <v>700527.85240234516</v>
      </c>
    </row>
    <row r="58" spans="1:17">
      <c r="A58" s="161"/>
      <c r="B58" s="43"/>
      <c r="C58" s="426"/>
      <c r="D58" s="426"/>
      <c r="E58" s="426"/>
      <c r="F58" s="426"/>
      <c r="G58" s="426"/>
      <c r="H58" s="426"/>
      <c r="I58" s="426"/>
      <c r="J58" s="312"/>
      <c r="K58" s="398"/>
      <c r="L58" s="422"/>
      <c r="M58" s="403"/>
      <c r="N58" s="273"/>
    </row>
    <row r="59" spans="1:17">
      <c r="A59" s="161"/>
      <c r="B59" s="43"/>
      <c r="C59" s="426"/>
      <c r="D59" s="426"/>
      <c r="E59" s="426"/>
      <c r="F59" s="426"/>
      <c r="G59" s="426"/>
      <c r="H59" s="426"/>
      <c r="I59" s="426"/>
      <c r="J59" s="312"/>
      <c r="K59" s="398"/>
      <c r="L59" s="422"/>
      <c r="M59" s="403"/>
      <c r="N59" s="273"/>
    </row>
    <row r="60" spans="1:17">
      <c r="A60" s="161"/>
      <c r="B60" s="43"/>
      <c r="C60" s="426"/>
      <c r="D60" s="426"/>
      <c r="E60" s="426"/>
      <c r="F60" s="426"/>
      <c r="G60" s="426"/>
      <c r="H60" s="426"/>
      <c r="I60" s="426"/>
      <c r="J60" s="312"/>
      <c r="K60" s="398"/>
      <c r="L60" s="422"/>
      <c r="M60" s="403"/>
      <c r="N60" s="273"/>
    </row>
    <row r="61" spans="1:17">
      <c r="A61" s="161"/>
      <c r="B61" s="43"/>
      <c r="C61" s="426"/>
      <c r="D61" s="426"/>
      <c r="E61" s="426"/>
      <c r="F61" s="426"/>
      <c r="G61" s="426"/>
      <c r="H61" s="426"/>
      <c r="I61" s="426"/>
      <c r="J61" s="312"/>
      <c r="K61" s="398"/>
      <c r="L61" s="422"/>
      <c r="M61" s="403"/>
      <c r="N61" s="273"/>
    </row>
    <row r="62" spans="1:17" ht="15.75" thickBot="1">
      <c r="B62" s="43"/>
      <c r="C62" s="311"/>
      <c r="D62" s="311"/>
      <c r="E62" s="311"/>
      <c r="F62" s="311"/>
      <c r="G62" s="311"/>
      <c r="H62" s="311"/>
      <c r="I62" s="311"/>
      <c r="J62" s="436"/>
      <c r="K62" s="126"/>
      <c r="L62" s="326"/>
      <c r="M62" s="403"/>
      <c r="N62" s="273"/>
    </row>
    <row r="63" spans="1:17" ht="15.75" thickBot="1">
      <c r="B63" s="820" t="s">
        <v>953</v>
      </c>
      <c r="C63" s="821"/>
      <c r="D63" s="821"/>
      <c r="E63" s="821"/>
      <c r="F63" s="821"/>
      <c r="G63" s="821"/>
      <c r="H63" s="821"/>
      <c r="I63" s="821"/>
      <c r="J63" s="821"/>
      <c r="K63" s="821"/>
      <c r="L63" s="821"/>
      <c r="M63" s="822"/>
      <c r="N63" s="395">
        <f>SUM(N52:N62)</f>
        <v>32452867.504849803</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06" t="s">
        <v>961</v>
      </c>
      <c r="M67" s="885"/>
      <c r="N67" s="76" t="s">
        <v>951</v>
      </c>
    </row>
    <row r="68" spans="1:15">
      <c r="A68" t="s">
        <v>1400</v>
      </c>
      <c r="B68" s="46" t="str">
        <f>VLOOKUP(A68,TRANSPORTE!A5:D117,3,FALSE)</f>
        <v>Transporte de tubos. celdas, etc.</v>
      </c>
      <c r="C68" s="318"/>
      <c r="D68" s="318"/>
      <c r="E68" s="318"/>
      <c r="F68" s="318"/>
      <c r="G68" s="318"/>
      <c r="H68" s="312" t="s">
        <v>1468</v>
      </c>
      <c r="I68" s="280">
        <v>1</v>
      </c>
      <c r="J68" s="287">
        <v>1</v>
      </c>
      <c r="K68" s="280">
        <f>I68*J68</f>
        <v>1</v>
      </c>
      <c r="L68" s="907">
        <f>VLOOKUP(A68,TRANSPORTE!A5:D117,4,FALSE)</f>
        <v>1071025.3724644671</v>
      </c>
      <c r="M68" s="908"/>
      <c r="N68" s="288">
        <f>K68*L68</f>
        <v>1071025.3724644671</v>
      </c>
    </row>
    <row r="69" spans="1:15">
      <c r="A69" t="s">
        <v>1399</v>
      </c>
      <c r="B69" s="46" t="str">
        <f>VLOOKUP(A69,TRANSPORTE!A5:D117,3,FALSE)</f>
        <v>Pasajes aéreos</v>
      </c>
      <c r="C69" s="47"/>
      <c r="D69" s="47"/>
      <c r="E69" s="47"/>
      <c r="F69" s="47"/>
      <c r="G69" s="47"/>
      <c r="H69" s="312" t="s">
        <v>945</v>
      </c>
      <c r="I69" s="280">
        <v>3</v>
      </c>
      <c r="J69" s="287">
        <v>1</v>
      </c>
      <c r="K69" s="280">
        <f>I69*J69</f>
        <v>3</v>
      </c>
      <c r="L69" s="907">
        <f>VLOOKUP(A69,TRANSPORTE!A5:D117,4,FALSE)</f>
        <v>370567.8423607485</v>
      </c>
      <c r="M69" s="908"/>
      <c r="N69" s="288">
        <f>K69*L69</f>
        <v>1111703.5270822456</v>
      </c>
    </row>
    <row r="70" spans="1:15">
      <c r="B70" s="46"/>
      <c r="C70" s="47"/>
      <c r="D70" s="47"/>
      <c r="E70" s="47"/>
      <c r="F70" s="47"/>
      <c r="G70" s="47"/>
      <c r="H70" s="312"/>
      <c r="I70" s="280"/>
      <c r="J70" s="287"/>
      <c r="K70" s="280"/>
      <c r="L70" s="907"/>
      <c r="M70" s="908"/>
      <c r="N70" s="288"/>
    </row>
    <row r="71" spans="1:15">
      <c r="B71" s="46"/>
      <c r="C71" s="47"/>
      <c r="D71" s="47"/>
      <c r="E71" s="47"/>
      <c r="F71" s="47"/>
      <c r="G71" s="47"/>
      <c r="H71" s="312"/>
      <c r="I71" s="280"/>
      <c r="J71" s="287"/>
      <c r="K71" s="280"/>
      <c r="L71" s="907"/>
      <c r="M71" s="908"/>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898"/>
      <c r="M73" s="899"/>
      <c r="N73" s="127"/>
    </row>
    <row r="74" spans="1:15" ht="15.75" thickBot="1">
      <c r="B74" s="909" t="s">
        <v>953</v>
      </c>
      <c r="C74" s="863"/>
      <c r="D74" s="863"/>
      <c r="E74" s="863"/>
      <c r="F74" s="863"/>
      <c r="G74" s="863"/>
      <c r="H74" s="863"/>
      <c r="I74" s="863"/>
      <c r="J74" s="863"/>
      <c r="K74" s="863"/>
      <c r="L74" s="863"/>
      <c r="M74" s="864"/>
      <c r="N74" s="104">
        <f>N68+N69+N70+N71+N72</f>
        <v>2182728.8995467126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862"/>
      <c r="N78" s="98" t="s">
        <v>951</v>
      </c>
    </row>
    <row r="79" spans="1:15">
      <c r="A79" s="162" t="s">
        <v>6</v>
      </c>
      <c r="B79" s="49" t="str">
        <f>VLOOKUP(A79,'MANO DE OBRA'!A8:D68,3,FALSE)</f>
        <v xml:space="preserve">Obrero </v>
      </c>
      <c r="C79" s="47"/>
      <c r="D79" s="47"/>
      <c r="E79" s="47"/>
      <c r="F79" s="47"/>
      <c r="G79" s="47"/>
      <c r="H79" s="47"/>
      <c r="I79" s="293">
        <f t="shared" ref="I79:I82" si="2">K79/J79*100</f>
        <v>29260.000000000004</v>
      </c>
      <c r="J79" s="294">
        <v>185</v>
      </c>
      <c r="K79" s="295">
        <f>VLOOKUP(A79,'MANO DE OBRA'!A8:D99,4,FALSE)</f>
        <v>54131</v>
      </c>
      <c r="L79" s="50"/>
      <c r="M79" s="435">
        <v>1</v>
      </c>
      <c r="N79" s="396">
        <f t="shared" ref="N79:N82" si="3">K79/M79</f>
        <v>54131</v>
      </c>
      <c r="O79" s="106"/>
    </row>
    <row r="80" spans="1:15">
      <c r="A80" s="162" t="s">
        <v>74</v>
      </c>
      <c r="B80" s="49" t="str">
        <f>VLOOKUP(A80,'MANO DE OBRA'!A8:D69,3,FALSE)</f>
        <v>Ingeniero de Montaje y Prueba Pilote (1)</v>
      </c>
      <c r="C80" s="47"/>
      <c r="D80" s="47"/>
      <c r="E80" s="47"/>
      <c r="F80" s="47"/>
      <c r="G80" s="47"/>
      <c r="H80" s="47"/>
      <c r="I80" s="293">
        <f t="shared" si="2"/>
        <v>257965.03444028978</v>
      </c>
      <c r="J80" s="294">
        <v>185</v>
      </c>
      <c r="K80" s="295">
        <f>VLOOKUP(A80,'MANO DE OBRA'!A8:D100,4,FALSE)</f>
        <v>477235.31371453602</v>
      </c>
      <c r="L80" s="50"/>
      <c r="M80" s="435">
        <v>1</v>
      </c>
      <c r="N80" s="396">
        <f t="shared" si="3"/>
        <v>477235.31371453602</v>
      </c>
    </row>
    <row r="81" spans="1:14">
      <c r="A81" s="162"/>
      <c r="B81" s="49"/>
      <c r="C81" s="47"/>
      <c r="D81" s="47"/>
      <c r="E81" s="47"/>
      <c r="F81" s="47"/>
      <c r="G81" s="47"/>
      <c r="H81" s="47"/>
      <c r="I81" s="293"/>
      <c r="J81" s="294"/>
      <c r="K81" s="295"/>
      <c r="L81" s="50"/>
      <c r="M81" s="435"/>
      <c r="N81" s="396"/>
    </row>
    <row r="82" spans="1:14">
      <c r="A82" t="s">
        <v>88</v>
      </c>
      <c r="B82" s="49" t="str">
        <f>VLOOKUP(A82,'MANO DE OBRA'!A9:D70,3,FALSE)</f>
        <v>Soldador experto en montaje y pruebas</v>
      </c>
      <c r="C82" s="47"/>
      <c r="D82" s="47"/>
      <c r="E82" s="47"/>
      <c r="F82" s="47"/>
      <c r="G82" s="47"/>
      <c r="H82" s="47"/>
      <c r="I82" s="293">
        <f t="shared" si="2"/>
        <v>86502.359687357821</v>
      </c>
      <c r="J82" s="294">
        <v>185</v>
      </c>
      <c r="K82" s="295">
        <f>VLOOKUP(A82,'MANO DE OBRA'!A9:D101,4,FALSE)</f>
        <v>160029.36542161196</v>
      </c>
      <c r="L82" s="50"/>
      <c r="M82" s="435">
        <v>1</v>
      </c>
      <c r="N82" s="396">
        <f t="shared" si="3"/>
        <v>160029.36542161196</v>
      </c>
    </row>
    <row r="83" spans="1:14">
      <c r="B83" s="49"/>
      <c r="C83" s="47"/>
      <c r="D83" s="47"/>
      <c r="E83" s="47"/>
      <c r="F83" s="47"/>
      <c r="G83" s="47"/>
      <c r="H83" s="47"/>
      <c r="I83" s="293"/>
      <c r="J83" s="294"/>
      <c r="K83" s="295"/>
      <c r="L83" s="319"/>
      <c r="M83" s="435"/>
      <c r="N83" s="396"/>
    </row>
    <row r="84" spans="1:14">
      <c r="B84" s="49"/>
      <c r="C84" s="47"/>
      <c r="D84" s="47"/>
      <c r="E84" s="47"/>
      <c r="F84" s="47"/>
      <c r="G84" s="47"/>
      <c r="H84" s="47"/>
      <c r="I84" s="293"/>
      <c r="J84" s="294"/>
      <c r="K84" s="295"/>
      <c r="L84" s="319"/>
      <c r="M84" s="301"/>
      <c r="N84" s="297"/>
    </row>
    <row r="85" spans="1:14" ht="15.75" thickBot="1">
      <c r="B85" s="896"/>
      <c r="C85" s="897" t="e">
        <f>VLOOKUP(B85,'MANO DE OBRA'!B12:E73,3,FALSE)</f>
        <v>#N/A</v>
      </c>
      <c r="D85" s="897" t="e">
        <f>VLOOKUP(C85,'MANO DE OBRA'!C12:F73,3,FALSE)</f>
        <v>#N/A</v>
      </c>
      <c r="E85" s="897" t="e">
        <f>VLOOKUP(D85,'MANO DE OBRA'!D12:G73,3,FALSE)</f>
        <v>#N/A</v>
      </c>
      <c r="F85" s="897" t="e">
        <f>VLOOKUP(E85,'MANO DE OBRA'!E12:H73,3,FALSE)</f>
        <v>#N/A</v>
      </c>
      <c r="G85" s="897" t="e">
        <f>VLOOKUP(F85,'MANO DE OBRA'!F12:I73,3,FALSE)</f>
        <v>#N/A</v>
      </c>
      <c r="H85" s="897" t="e">
        <f>VLOOKUP(G85,'MANO DE OBRA'!G12:J73,3,FALSE)</f>
        <v>#N/A</v>
      </c>
      <c r="I85" s="471"/>
      <c r="J85" s="472"/>
      <c r="K85" s="473"/>
      <c r="L85" s="977"/>
      <c r="M85" s="977"/>
      <c r="N85" s="474"/>
    </row>
    <row r="86" spans="1:14" ht="15.75" thickBot="1">
      <c r="B86" s="909" t="s">
        <v>953</v>
      </c>
      <c r="C86" s="863"/>
      <c r="D86" s="863"/>
      <c r="E86" s="863"/>
      <c r="F86" s="863"/>
      <c r="G86" s="863"/>
      <c r="H86" s="863"/>
      <c r="I86" s="863"/>
      <c r="J86" s="863"/>
      <c r="K86" s="863"/>
      <c r="L86" s="863"/>
      <c r="M86" s="864"/>
      <c r="N86" s="461">
        <f>SUM(N79:N85)</f>
        <v>691395.67913614796</v>
      </c>
    </row>
    <row r="87" spans="1:14" ht="15.75" thickBot="1">
      <c r="B87" s="33"/>
      <c r="C87" s="34"/>
      <c r="D87" s="34"/>
      <c r="E87" s="34"/>
      <c r="F87" s="34"/>
      <c r="G87" s="34"/>
      <c r="H87" s="34"/>
      <c r="I87" s="34"/>
      <c r="J87" s="34"/>
      <c r="K87" s="34"/>
      <c r="L87" s="34"/>
      <c r="M87" s="34"/>
      <c r="N87" s="35"/>
    </row>
    <row r="88" spans="1:14" ht="15.75" thickBot="1">
      <c r="B88" s="820" t="s">
        <v>967</v>
      </c>
      <c r="C88" s="821"/>
      <c r="D88" s="821"/>
      <c r="E88" s="821"/>
      <c r="F88" s="821"/>
      <c r="G88" s="821"/>
      <c r="H88" s="821"/>
      <c r="I88" s="821"/>
      <c r="J88" s="821"/>
      <c r="K88" s="821"/>
      <c r="L88" s="821"/>
      <c r="M88" s="822"/>
      <c r="N88" s="99">
        <f>N86+N74+N63+N47</f>
        <v>51942577.527651578</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5" t="s">
        <v>969</v>
      </c>
      <c r="C92" s="866"/>
      <c r="D92" s="866"/>
      <c r="E92" s="866"/>
      <c r="F92" s="866"/>
      <c r="G92" s="866"/>
      <c r="H92" s="866"/>
      <c r="I92" s="315"/>
      <c r="J92" s="335"/>
      <c r="K92" s="303" t="s">
        <v>970</v>
      </c>
      <c r="L92" s="867" t="s">
        <v>971</v>
      </c>
      <c r="M92" s="868"/>
      <c r="N92" s="304"/>
    </row>
    <row r="93" spans="1:14">
      <c r="B93" s="853" t="s">
        <v>972</v>
      </c>
      <c r="C93" s="854"/>
      <c r="D93" s="854"/>
      <c r="E93" s="854"/>
      <c r="F93" s="854"/>
      <c r="G93" s="854"/>
      <c r="H93" s="854"/>
      <c r="I93" s="87"/>
      <c r="J93" s="88"/>
      <c r="K93" s="305">
        <v>0.2</v>
      </c>
      <c r="L93" s="855">
        <f>N88*K93</f>
        <v>10388515.505530316</v>
      </c>
      <c r="M93" s="856"/>
      <c r="N93" s="51"/>
    </row>
    <row r="94" spans="1:14">
      <c r="B94" s="89" t="s">
        <v>973</v>
      </c>
      <c r="C94" s="90"/>
      <c r="D94" s="90"/>
      <c r="E94" s="90"/>
      <c r="F94" s="90"/>
      <c r="G94" s="90"/>
      <c r="H94" s="90"/>
      <c r="I94" s="87"/>
      <c r="J94" s="88"/>
      <c r="K94" s="305">
        <v>0.05</v>
      </c>
      <c r="L94" s="855">
        <f>N88*K94</f>
        <v>2597128.8763825791</v>
      </c>
      <c r="M94" s="856"/>
      <c r="N94" s="51"/>
    </row>
    <row r="95" spans="1:14" ht="15.75" thickBot="1">
      <c r="B95" s="91" t="s">
        <v>974</v>
      </c>
      <c r="C95" s="92"/>
      <c r="D95" s="92"/>
      <c r="E95" s="92"/>
      <c r="F95" s="92"/>
      <c r="G95" s="92"/>
      <c r="H95" s="92"/>
      <c r="I95" s="93"/>
      <c r="J95" s="94"/>
      <c r="K95" s="306">
        <v>0.05</v>
      </c>
      <c r="L95" s="857">
        <f>N88*K95</f>
        <v>2597128.8763825791</v>
      </c>
      <c r="M95" s="858"/>
      <c r="N95" s="51"/>
    </row>
    <row r="96" spans="1:14" ht="15.75" thickBot="1">
      <c r="B96" s="820" t="s">
        <v>953</v>
      </c>
      <c r="C96" s="821"/>
      <c r="D96" s="821"/>
      <c r="E96" s="821"/>
      <c r="F96" s="821"/>
      <c r="G96" s="821"/>
      <c r="H96" s="821"/>
      <c r="I96" s="821"/>
      <c r="J96" s="821"/>
      <c r="K96" s="821"/>
      <c r="L96" s="821"/>
      <c r="M96" s="822"/>
      <c r="N96" s="52">
        <f>L93+L94+L95</f>
        <v>15582773.258295473</v>
      </c>
    </row>
    <row r="97" spans="1:14" ht="15.75" thickBot="1">
      <c r="B97" s="33"/>
      <c r="C97" s="34"/>
      <c r="D97" s="34"/>
      <c r="E97" s="34"/>
      <c r="F97" s="34"/>
      <c r="G97" s="34"/>
      <c r="H97" s="34"/>
      <c r="I97" s="34"/>
      <c r="J97" s="34"/>
      <c r="K97" s="34"/>
      <c r="L97" s="34"/>
      <c r="M97" s="34"/>
      <c r="N97" s="35"/>
    </row>
    <row r="98" spans="1:14" ht="15.75" thickBot="1">
      <c r="A98" t="s">
        <v>2016</v>
      </c>
      <c r="B98" s="820" t="s">
        <v>975</v>
      </c>
      <c r="C98" s="821"/>
      <c r="D98" s="821"/>
      <c r="E98" s="821"/>
      <c r="F98" s="821"/>
      <c r="G98" s="821"/>
      <c r="H98" s="821"/>
      <c r="I98" s="821"/>
      <c r="J98" s="821"/>
      <c r="K98" s="821"/>
      <c r="L98" s="821"/>
      <c r="M98" s="822"/>
      <c r="N98" s="189">
        <f>N88+N96</f>
        <v>67525350.785947055</v>
      </c>
    </row>
    <row r="99" spans="1:14">
      <c r="B99" s="240"/>
      <c r="C99" s="241"/>
      <c r="D99" s="241"/>
      <c r="E99" s="241"/>
      <c r="F99" s="241"/>
      <c r="G99" s="241"/>
      <c r="H99" s="241"/>
      <c r="I99" s="241"/>
      <c r="J99" s="241"/>
      <c r="K99" s="241"/>
      <c r="L99" s="241"/>
      <c r="M99" s="241"/>
      <c r="N99" s="242"/>
    </row>
    <row r="100" spans="1:14">
      <c r="B100" s="243"/>
      <c r="C100" s="244"/>
      <c r="D100" s="244"/>
      <c r="E100" s="244"/>
      <c r="F100" s="244"/>
      <c r="G100" s="244"/>
      <c r="H100" s="244"/>
      <c r="I100" s="244"/>
      <c r="J100" s="244"/>
      <c r="K100" s="244"/>
      <c r="L100" s="244"/>
      <c r="M100" s="244"/>
      <c r="N100" s="245"/>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418" t="s">
        <v>976</v>
      </c>
      <c r="F103" s="418"/>
      <c r="G103" s="418"/>
      <c r="H103" s="418"/>
      <c r="I103" s="418"/>
      <c r="J103" s="418"/>
      <c r="K103" s="244"/>
      <c r="L103" s="244"/>
      <c r="M103" s="244"/>
      <c r="N103" s="245"/>
    </row>
    <row r="104" spans="1:14">
      <c r="B104" s="243"/>
      <c r="C104" s="244"/>
      <c r="D104" s="244"/>
      <c r="E104" s="244" t="s">
        <v>977</v>
      </c>
      <c r="F104" s="244"/>
      <c r="G104" s="244"/>
      <c r="H104" s="244"/>
      <c r="I104" s="244"/>
      <c r="J104" s="244"/>
      <c r="K104" s="244"/>
      <c r="L104" s="244"/>
      <c r="M104" s="244"/>
      <c r="N104" s="245"/>
    </row>
    <row r="105" spans="1:14">
      <c r="B105" s="243"/>
      <c r="C105" s="244"/>
      <c r="D105" s="244"/>
      <c r="E105" s="244" t="s">
        <v>978</v>
      </c>
      <c r="F105" s="244"/>
      <c r="G105" s="244"/>
      <c r="H105" s="244"/>
      <c r="I105" s="244"/>
      <c r="J105" s="244"/>
      <c r="K105" s="244"/>
      <c r="L105" s="244"/>
      <c r="M105" s="244"/>
      <c r="N105" s="245"/>
    </row>
    <row r="106" spans="1:14">
      <c r="B106" s="243"/>
      <c r="C106" s="244"/>
      <c r="D106" s="244"/>
      <c r="E106" s="244" t="s">
        <v>979</v>
      </c>
      <c r="F106" s="244"/>
      <c r="G106" s="244"/>
      <c r="H106" s="244"/>
      <c r="I106" s="244"/>
      <c r="J106" s="244"/>
      <c r="K106" s="244"/>
      <c r="L106" s="244"/>
      <c r="M106" s="244"/>
      <c r="N106" s="245"/>
    </row>
    <row r="107" spans="1:14" ht="15.75" thickBot="1">
      <c r="B107" s="243"/>
      <c r="C107" s="244"/>
      <c r="D107" s="244"/>
      <c r="E107" s="244"/>
      <c r="F107" s="244" t="s">
        <v>980</v>
      </c>
      <c r="G107" s="244"/>
      <c r="H107" s="244"/>
      <c r="I107" s="244"/>
      <c r="J107" s="244"/>
      <c r="K107" s="244"/>
      <c r="L107" s="244"/>
      <c r="M107" s="244"/>
      <c r="N107" s="245"/>
    </row>
    <row r="108" spans="1:14">
      <c r="B108" s="228" t="s">
        <v>2216</v>
      </c>
      <c r="C108" s="229"/>
      <c r="D108" s="229"/>
      <c r="E108" s="229"/>
      <c r="F108" s="229"/>
      <c r="G108" s="229"/>
      <c r="H108" s="229"/>
      <c r="I108" s="229"/>
      <c r="J108" s="229"/>
      <c r="K108" s="229"/>
      <c r="L108" s="229"/>
      <c r="M108" s="229"/>
      <c r="N108" s="230"/>
    </row>
    <row r="109" spans="1:14">
      <c r="B109" s="246"/>
      <c r="C109" s="247"/>
      <c r="D109" s="247"/>
      <c r="E109" s="247"/>
      <c r="F109" s="247"/>
      <c r="G109" s="247"/>
      <c r="H109" s="247"/>
      <c r="I109" s="247"/>
      <c r="J109" s="247"/>
      <c r="K109" s="247"/>
      <c r="L109" s="247"/>
      <c r="M109" s="247"/>
      <c r="N109" s="248"/>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ht="15.75" thickBot="1">
      <c r="B112" s="249"/>
      <c r="C112" s="250"/>
      <c r="D112" s="250"/>
      <c r="E112" s="250"/>
      <c r="F112" s="250"/>
      <c r="G112" s="250"/>
      <c r="H112" s="250"/>
      <c r="I112" s="250"/>
      <c r="J112" s="250"/>
      <c r="K112" s="250"/>
      <c r="L112" s="250"/>
      <c r="M112" s="250"/>
      <c r="N112" s="251"/>
    </row>
    <row r="113" spans="2:14">
      <c r="B113" s="252"/>
      <c r="C113" s="253"/>
      <c r="D113" s="253"/>
      <c r="E113" s="253"/>
      <c r="F113" s="253"/>
      <c r="G113" s="253"/>
      <c r="H113" s="253"/>
      <c r="I113" s="253"/>
      <c r="J113" s="253"/>
      <c r="K113" s="253"/>
      <c r="L113" s="253"/>
      <c r="M113" s="253"/>
      <c r="N113" s="254"/>
    </row>
    <row r="114" spans="2:14">
      <c r="B114" s="255" t="s">
        <v>2217</v>
      </c>
      <c r="C114" s="256"/>
      <c r="D114" s="256"/>
      <c r="E114" s="256"/>
      <c r="F114" s="256"/>
      <c r="G114" s="256"/>
      <c r="H114" s="256"/>
      <c r="I114" s="256"/>
      <c r="J114" s="256"/>
      <c r="K114" s="256"/>
      <c r="L114" s="256"/>
      <c r="M114" s="256"/>
      <c r="N114" s="257"/>
    </row>
    <row r="115" spans="2:14" ht="15" customHeight="1">
      <c r="B115" s="964" t="s">
        <v>2218</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2219</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40"/>
      <c r="C119" s="341"/>
      <c r="D119" s="341"/>
      <c r="E119" s="341"/>
      <c r="F119" s="341"/>
      <c r="G119" s="341"/>
      <c r="H119" s="341"/>
      <c r="I119" s="341"/>
      <c r="J119" s="341"/>
      <c r="K119" s="341"/>
      <c r="L119" s="341"/>
      <c r="M119" s="341"/>
      <c r="N119" s="342"/>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255"/>
      <c r="C122" s="256"/>
      <c r="D122" s="256"/>
      <c r="E122" s="256"/>
      <c r="F122" s="256"/>
      <c r="G122" s="256"/>
      <c r="H122" s="256"/>
      <c r="I122" s="256"/>
      <c r="J122" s="256"/>
      <c r="K122" s="256"/>
      <c r="L122" s="256"/>
      <c r="M122" s="256"/>
      <c r="N122" s="257"/>
    </row>
    <row r="123" spans="2:14">
      <c r="B123" s="243"/>
      <c r="C123" s="244"/>
      <c r="D123" s="244"/>
      <c r="E123" s="244" t="s">
        <v>976</v>
      </c>
      <c r="F123" s="418"/>
      <c r="G123" s="418"/>
      <c r="H123" s="244"/>
      <c r="I123" s="244"/>
      <c r="J123" s="244"/>
      <c r="K123" s="244"/>
      <c r="L123" s="244"/>
      <c r="M123" s="244"/>
      <c r="N123" s="245"/>
    </row>
    <row r="124" spans="2:14">
      <c r="B124" s="243"/>
      <c r="C124" s="244"/>
      <c r="D124" s="244"/>
      <c r="E124" s="419" t="s">
        <v>977</v>
      </c>
      <c r="F124" s="244"/>
      <c r="G124" s="244"/>
      <c r="H124" s="419"/>
      <c r="I124" s="419"/>
      <c r="J124" s="419"/>
      <c r="K124" s="244"/>
      <c r="L124" s="244"/>
      <c r="M124" s="244"/>
      <c r="N124" s="245"/>
    </row>
    <row r="125" spans="2:14">
      <c r="B125" s="243"/>
      <c r="C125" s="244"/>
      <c r="D125" s="244"/>
      <c r="E125" s="258" t="s">
        <v>981</v>
      </c>
      <c r="F125" s="244"/>
      <c r="G125" s="244"/>
      <c r="H125" s="258"/>
      <c r="I125" s="258"/>
      <c r="J125" s="258"/>
      <c r="K125" s="244"/>
      <c r="L125" s="244"/>
      <c r="M125" s="244"/>
      <c r="N125" s="245"/>
    </row>
    <row r="126" spans="2:14">
      <c r="B126" s="259"/>
      <c r="C126" s="256"/>
      <c r="D126" s="256"/>
      <c r="E126" s="244" t="s">
        <v>979</v>
      </c>
      <c r="F126" s="244"/>
      <c r="G126" s="244"/>
      <c r="H126" s="244"/>
      <c r="I126" s="244"/>
      <c r="J126" s="244"/>
      <c r="K126" s="256"/>
      <c r="L126" s="256"/>
      <c r="M126" s="256"/>
      <c r="N126" s="257"/>
    </row>
    <row r="127" spans="2:14">
      <c r="B127" s="259"/>
      <c r="C127" s="256"/>
      <c r="D127" s="256"/>
      <c r="E127" s="256"/>
      <c r="F127" s="244"/>
      <c r="G127" s="244"/>
      <c r="H127" s="244"/>
      <c r="I127" s="244"/>
      <c r="J127" s="244"/>
      <c r="K127" s="256"/>
      <c r="L127" s="256"/>
      <c r="M127" s="256"/>
      <c r="N127" s="257"/>
    </row>
    <row r="128" spans="2:14">
      <c r="B128" s="259" t="s">
        <v>2220</v>
      </c>
      <c r="C128" s="258"/>
      <c r="D128" s="258"/>
      <c r="E128" s="244"/>
      <c r="F128" s="244"/>
      <c r="G128" s="244"/>
      <c r="H128" s="244"/>
      <c r="I128" s="244"/>
      <c r="J128" s="970"/>
      <c r="K128" s="970"/>
      <c r="L128" s="970"/>
      <c r="M128" s="970"/>
      <c r="N128" s="971"/>
    </row>
    <row r="129" spans="2:14" ht="15.75" thickBot="1">
      <c r="B129" s="420" t="s">
        <v>2221</v>
      </c>
      <c r="C129" s="421"/>
      <c r="D129" s="421"/>
      <c r="E129" s="260"/>
      <c r="F129" s="260"/>
      <c r="G129" s="260"/>
      <c r="H129" s="260"/>
      <c r="I129" s="260"/>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R74" sqref="R74"/>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1731</v>
      </c>
      <c r="C31" s="81" t="s">
        <v>1657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326</v>
      </c>
      <c r="B36" s="869" t="str">
        <f>VLOOKUP(A36,EQUIPOS!A6:D154,3,FALSE)</f>
        <v>Sensor de Impacto para prueba de integridad tipo</v>
      </c>
      <c r="C36" s="870"/>
      <c r="D36" s="870"/>
      <c r="E36" s="870"/>
      <c r="F36" s="870"/>
      <c r="G36" s="870"/>
      <c r="H36" s="871"/>
      <c r="I36" s="268"/>
      <c r="J36" s="269"/>
      <c r="K36" s="270">
        <f>VLOOKUP(A36,EQUIPOS!A6:D163,4,FALSE)</f>
        <v>88257.709185089567</v>
      </c>
      <c r="L36" s="271"/>
      <c r="M36" s="337">
        <v>1</v>
      </c>
      <c r="N36" s="273">
        <f>K36/M36</f>
        <v>88257.709185089567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88257.709185089567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283"/>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3"/>
      <c r="J71" s="294"/>
      <c r="K71" s="295"/>
      <c r="L71" s="50"/>
      <c r="M71" s="435"/>
      <c r="N71" s="396"/>
      <c r="O71" s="106"/>
    </row>
    <row r="72" spans="1:15">
      <c r="A72" s="162" t="s">
        <v>89</v>
      </c>
      <c r="B72" s="49" t="str">
        <f>VLOOKUP(A72,'MANO DE OBRA'!A7:D67,3,FALSE)</f>
        <v>Operador prueba de integridad</v>
      </c>
      <c r="C72" s="47"/>
      <c r="D72" s="47"/>
      <c r="E72" s="47"/>
      <c r="F72" s="47"/>
      <c r="G72" s="47"/>
      <c r="H72" s="47"/>
      <c r="I72" s="293">
        <f>K72/J72*100</f>
        <v>72085.299739464841</v>
      </c>
      <c r="J72" s="294">
        <v>185</v>
      </c>
      <c r="K72" s="295">
        <f>VLOOKUP(A72,'MANO DE OBRA'!A7:D98,4,FALSE)</f>
        <v>133357.80451800997</v>
      </c>
      <c r="L72" s="50"/>
      <c r="M72" s="433">
        <v>0.33333332999999998</v>
      </c>
      <c r="N72" s="396">
        <f>K72/M72</f>
        <v>400073.41755476414</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400073.41755476414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488331.1267398537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97666.225347970743</v>
      </c>
      <c r="M84" s="856"/>
      <c r="N84" s="51"/>
    </row>
    <row r="85" spans="1:14">
      <c r="B85" s="89" t="s">
        <v>973</v>
      </c>
      <c r="C85" s="90"/>
      <c r="D85" s="90"/>
      <c r="E85" s="90"/>
      <c r="F85" s="90"/>
      <c r="G85" s="90"/>
      <c r="H85" s="90"/>
      <c r="I85" s="87"/>
      <c r="J85" s="88"/>
      <c r="K85" s="305">
        <v>0.05</v>
      </c>
      <c r="L85" s="855">
        <f>N79*K85</f>
        <v>24416.556336992686</v>
      </c>
      <c r="M85" s="856"/>
      <c r="N85" s="51"/>
    </row>
    <row r="86" spans="1:14" ht="15.75" thickBot="1">
      <c r="B86" s="91" t="s">
        <v>974</v>
      </c>
      <c r="C86" s="92"/>
      <c r="D86" s="92"/>
      <c r="E86" s="92"/>
      <c r="F86" s="92"/>
      <c r="G86" s="92"/>
      <c r="H86" s="92"/>
      <c r="I86" s="93"/>
      <c r="J86" s="94"/>
      <c r="K86" s="306">
        <v>0.05</v>
      </c>
      <c r="L86" s="857">
        <f>N79*K86</f>
        <v>24416.556336992686</v>
      </c>
      <c r="M86" s="858"/>
      <c r="N86" s="51"/>
    </row>
    <row r="87" spans="1:14" ht="15.75" thickBot="1">
      <c r="B87" s="820" t="s">
        <v>953</v>
      </c>
      <c r="C87" s="821"/>
      <c r="D87" s="821"/>
      <c r="E87" s="821"/>
      <c r="F87" s="821"/>
      <c r="G87" s="821"/>
      <c r="H87" s="821"/>
      <c r="I87" s="821"/>
      <c r="J87" s="821"/>
      <c r="K87" s="821"/>
      <c r="L87" s="821"/>
      <c r="M87" s="822"/>
      <c r="N87" s="52">
        <f>L84+L85+L86</f>
        <v>146499.33802195612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634830.4647618098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1105</v>
      </c>
      <c r="C31" s="81" t="s">
        <v>2101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320</v>
      </c>
      <c r="B36" s="869" t="str">
        <f>VLOOKUP(A36,EQUIPOS!A6:D154,3,FALSE)</f>
        <v>Retroexcavadora sobre llantas, motor 62HP, Profundidad de excavación de 5.41 metros.</v>
      </c>
      <c r="C36" s="870"/>
      <c r="D36" s="870"/>
      <c r="E36" s="870"/>
      <c r="F36" s="870"/>
      <c r="G36" s="870"/>
      <c r="H36" s="871"/>
      <c r="I36" s="268"/>
      <c r="J36" s="269"/>
      <c r="K36" s="270">
        <f>VLOOKUP(A36,EQUIPOS!A6:D163,4,FALSE)</f>
        <v>120386.37615382728</v>
      </c>
      <c r="L36" s="271"/>
      <c r="M36" s="337">
        <v>10</v>
      </c>
      <c r="N36" s="273">
        <f>K36/M36</f>
        <v>12038.637615382728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336.34905451801001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12374.986669900738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593</v>
      </c>
      <c r="B48" s="43" t="str">
        <f>VLOOKUP(A48,MATERIALES!A5:D373,3,FALSE)</f>
        <v>Paral en madera rolliza de 5´´ y 4,5m de longitud (tablestacados)</v>
      </c>
      <c r="C48" s="282"/>
      <c r="D48" s="282"/>
      <c r="E48" s="282"/>
      <c r="F48" s="282"/>
      <c r="G48" s="282"/>
      <c r="H48" s="282"/>
      <c r="I48" s="269"/>
      <c r="J48" s="225" t="str">
        <f>VLOOKUP(A48,MATERIALES!A4:D640,2,FALSE)</f>
        <v>u</v>
      </c>
      <c r="K48" s="283">
        <v>0.48888888888888893</v>
      </c>
      <c r="L48" s="268"/>
      <c r="M48" s="403">
        <f>VLOOKUP(A48,MATERIALES!A5:D396,4,FALSE)</f>
        <v>31537.049029383932</v>
      </c>
      <c r="N48" s="273">
        <f>K48*M48</f>
        <v>15418.112858809924</v>
      </c>
    </row>
    <row r="49" spans="1:14">
      <c r="A49" s="161" t="s">
        <v>670</v>
      </c>
      <c r="B49" s="43" t="str">
        <f>VLOOKUP(A49,MATERIALES!A6:D373,3,FALSE)</f>
        <v>Tablestaca en madera aserrada (0,25*0,05*3)</v>
      </c>
      <c r="C49" s="426"/>
      <c r="D49" s="426"/>
      <c r="E49" s="426"/>
      <c r="F49" s="426"/>
      <c r="G49" s="426"/>
      <c r="H49" s="426"/>
      <c r="I49" s="426"/>
      <c r="J49" s="312" t="str">
        <f>VLOOKUP(A49,MATERIALES!A5:D641,2,FALSE)</f>
        <v>u</v>
      </c>
      <c r="K49" s="398">
        <v>1.3333333333333333</v>
      </c>
      <c r="L49" s="422"/>
      <c r="M49" s="403">
        <f>VLOOKUP(A49,MATERIALES!A6:D397,4,FALSE)</f>
        <v>17386.27441115597</v>
      </c>
      <c r="N49" s="273">
        <f>K49*M49</f>
        <v>23181.699214874625</v>
      </c>
    </row>
    <row r="50" spans="1:14">
      <c r="A50" s="161" t="s">
        <v>898</v>
      </c>
      <c r="B50" s="43" t="str">
        <f>VLOOKUP(A50,MATERIALES!A6:D373,3,FALSE)</f>
        <v>Alambre Negro Para Amarre</v>
      </c>
      <c r="C50" s="426"/>
      <c r="D50" s="426"/>
      <c r="E50" s="426"/>
      <c r="F50" s="426"/>
      <c r="G50" s="426"/>
      <c r="H50" s="426"/>
      <c r="I50" s="426"/>
      <c r="J50" s="312" t="str">
        <f>VLOOKUP(A50,MATERIALES!A6:D642,2,FALSE)</f>
        <v>kg</v>
      </c>
      <c r="K50" s="398">
        <v>1.5</v>
      </c>
      <c r="L50" s="422"/>
      <c r="M50" s="403">
        <f>VLOOKUP(A50,MATERIALES!A6:D398,4,FALSE)</f>
        <v>5727.0269493838732</v>
      </c>
      <c r="N50" s="273">
        <f>K50*M50</f>
        <v>8590.5404240758107</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47190.352497760352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9</v>
      </c>
      <c r="B71" s="49" t="str">
        <f>VLOOKUP(A71,'MANO DE OBRA'!A8:D68,3,FALSE)</f>
        <v>Obrero (3)</v>
      </c>
      <c r="C71" s="47"/>
      <c r="D71" s="47"/>
      <c r="E71" s="47"/>
      <c r="F71" s="47"/>
      <c r="G71" s="47"/>
      <c r="H71" s="47"/>
      <c r="I71" s="293">
        <f>K71/J71*100</f>
        <v>87780</v>
      </c>
      <c r="J71" s="294">
        <v>185</v>
      </c>
      <c r="K71" s="295">
        <f>VLOOKUP(A71,'MANO DE OBRA'!A8:D99,4,FALSE)</f>
        <v>162393</v>
      </c>
      <c r="L71" s="50"/>
      <c r="M71" s="435">
        <v>80</v>
      </c>
      <c r="N71" s="396">
        <f>K71/M71</f>
        <v>2029.9124999999999</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3">
        <v>80</v>
      </c>
      <c r="N72" s="396">
        <f>K72/M72</f>
        <v>1333.5780451800997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3363.4905451800996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62928.829712841194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12585.76594256824</v>
      </c>
      <c r="M84" s="856"/>
      <c r="N84" s="51"/>
    </row>
    <row r="85" spans="1:14">
      <c r="B85" s="89" t="s">
        <v>973</v>
      </c>
      <c r="C85" s="90"/>
      <c r="D85" s="90"/>
      <c r="E85" s="90"/>
      <c r="F85" s="90"/>
      <c r="G85" s="90"/>
      <c r="H85" s="90"/>
      <c r="I85" s="87"/>
      <c r="J85" s="88"/>
      <c r="K85" s="305">
        <v>0.05</v>
      </c>
      <c r="L85" s="855">
        <f>N79*K85</f>
        <v>3146.4414856420599</v>
      </c>
      <c r="M85" s="856"/>
      <c r="N85" s="51"/>
    </row>
    <row r="86" spans="1:14" ht="15.75" thickBot="1">
      <c r="B86" s="91" t="s">
        <v>974</v>
      </c>
      <c r="C86" s="92"/>
      <c r="D86" s="92"/>
      <c r="E86" s="92"/>
      <c r="F86" s="92"/>
      <c r="G86" s="92"/>
      <c r="H86" s="92"/>
      <c r="I86" s="93"/>
      <c r="J86" s="94"/>
      <c r="K86" s="306">
        <v>0.05</v>
      </c>
      <c r="L86" s="857">
        <f>N79*K86</f>
        <v>3146.4414856420599</v>
      </c>
      <c r="M86" s="858"/>
      <c r="N86" s="51"/>
    </row>
    <row r="87" spans="1:14" ht="15.75" thickBot="1">
      <c r="B87" s="820" t="s">
        <v>953</v>
      </c>
      <c r="C87" s="821"/>
      <c r="D87" s="821"/>
      <c r="E87" s="821"/>
      <c r="F87" s="821"/>
      <c r="G87" s="821"/>
      <c r="H87" s="821"/>
      <c r="I87" s="821"/>
      <c r="J87" s="821"/>
      <c r="K87" s="821"/>
      <c r="L87" s="821"/>
      <c r="M87" s="822"/>
      <c r="N87" s="52">
        <f>L84+L85+L86</f>
        <v>18878.648913852358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81807.478626693555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1106</v>
      </c>
      <c r="C31" s="81" t="s">
        <v>2102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204</v>
      </c>
      <c r="B36" s="869" t="str">
        <f>VLOOKUP(A36,EQUIPOS!A6:D154,3,FALSE)</f>
        <v xml:space="preserve">Equipo de soldadura 250 AMP
</v>
      </c>
      <c r="C36" s="870"/>
      <c r="D36" s="870"/>
      <c r="E36" s="870"/>
      <c r="F36" s="870"/>
      <c r="G36" s="870"/>
      <c r="H36" s="871"/>
      <c r="I36" s="268"/>
      <c r="J36" s="269"/>
      <c r="K36" s="270">
        <f>VLOOKUP(A36,EQUIPOS!A6:D163,4,FALSE)</f>
        <v>15949.354640639982</v>
      </c>
      <c r="L36" s="271"/>
      <c r="M36" s="337">
        <v>10</v>
      </c>
      <c r="N36" s="273">
        <f>K36/M36</f>
        <v>1594.9354640639981</v>
      </c>
    </row>
    <row r="37" spans="1:14">
      <c r="A37" s="113" t="s">
        <v>320</v>
      </c>
      <c r="B37" s="869" t="str">
        <f>VLOOKUP(A37,EQUIPOS!A7:D154,3,FALSE)</f>
        <v>Retroexcavadora sobre llantas, motor 62HP, Profundidad de excavación de 5.41 metros.</v>
      </c>
      <c r="C37" s="870"/>
      <c r="D37" s="870"/>
      <c r="E37" s="870"/>
      <c r="F37" s="870"/>
      <c r="G37" s="870"/>
      <c r="H37" s="871"/>
      <c r="I37" s="422"/>
      <c r="J37" s="423"/>
      <c r="K37" s="270">
        <f>VLOOKUP(A37,EQUIPOS!A7:D164,4,FALSE)</f>
        <v>120386.37615382728</v>
      </c>
      <c r="L37" s="336"/>
      <c r="M37" s="337">
        <v>10</v>
      </c>
      <c r="N37" s="273">
        <f>K37/M37</f>
        <v>12038.637615382728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402.04310903601998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14035.616188482745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662</v>
      </c>
      <c r="B48" s="43" t="str">
        <f>VLOOKUP(A48,MATERIALES!A5:D373,3,FALSE)</f>
        <v>Soldadura 7018</v>
      </c>
      <c r="C48" s="282"/>
      <c r="D48" s="282"/>
      <c r="E48" s="282"/>
      <c r="F48" s="282"/>
      <c r="G48" s="282"/>
      <c r="H48" s="282"/>
      <c r="I48" s="282"/>
      <c r="J48" s="312" t="str">
        <f>VLOOKUP(A48,MATERIALES!A4:D640,2,FALSE)</f>
        <v>kg</v>
      </c>
      <c r="K48" s="283">
        <v>3.3000000000000002E-2</v>
      </c>
      <c r="L48" s="268"/>
      <c r="M48" s="403">
        <f>VLOOKUP(A48,MATERIALES!A5:D396,4,FALSE)</f>
        <v>9371.4986444463375</v>
      </c>
      <c r="N48" s="273">
        <f>K48*M48</f>
        <v>309.25945526672916</v>
      </c>
    </row>
    <row r="49" spans="1:14">
      <c r="A49" s="161" t="s">
        <v>680</v>
      </c>
      <c r="B49" s="43" t="str">
        <f>VLOOKUP(A49,MATERIALES!A6:D373,3,FALSE)</f>
        <v>Tablestaca metálica (riel de 70 lb/yarda)</v>
      </c>
      <c r="C49" s="426"/>
      <c r="D49" s="426"/>
      <c r="E49" s="426"/>
      <c r="F49" s="426"/>
      <c r="G49" s="426"/>
      <c r="H49" s="426"/>
      <c r="I49" s="426"/>
      <c r="J49" s="313" t="str">
        <f>VLOOKUP(A49,MATERIALES!A5:D641,2,FALSE)</f>
        <v>u</v>
      </c>
      <c r="K49" s="398">
        <v>3</v>
      </c>
      <c r="L49" s="422"/>
      <c r="M49" s="403">
        <f>VLOOKUP(A49,MATERIALES!A6:D397,4,FALSE)</f>
        <v>95067.568976942013</v>
      </c>
      <c r="N49" s="273">
        <f>K49*M49</f>
        <v>285202.70693082607</v>
      </c>
    </row>
    <row r="50" spans="1:14">
      <c r="A50" s="161" t="s">
        <v>690</v>
      </c>
      <c r="B50" s="43" t="str">
        <f>VLOOKUP(A50,MATERIALES!A6:D373,3,FALSE)</f>
        <v>Tornillos de Unión de D= 12 mm</v>
      </c>
      <c r="C50" s="426"/>
      <c r="D50" s="426"/>
      <c r="E50" s="426"/>
      <c r="F50" s="426"/>
      <c r="G50" s="426"/>
      <c r="H50" s="426"/>
      <c r="I50" s="426"/>
      <c r="J50" s="313" t="str">
        <f>VLOOKUP(A50,MATERIALES!A6:D642,2,FALSE)</f>
        <v>u</v>
      </c>
      <c r="K50" s="398">
        <v>10</v>
      </c>
      <c r="L50" s="422"/>
      <c r="M50" s="403">
        <f>VLOOKUP(A50,MATERIALES!A6:D398,4,FALSE)</f>
        <v>1001.9296301338353</v>
      </c>
      <c r="N50" s="273">
        <f>K50*M50</f>
        <v>10019.296301338352</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295531.26268743118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2">
        <v>80</v>
      </c>
      <c r="N71" s="396">
        <f>K71/M71</f>
        <v>1353.2750000000001</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80</v>
      </c>
      <c r="N72" s="396">
        <f>K72/M72</f>
        <v>1333.5780451800997</v>
      </c>
    </row>
    <row r="73" spans="1:15">
      <c r="A73" t="s">
        <v>30</v>
      </c>
      <c r="B73" s="49" t="str">
        <f>VLOOKUP(A73,'MANO DE OBRA'!A9:D70,3,FALSE)</f>
        <v>Oficial</v>
      </c>
      <c r="C73" s="47"/>
      <c r="D73" s="47"/>
      <c r="E73" s="47"/>
      <c r="F73" s="47"/>
      <c r="G73" s="47"/>
      <c r="H73" s="47"/>
      <c r="I73" s="293">
        <f>K73/J73*100</f>
        <v>57668.23979157189</v>
      </c>
      <c r="J73" s="294">
        <v>185</v>
      </c>
      <c r="K73" s="295">
        <f>VLOOKUP(A73,'MANO DE OBRA'!A9:D101,4,FALSE)</f>
        <v>106686.24361440798</v>
      </c>
      <c r="L73" s="50"/>
      <c r="M73" s="433">
        <v>80</v>
      </c>
      <c r="N73" s="396">
        <f>K73/M73</f>
        <v>1333.5780451800997</v>
      </c>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4020.4310903601995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313587.30996627413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62717.46199325483</v>
      </c>
      <c r="M84" s="856"/>
      <c r="N84" s="51"/>
    </row>
    <row r="85" spans="1:14">
      <c r="B85" s="89" t="s">
        <v>973</v>
      </c>
      <c r="C85" s="90"/>
      <c r="D85" s="90"/>
      <c r="E85" s="90"/>
      <c r="F85" s="90"/>
      <c r="G85" s="90"/>
      <c r="H85" s="90"/>
      <c r="I85" s="87"/>
      <c r="J85" s="88"/>
      <c r="K85" s="305">
        <v>0.05</v>
      </c>
      <c r="L85" s="855">
        <f>N79*K85</f>
        <v>15679.365498313708</v>
      </c>
      <c r="M85" s="856"/>
      <c r="N85" s="51"/>
    </row>
    <row r="86" spans="1:14" ht="15.75" thickBot="1">
      <c r="B86" s="91" t="s">
        <v>974</v>
      </c>
      <c r="C86" s="92"/>
      <c r="D86" s="92"/>
      <c r="E86" s="92"/>
      <c r="F86" s="92"/>
      <c r="G86" s="92"/>
      <c r="H86" s="92"/>
      <c r="I86" s="93"/>
      <c r="J86" s="94"/>
      <c r="K86" s="306">
        <v>0.05</v>
      </c>
      <c r="L86" s="857">
        <f>N79*K86</f>
        <v>15679.365498313708</v>
      </c>
      <c r="M86" s="858"/>
      <c r="N86" s="51"/>
    </row>
    <row r="87" spans="1:14" ht="15.75" thickBot="1">
      <c r="B87" s="820" t="s">
        <v>953</v>
      </c>
      <c r="C87" s="821"/>
      <c r="D87" s="821"/>
      <c r="E87" s="821"/>
      <c r="F87" s="821"/>
      <c r="G87" s="821"/>
      <c r="H87" s="821"/>
      <c r="I87" s="821"/>
      <c r="J87" s="821"/>
      <c r="K87" s="821"/>
      <c r="L87" s="821"/>
      <c r="M87" s="822"/>
      <c r="N87" s="52">
        <f>L84+L85+L86</f>
        <v>94076.192989882242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407663.50295615639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1107</v>
      </c>
      <c r="C31" s="81" t="s">
        <v>2103</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282</v>
      </c>
      <c r="B36" s="869" t="str">
        <f>VLOOKUP(A36,EQUIPOS!A6:D154,3,FALSE)</f>
        <v>Piloteadora potencia 250KW, RPM 1800, fuerza elevadora 200KN</v>
      </c>
      <c r="C36" s="870"/>
      <c r="D36" s="870"/>
      <c r="E36" s="870"/>
      <c r="F36" s="870"/>
      <c r="G36" s="870"/>
      <c r="H36" s="871"/>
      <c r="I36" s="268"/>
      <c r="J36" s="269"/>
      <c r="K36" s="270">
        <f>VLOOKUP(A36,EQUIPOS!A6:D163,4,FALSE)</f>
        <v>410836.18130381068</v>
      </c>
      <c r="L36" s="271"/>
      <c r="M36" s="337">
        <v>2</v>
      </c>
      <c r="N36" s="273">
        <f>K36/M36</f>
        <v>205418.09065190534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4716.7655451800993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210134.85619708544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3644.8187876048519</v>
      </c>
      <c r="N48" s="273">
        <f>K48*M48</f>
        <v>102054.92605293586</v>
      </c>
    </row>
    <row r="49" spans="1:14">
      <c r="A49" s="161" t="s">
        <v>829</v>
      </c>
      <c r="B49" s="43" t="str">
        <f>VLOOKUP(A49,MATERIALES!A6:D373,3,FALSE)</f>
        <v>Concreto Resistencia  28 (Mpa)</v>
      </c>
      <c r="C49" s="426"/>
      <c r="D49" s="426"/>
      <c r="E49" s="426"/>
      <c r="F49" s="426"/>
      <c r="G49" s="426"/>
      <c r="H49" s="426"/>
      <c r="I49" s="426"/>
      <c r="J49" s="312" t="str">
        <f>VLOOKUP(A49,MATERIALES!A5:D641,2,FALSE)</f>
        <v>m3</v>
      </c>
      <c r="K49" s="398">
        <v>0.35</v>
      </c>
      <c r="L49" s="422"/>
      <c r="M49" s="403">
        <f>VLOOKUP(A49,MATERIALES!A6:D397,4,FALSE)</f>
        <v>387888.04700171872</v>
      </c>
      <c r="N49" s="273">
        <f>K49*M49</f>
        <v>135760.81645060153</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3</v>
      </c>
      <c r="L50" s="422"/>
      <c r="M50" s="403">
        <f>VLOOKUP(A50,MATERIALES!A6:D398,4,FALSE)</f>
        <v>24571.338870846346</v>
      </c>
      <c r="N50" s="273">
        <f>K50*M50</f>
        <v>73714.016612539039</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311529.7591160764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07">
        <f>VLOOKUP(A60,TRANSPORTE!A2:D117,4,FALSE)</f>
        <v>1002.8940697217156</v>
      </c>
      <c r="M60" s="908"/>
      <c r="N60" s="288">
        <f>K60*L60</f>
        <v>351.01292440260045</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351.01292440260045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47167.655451800994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569183.28368936549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113836.6567378731</v>
      </c>
      <c r="M84" s="856"/>
      <c r="N84" s="51"/>
    </row>
    <row r="85" spans="1:14">
      <c r="B85" s="89" t="s">
        <v>973</v>
      </c>
      <c r="C85" s="90"/>
      <c r="D85" s="90"/>
      <c r="E85" s="90"/>
      <c r="F85" s="90"/>
      <c r="G85" s="90"/>
      <c r="H85" s="90"/>
      <c r="I85" s="87"/>
      <c r="J85" s="88"/>
      <c r="K85" s="305">
        <v>0.05</v>
      </c>
      <c r="L85" s="855">
        <f>N79*K85</f>
        <v>28459.164184468274</v>
      </c>
      <c r="M85" s="856"/>
      <c r="N85" s="51"/>
    </row>
    <row r="86" spans="1:14" ht="15.75" thickBot="1">
      <c r="B86" s="91" t="s">
        <v>974</v>
      </c>
      <c r="C86" s="92"/>
      <c r="D86" s="92"/>
      <c r="E86" s="92"/>
      <c r="F86" s="92"/>
      <c r="G86" s="92"/>
      <c r="H86" s="92"/>
      <c r="I86" s="93"/>
      <c r="J86" s="94"/>
      <c r="K86" s="306">
        <v>0.05</v>
      </c>
      <c r="L86" s="857">
        <f>N79*K86</f>
        <v>28459.164184468274</v>
      </c>
      <c r="M86" s="858"/>
      <c r="N86" s="51"/>
    </row>
    <row r="87" spans="1:14" ht="15.75" thickBot="1">
      <c r="B87" s="820" t="s">
        <v>953</v>
      </c>
      <c r="C87" s="821"/>
      <c r="D87" s="821"/>
      <c r="E87" s="821"/>
      <c r="F87" s="821"/>
      <c r="G87" s="821"/>
      <c r="H87" s="821"/>
      <c r="I87" s="821"/>
      <c r="J87" s="821"/>
      <c r="K87" s="821"/>
      <c r="L87" s="821"/>
      <c r="M87" s="822"/>
      <c r="N87" s="52">
        <f>L84+L85+L86</f>
        <v>170754.98510680965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739938.26879617514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1108</v>
      </c>
      <c r="C31" s="81" t="s">
        <v>2104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282</v>
      </c>
      <c r="B36" s="869" t="str">
        <f>VLOOKUP(A36,EQUIPOS!A6:D154,3,FALSE)</f>
        <v>Piloteadora potencia 250KW, RPM 1800, fuerza elevadora 200KN</v>
      </c>
      <c r="C36" s="870"/>
      <c r="D36" s="870"/>
      <c r="E36" s="870"/>
      <c r="F36" s="870"/>
      <c r="G36" s="870"/>
      <c r="H36" s="871"/>
      <c r="I36" s="268"/>
      <c r="J36" s="269"/>
      <c r="K36" s="270">
        <f>VLOOKUP(A36,EQUIPOS!A6:D163,4,FALSE)</f>
        <v>410836.18130381068</v>
      </c>
      <c r="L36" s="271"/>
      <c r="M36" s="337">
        <v>2</v>
      </c>
      <c r="N36" s="273">
        <f>K36/M36</f>
        <v>205418.09065190534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4716.7655451800993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210134.85619708544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3644.8187876048519</v>
      </c>
      <c r="N48" s="273">
        <f>K48*M48</f>
        <v>102054.92605293586</v>
      </c>
    </row>
    <row r="49" spans="1:14">
      <c r="A49" s="161" t="s">
        <v>830</v>
      </c>
      <c r="B49" s="43" t="str">
        <f>VLOOKUP(A49,MATERIALES!A6:D373,3,FALSE)</f>
        <v>Concreto Resistencia  35 (Mpa)</v>
      </c>
      <c r="C49" s="426"/>
      <c r="D49" s="426"/>
      <c r="E49" s="426"/>
      <c r="F49" s="426"/>
      <c r="G49" s="426"/>
      <c r="H49" s="426"/>
      <c r="I49" s="426"/>
      <c r="J49" s="312" t="str">
        <f>VLOOKUP(A49,MATERIALES!A5:D641,2,FALSE)</f>
        <v>m3</v>
      </c>
      <c r="K49" s="398">
        <v>0.35</v>
      </c>
      <c r="L49" s="422"/>
      <c r="M49" s="403">
        <f>VLOOKUP(A49,MATERIALES!A6:D397,4,FALSE)</f>
        <v>414286.26749886636</v>
      </c>
      <c r="N49" s="273">
        <f>K49*M49</f>
        <v>145000.19362460321</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2</v>
      </c>
      <c r="L50" s="422"/>
      <c r="M50" s="403">
        <f>VLOOKUP(A50,MATERIALES!A6:D398,4,FALSE)</f>
        <v>24571.338870846346</v>
      </c>
      <c r="N50" s="273">
        <f>K50*M50</f>
        <v>49142.677741692693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296197.79741923173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07">
        <f>VLOOKUP(A60,TRANSPORTE!A2:D117,4,FALSE)</f>
        <v>1002.8940697217156</v>
      </c>
      <c r="M60" s="908"/>
      <c r="N60" s="288">
        <f>K60*L60</f>
        <v>351.01292440260045</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351.01292440260045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47167.655451800994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553851.32199252083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110770.26439850417</v>
      </c>
      <c r="M84" s="856"/>
      <c r="N84" s="51"/>
    </row>
    <row r="85" spans="1:14">
      <c r="B85" s="89" t="s">
        <v>973</v>
      </c>
      <c r="C85" s="90"/>
      <c r="D85" s="90"/>
      <c r="E85" s="90"/>
      <c r="F85" s="90"/>
      <c r="G85" s="90"/>
      <c r="H85" s="90"/>
      <c r="I85" s="87"/>
      <c r="J85" s="88"/>
      <c r="K85" s="305">
        <v>0.05</v>
      </c>
      <c r="L85" s="855">
        <f>N79*K85</f>
        <v>27692.566099626041</v>
      </c>
      <c r="M85" s="856"/>
      <c r="N85" s="51"/>
    </row>
    <row r="86" spans="1:14" ht="15.75" thickBot="1">
      <c r="B86" s="91" t="s">
        <v>974</v>
      </c>
      <c r="C86" s="92"/>
      <c r="D86" s="92"/>
      <c r="E86" s="92"/>
      <c r="F86" s="92"/>
      <c r="G86" s="92"/>
      <c r="H86" s="92"/>
      <c r="I86" s="93"/>
      <c r="J86" s="94"/>
      <c r="K86" s="306">
        <v>0.05</v>
      </c>
      <c r="L86" s="857">
        <f>N79*K86</f>
        <v>27692.566099626041</v>
      </c>
      <c r="M86" s="858"/>
      <c r="N86" s="51"/>
    </row>
    <row r="87" spans="1:14" ht="15.75" thickBot="1">
      <c r="B87" s="820" t="s">
        <v>953</v>
      </c>
      <c r="C87" s="821"/>
      <c r="D87" s="821"/>
      <c r="E87" s="821"/>
      <c r="F87" s="821"/>
      <c r="G87" s="821"/>
      <c r="H87" s="821"/>
      <c r="I87" s="821"/>
      <c r="J87" s="821"/>
      <c r="K87" s="821"/>
      <c r="L87" s="821"/>
      <c r="M87" s="822"/>
      <c r="N87" s="52">
        <f>L84+L85+L86</f>
        <v>166155.39659775625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720006.71859027701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6.5" customHeight="1" thickBot="1">
      <c r="A31" t="s">
        <v>1845</v>
      </c>
      <c r="B31" s="80" t="s">
        <v>1109</v>
      </c>
      <c r="C31" s="81" t="s">
        <v>2105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195</v>
      </c>
      <c r="B36" s="869" t="str">
        <f>VLOOKUP(A36,EQUIPOS!A6:D154,3,FALSE)</f>
        <v xml:space="preserve">Equipo de oxicorte, Capacidad de corte: hasta 6´´ (152mm) </v>
      </c>
      <c r="C36" s="870"/>
      <c r="D36" s="870"/>
      <c r="E36" s="870"/>
      <c r="F36" s="870"/>
      <c r="G36" s="870"/>
      <c r="H36" s="871"/>
      <c r="I36" s="268"/>
      <c r="J36" s="269"/>
      <c r="K36" s="270">
        <f>VLOOKUP(A36,EQUIPOS!A6:D163,4,FALSE)</f>
        <v>10992.643855918006</v>
      </c>
      <c r="L36" s="271"/>
      <c r="M36" s="337">
        <v>1.1299999999999999</v>
      </c>
      <c r="N36" s="273">
        <f>K36/M36</f>
        <v>9728.0034123168207</v>
      </c>
    </row>
    <row r="37" spans="1:14">
      <c r="A37" s="113" t="s">
        <v>332</v>
      </c>
      <c r="B37" s="869" t="str">
        <f>VLOOKUP(A37,EQUIPOS!A7:D154,3,FALSE)</f>
        <v xml:space="preserve">Taladro de 1/2´´, pulidora, lijadora y circular
</v>
      </c>
      <c r="C37" s="870"/>
      <c r="D37" s="870"/>
      <c r="E37" s="870"/>
      <c r="F37" s="870"/>
      <c r="G37" s="870"/>
      <c r="H37" s="871"/>
      <c r="I37" s="422"/>
      <c r="J37" s="423"/>
      <c r="K37" s="270">
        <f>VLOOKUP(A37,EQUIPOS!A7:D164,4,FALSE)</f>
        <v>1608.6591820935632</v>
      </c>
      <c r="L37" s="336"/>
      <c r="M37" s="337">
        <v>0.53</v>
      </c>
      <c r="N37" s="273">
        <f>K37/M37</f>
        <v>3035.2060039501193</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2680.2873935734665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15443.496809840406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394</v>
      </c>
      <c r="B48" s="43" t="str">
        <f>VLOOKUP(A48,MATERIALES!A5:D373,3,FALSE)</f>
        <v>Botella de gas propano (40 lb) (5% de oxígeno)</v>
      </c>
      <c r="C48" s="282"/>
      <c r="D48" s="282"/>
      <c r="E48" s="282"/>
      <c r="F48" s="282"/>
      <c r="G48" s="282"/>
      <c r="H48" s="282"/>
      <c r="I48" s="282"/>
      <c r="J48" s="312" t="str">
        <f>VLOOKUP(A48,MATERIALES!A4:D640,2,FALSE)</f>
        <v>u</v>
      </c>
      <c r="K48" s="283">
        <v>0.02</v>
      </c>
      <c r="L48" s="268"/>
      <c r="M48" s="403">
        <f>VLOOKUP(A48,MATERIALES!A5:D396,4,FALSE)</f>
        <v>44309.187218074076</v>
      </c>
      <c r="N48" s="273">
        <f>K48*M48</f>
        <v>886.18374436148156</v>
      </c>
    </row>
    <row r="49" spans="1:14">
      <c r="A49" s="161" t="s">
        <v>476</v>
      </c>
      <c r="B49" s="43" t="str">
        <f>VLOOKUP(A49,MATERIALES!A6:D373,3,FALSE)</f>
        <v>Grata de limpieza</v>
      </c>
      <c r="C49" s="426"/>
      <c r="D49" s="426"/>
      <c r="E49" s="426"/>
      <c r="F49" s="426"/>
      <c r="G49" s="426"/>
      <c r="H49" s="426"/>
      <c r="I49" s="426"/>
      <c r="J49" s="313" t="str">
        <f>VLOOKUP(A49,MATERIALES!A5:D641,2,FALSE)</f>
        <v>u</v>
      </c>
      <c r="K49" s="398">
        <v>0.5</v>
      </c>
      <c r="L49" s="422"/>
      <c r="M49" s="403">
        <f>VLOOKUP(A49,MATERIALES!A6:D397,4,FALSE)</f>
        <v>12495.331525928452</v>
      </c>
      <c r="N49" s="273">
        <f>K49*M49</f>
        <v>6247.6657629642259</v>
      </c>
    </row>
    <row r="50" spans="1:14">
      <c r="A50" s="161" t="s">
        <v>396</v>
      </c>
      <c r="B50" s="43" t="str">
        <f>VLOOKUP(A50,MATERIALES!A6:D373,3,FALSE)</f>
        <v>Botella de oxígeno (1800 lb)</v>
      </c>
      <c r="C50" s="426"/>
      <c r="D50" s="426"/>
      <c r="E50" s="426"/>
      <c r="F50" s="426"/>
      <c r="G50" s="426"/>
      <c r="H50" s="426"/>
      <c r="I50" s="426"/>
      <c r="J50" s="313" t="str">
        <f>VLOOKUP(A50,MATERIALES!A6:D642,2,FALSE)</f>
        <v>u</v>
      </c>
      <c r="K50" s="398">
        <v>0.08</v>
      </c>
      <c r="L50" s="422"/>
      <c r="M50" s="403">
        <f>VLOOKUP(A50,MATERIALES!A6:D398,4,FALSE)</f>
        <v>89001.515684921469</v>
      </c>
      <c r="N50" s="273">
        <f>K50*M50</f>
        <v>7120.1212547937175</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14253.970762119425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6</v>
      </c>
      <c r="N71" s="396">
        <f>K71/M71</f>
        <v>9021.8333333333339</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6</v>
      </c>
      <c r="N72" s="396">
        <f>K72/M72</f>
        <v>17781.040602401332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26802.873935734664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56500.341507694495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11300.0683015389</v>
      </c>
      <c r="M84" s="856"/>
      <c r="N84" s="51"/>
    </row>
    <row r="85" spans="1:14">
      <c r="B85" s="89" t="s">
        <v>973</v>
      </c>
      <c r="C85" s="90"/>
      <c r="D85" s="90"/>
      <c r="E85" s="90"/>
      <c r="F85" s="90"/>
      <c r="G85" s="90"/>
      <c r="H85" s="90"/>
      <c r="I85" s="87"/>
      <c r="J85" s="88"/>
      <c r="K85" s="305">
        <v>0.05</v>
      </c>
      <c r="L85" s="855">
        <f>N79*K85</f>
        <v>2825.0170753847251</v>
      </c>
      <c r="M85" s="856"/>
      <c r="N85" s="51"/>
    </row>
    <row r="86" spans="1:14" ht="15.75" thickBot="1">
      <c r="B86" s="91" t="s">
        <v>974</v>
      </c>
      <c r="C86" s="92"/>
      <c r="D86" s="92"/>
      <c r="E86" s="92"/>
      <c r="F86" s="92"/>
      <c r="G86" s="92"/>
      <c r="H86" s="92"/>
      <c r="I86" s="93"/>
      <c r="J86" s="94"/>
      <c r="K86" s="306">
        <v>0.05</v>
      </c>
      <c r="L86" s="857">
        <f>N79*K86</f>
        <v>2825.0170753847251</v>
      </c>
      <c r="M86" s="858"/>
      <c r="N86" s="51"/>
    </row>
    <row r="87" spans="1:14" ht="15.75" thickBot="1">
      <c r="B87" s="820" t="s">
        <v>953</v>
      </c>
      <c r="C87" s="821"/>
      <c r="D87" s="821"/>
      <c r="E87" s="821"/>
      <c r="F87" s="821"/>
      <c r="G87" s="821"/>
      <c r="H87" s="821"/>
      <c r="I87" s="821"/>
      <c r="J87" s="821"/>
      <c r="K87" s="821"/>
      <c r="L87" s="821"/>
      <c r="M87" s="822"/>
      <c r="N87" s="52">
        <f>L84+L85+L86</f>
        <v>16950.102452308351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73450.443960002842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6.5" customHeight="1" thickBot="1">
      <c r="A31" t="s">
        <v>1845</v>
      </c>
      <c r="B31" s="80" t="s">
        <v>1110</v>
      </c>
      <c r="C31" s="81" t="s">
        <v>1658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8"/>
      <c r="J36" s="269"/>
      <c r="K36" s="270">
        <f>VLOOKUP(A36,EQUIPOS!A6:D163,4,FALSE)</f>
        <v>15666.854235918725</v>
      </c>
      <c r="L36" s="271"/>
      <c r="M36" s="337">
        <v>12</v>
      </c>
      <c r="N36" s="273">
        <f t="shared" ref="N36:N42" si="0">K36/M36</f>
        <v>1305.5711863265603</v>
      </c>
    </row>
    <row r="37" spans="1:14">
      <c r="A37" s="113" t="s">
        <v>288</v>
      </c>
      <c r="B37" s="869" t="str">
        <f>VLOOKUP(A37,EQUIPOS!A7:D154,3,FALSE)</f>
        <v xml:space="preserve">Planta eléctrica </v>
      </c>
      <c r="C37" s="870"/>
      <c r="D37" s="870"/>
      <c r="E37" s="870"/>
      <c r="F37" s="870"/>
      <c r="G37" s="870"/>
      <c r="H37" s="871"/>
      <c r="I37" s="268"/>
      <c r="J37" s="269"/>
      <c r="K37" s="270">
        <f>VLOOKUP(A37,EQUIPOS!A7:D164,4,FALSE)</f>
        <v>7945.4840739965011</v>
      </c>
      <c r="L37" s="271"/>
      <c r="M37" s="337">
        <v>1.3</v>
      </c>
      <c r="N37" s="273">
        <f t="shared" si="0"/>
        <v>6111.9108261511547</v>
      </c>
    </row>
    <row r="38" spans="1:14">
      <c r="A38" s="113" t="s">
        <v>125</v>
      </c>
      <c r="B38" s="869" t="str">
        <f>VLOOKUP(A38,EQUIPOS!A8:D154,3,FALSE)</f>
        <v>Bomba para gato de tensionamiento</v>
      </c>
      <c r="C38" s="870"/>
      <c r="D38" s="870"/>
      <c r="E38" s="870"/>
      <c r="F38" s="870"/>
      <c r="G38" s="870"/>
      <c r="H38" s="871"/>
      <c r="I38" s="268"/>
      <c r="J38" s="269"/>
      <c r="K38" s="270">
        <f>VLOOKUP(A38,EQUIPOS!A8:D165,4,FALSE)</f>
        <v>35179.87638447756</v>
      </c>
      <c r="L38" s="271"/>
      <c r="M38" s="337">
        <v>12</v>
      </c>
      <c r="N38" s="273">
        <f t="shared" si="0"/>
        <v>2931.65636537313</v>
      </c>
    </row>
    <row r="39" spans="1:14">
      <c r="A39" s="113" t="s">
        <v>180</v>
      </c>
      <c r="B39" s="869" t="str">
        <f>VLOOKUP(A39,EQUIPOS!A9:D154,3,FALSE)</f>
        <v>Compresor 120 HP, con martillo.</v>
      </c>
      <c r="C39" s="870"/>
      <c r="D39" s="870"/>
      <c r="E39" s="870"/>
      <c r="F39" s="870"/>
      <c r="G39" s="870"/>
      <c r="H39" s="871"/>
      <c r="I39" s="268"/>
      <c r="J39" s="269"/>
      <c r="K39" s="270">
        <f>VLOOKUP(A39,EQUIPOS!A9:D166,4,FALSE)</f>
        <v>88072.292619578453</v>
      </c>
      <c r="L39" s="271"/>
      <c r="M39" s="337">
        <v>1.3</v>
      </c>
      <c r="N39" s="273">
        <f t="shared" si="0"/>
        <v>67747.917399675731</v>
      </c>
    </row>
    <row r="40" spans="1:14">
      <c r="A40" s="113" t="s">
        <v>197</v>
      </c>
      <c r="B40" s="869" t="str">
        <f>VLOOKUP(A40,EQUIPOS!A10:D154,3,FALSE)</f>
        <v>Equipo de perforación (TRACKDRILL), potencia 40 HP, 2100 golpes / minuto</v>
      </c>
      <c r="C40" s="870"/>
      <c r="D40" s="870"/>
      <c r="E40" s="870"/>
      <c r="F40" s="870"/>
      <c r="G40" s="870"/>
      <c r="H40" s="871"/>
      <c r="I40" s="268"/>
      <c r="J40" s="269"/>
      <c r="K40" s="270">
        <f>VLOOKUP(A40,EQUIPOS!A10:D167,4,FALSE)</f>
        <v>96147.60562728066</v>
      </c>
      <c r="L40" s="271"/>
      <c r="M40" s="337">
        <v>1.3</v>
      </c>
      <c r="N40" s="273">
        <f t="shared" si="0"/>
        <v>73959.696636369743</v>
      </c>
    </row>
    <row r="41" spans="1:14">
      <c r="A41" s="113" t="s">
        <v>195</v>
      </c>
      <c r="B41" s="869" t="str">
        <f>VLOOKUP(A41,EQUIPOS!A11:D155,3,FALSE)</f>
        <v xml:space="preserve">Equipo de oxicorte, Capacidad de corte: hasta 6´´ (152mm) </v>
      </c>
      <c r="C41" s="870"/>
      <c r="D41" s="870"/>
      <c r="E41" s="870"/>
      <c r="F41" s="870"/>
      <c r="G41" s="870"/>
      <c r="H41" s="871"/>
      <c r="I41" s="268"/>
      <c r="J41" s="269"/>
      <c r="K41" s="270">
        <f>VLOOKUP(A41,EQUIPOS!A11:D168,4,FALSE)</f>
        <v>10992.643855918006</v>
      </c>
      <c r="L41" s="271"/>
      <c r="M41" s="337">
        <v>15</v>
      </c>
      <c r="N41" s="273">
        <f t="shared" si="0"/>
        <v>732.84292372786706</v>
      </c>
    </row>
    <row r="42" spans="1:14">
      <c r="A42" s="113" t="s">
        <v>240</v>
      </c>
      <c r="B42" s="869" t="str">
        <f>VLOOKUP(A42,EQUIPOS!A12:D156,3,FALSE)</f>
        <v>Gato para tensionamiento, fuerza Max 200 ton, área de tensión 314 cm2.</v>
      </c>
      <c r="C42" s="870"/>
      <c r="D42" s="870"/>
      <c r="E42" s="870"/>
      <c r="F42" s="870"/>
      <c r="G42" s="870"/>
      <c r="H42" s="871"/>
      <c r="I42" s="268"/>
      <c r="J42" s="269"/>
      <c r="K42" s="270">
        <f>VLOOKUP(A42,EQUIPOS!A12:D169,4,FALSE)</f>
        <v>107755.48625646386</v>
      </c>
      <c r="L42" s="271"/>
      <c r="M42" s="337">
        <v>12</v>
      </c>
      <c r="N42" s="273">
        <f t="shared" si="0"/>
        <v>8979.6238547053217</v>
      </c>
    </row>
    <row r="43" spans="1:14">
      <c r="A43" s="113"/>
      <c r="B43" s="869"/>
      <c r="C43" s="870"/>
      <c r="D43" s="870"/>
      <c r="E43" s="870"/>
      <c r="F43" s="870"/>
      <c r="G43" s="870"/>
      <c r="H43" s="871"/>
      <c r="I43" s="422"/>
      <c r="J43" s="423"/>
      <c r="K43" s="270"/>
      <c r="L43" s="336"/>
      <c r="M43" s="337"/>
      <c r="N43" s="273"/>
    </row>
    <row r="44" spans="1:14">
      <c r="A44" s="113"/>
      <c r="B44" s="869"/>
      <c r="C44" s="870"/>
      <c r="D44" s="870"/>
      <c r="E44" s="870"/>
      <c r="F44" s="870"/>
      <c r="G44" s="870"/>
      <c r="H44" s="871"/>
      <c r="I44" s="329"/>
      <c r="J44" s="331"/>
      <c r="K44" s="270"/>
      <c r="L44" s="424"/>
      <c r="M44" s="425"/>
      <c r="N44" s="273"/>
    </row>
    <row r="45" spans="1:14">
      <c r="B45" s="869"/>
      <c r="C45" s="870"/>
      <c r="D45" s="870"/>
      <c r="E45" s="870"/>
      <c r="F45" s="870"/>
      <c r="G45" s="870"/>
      <c r="H45" s="871"/>
      <c r="I45" s="36"/>
      <c r="J45" s="37"/>
      <c r="K45" s="270"/>
      <c r="L45" s="277"/>
      <c r="M45" s="337"/>
      <c r="N45" s="273"/>
    </row>
    <row r="46" spans="1:14">
      <c r="B46" s="321"/>
      <c r="C46" s="322"/>
      <c r="D46" s="322"/>
      <c r="E46" s="322"/>
      <c r="F46" s="324"/>
      <c r="G46" s="324"/>
      <c r="H46" s="125"/>
      <c r="I46" s="36"/>
      <c r="J46" s="37"/>
      <c r="K46" s="270"/>
      <c r="L46" s="277"/>
      <c r="M46" s="278"/>
      <c r="N46" s="274"/>
    </row>
    <row r="47" spans="1:14">
      <c r="B47" s="338" t="s">
        <v>952</v>
      </c>
      <c r="C47" s="339"/>
      <c r="D47" s="339"/>
      <c r="E47" s="38"/>
      <c r="F47" s="39"/>
      <c r="G47" s="39"/>
      <c r="H47" s="40"/>
      <c r="I47" s="36"/>
      <c r="J47" s="37"/>
      <c r="K47" s="280"/>
      <c r="L47" s="277"/>
      <c r="M47" s="402">
        <v>0.1</v>
      </c>
      <c r="N47" s="345">
        <f>N91*M47</f>
        <v>4133.620069507846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165902.83926183736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s="161" t="s">
        <v>788</v>
      </c>
      <c r="B54" s="43" t="str">
        <f>VLOOKUP(A54,MATERIALES!A5:D373,3,FALSE)</f>
        <v>Alambre negro para amarre calibre 18</v>
      </c>
      <c r="C54" s="282"/>
      <c r="D54" s="282"/>
      <c r="E54" s="282"/>
      <c r="F54" s="282"/>
      <c r="G54" s="282"/>
      <c r="H54" s="282"/>
      <c r="I54" s="282"/>
      <c r="J54" s="312" t="str">
        <f>VLOOKUP(A54,MATERIALES!A8:D646,2,FALSE)</f>
        <v>kg</v>
      </c>
      <c r="K54" s="283">
        <v>0.2</v>
      </c>
      <c r="L54" s="268"/>
      <c r="M54" s="403">
        <f>VLOOKUP(A54,MATERIALES!A5:D396,4,FALSE)</f>
        <v>4245.4645344654036</v>
      </c>
      <c r="N54" s="273">
        <f>K54*M54</f>
        <v>849.09290689308079</v>
      </c>
    </row>
    <row r="55" spans="1:14">
      <c r="A55" s="161" t="s">
        <v>691</v>
      </c>
      <c r="B55" s="43" t="str">
        <f>VLOOKUP(A55,MATERIALES!A6:D373,3,FALSE)</f>
        <v>Torón de tensionmiento 1/2´´ o 5/8´´</v>
      </c>
      <c r="C55" s="426"/>
      <c r="D55" s="426"/>
      <c r="E55" s="426"/>
      <c r="F55" s="426"/>
      <c r="G55" s="426"/>
      <c r="H55" s="426"/>
      <c r="I55" s="426"/>
      <c r="J55" s="313" t="str">
        <f>VLOOKUP(A55,MATERIALES!A9:D647,2,FALSE)</f>
        <v>kg</v>
      </c>
      <c r="K55" s="398">
        <v>5.53</v>
      </c>
      <c r="L55" s="422"/>
      <c r="M55" s="403">
        <f>VLOOKUP(A55,MATERIALES!A6:D397,4,FALSE)</f>
        <v>5932.0004967574896</v>
      </c>
      <c r="N55" s="273">
        <f t="shared" ref="N55:N67" si="1">K55*M55</f>
        <v>32803.962747068916</v>
      </c>
    </row>
    <row r="56" spans="1:14">
      <c r="A56" s="161" t="s">
        <v>484</v>
      </c>
      <c r="B56" s="43" t="str">
        <f>VLOOKUP(A56,MATERIALES!A6:D373,3,FALSE)</f>
        <v>Limpiador 1/4 de galón (anclajes)</v>
      </c>
      <c r="C56" s="426"/>
      <c r="D56" s="426"/>
      <c r="E56" s="426"/>
      <c r="F56" s="426"/>
      <c r="G56" s="426"/>
      <c r="H56" s="426"/>
      <c r="I56" s="426"/>
      <c r="J56" s="313" t="str">
        <f>VLOOKUP(A56,MATERIALES!A10:D648,2,FALSE)</f>
        <v>u</v>
      </c>
      <c r="K56" s="398">
        <v>8.0000000000000002E-3</v>
      </c>
      <c r="L56" s="422"/>
      <c r="M56" s="403">
        <f>VLOOKUP(A56,MATERIALES!A6:D398,4,FALSE)</f>
        <v>23656.247806171541</v>
      </c>
      <c r="N56" s="273">
        <f t="shared" si="1"/>
        <v>189.24998244937234</v>
      </c>
    </row>
    <row r="57" spans="1:14">
      <c r="A57" s="161" t="s">
        <v>664</v>
      </c>
      <c r="B57" s="43" t="str">
        <f>VLOOKUP(A57,MATERIALES!A6:D373,3,FALSE)</f>
        <v>Soldadura en PVC 1/8 de galón (anclajes)</v>
      </c>
      <c r="C57" s="426"/>
      <c r="D57" s="426"/>
      <c r="E57" s="426"/>
      <c r="F57" s="426"/>
      <c r="G57" s="426"/>
      <c r="H57" s="426"/>
      <c r="I57" s="426"/>
      <c r="J57" s="313" t="str">
        <f>VLOOKUP(A57,MATERIALES!A11:D649,2,FALSE)</f>
        <v>u</v>
      </c>
      <c r="K57" s="398">
        <v>2.1999999999999999E-2</v>
      </c>
      <c r="L57" s="422"/>
      <c r="M57" s="403">
        <f>VLOOKUP(A57,MATERIALES!A6:D399,4,FALSE)</f>
        <v>28050.457359268632</v>
      </c>
      <c r="N57" s="273">
        <f t="shared" si="1"/>
        <v>617.11006190390992</v>
      </c>
    </row>
    <row r="58" spans="1:14">
      <c r="A58" s="161" t="s">
        <v>731</v>
      </c>
      <c r="B58" s="43" t="str">
        <f>VLOOKUP(A58,MATERIALES!A7:D373,3,FALSE)</f>
        <v>Unión en PVC RD21 de 1´´ (para anclajes)</v>
      </c>
      <c r="C58" s="426"/>
      <c r="D58" s="426"/>
      <c r="E58" s="426"/>
      <c r="F58" s="426"/>
      <c r="G58" s="426"/>
      <c r="H58" s="426"/>
      <c r="I58" s="426"/>
      <c r="J58" s="313" t="str">
        <f>VLOOKUP(A58,MATERIALES!A11:D650,2,FALSE)</f>
        <v>u</v>
      </c>
      <c r="K58" s="398">
        <v>0.3</v>
      </c>
      <c r="L58" s="422"/>
      <c r="M58" s="403">
        <f>VLOOKUP(A58,MATERIALES!A7:D400,4,FALSE)</f>
        <v>1041.2776271607042</v>
      </c>
      <c r="N58" s="273">
        <f t="shared" si="1"/>
        <v>312.38328814821125</v>
      </c>
    </row>
    <row r="59" spans="1:14">
      <c r="A59" s="161" t="s">
        <v>684</v>
      </c>
      <c r="B59" s="43" t="str">
        <f>VLOOKUP(A59,MATERIALES!A8:D373,3,FALSE)</f>
        <v>Tapón en PVC RD21 de 1´´ (para anclaje)</v>
      </c>
      <c r="C59" s="426"/>
      <c r="D59" s="426"/>
      <c r="E59" s="426"/>
      <c r="F59" s="426"/>
      <c r="G59" s="426"/>
      <c r="H59" s="426"/>
      <c r="I59" s="426"/>
      <c r="J59" s="313" t="str">
        <f>VLOOKUP(A59,MATERIALES!A12:D651,2,FALSE)</f>
        <v>u</v>
      </c>
      <c r="K59" s="398">
        <v>0.1</v>
      </c>
      <c r="L59" s="422"/>
      <c r="M59" s="403">
        <f>VLOOKUP(A59,MATERIALES!A8:D401,4,FALSE)</f>
        <v>2915.1129762246842</v>
      </c>
      <c r="N59" s="273">
        <f t="shared" si="1"/>
        <v>291.51129762246842</v>
      </c>
    </row>
    <row r="60" spans="1:14">
      <c r="A60" s="161" t="s">
        <v>432</v>
      </c>
      <c r="B60" s="43" t="str">
        <f>VLOOKUP(A60,MATERIALES!A9:D373,3,FALSE)</f>
        <v>Anclajes o Cuñas para el tensionamiento</v>
      </c>
      <c r="C60" s="426"/>
      <c r="D60" s="426"/>
      <c r="E60" s="426"/>
      <c r="F60" s="426"/>
      <c r="G60" s="426"/>
      <c r="H60" s="426"/>
      <c r="I60" s="426"/>
      <c r="J60" s="313" t="str">
        <f>VLOOKUP(A60,MATERIALES!A13:D652,2,FALSE)</f>
        <v>u</v>
      </c>
      <c r="K60" s="398">
        <v>0.5</v>
      </c>
      <c r="L60" s="422"/>
      <c r="M60" s="403">
        <f>VLOOKUP(A60,MATERIALES!A9:D402,4,FALSE)</f>
        <v>12876.912649261065</v>
      </c>
      <c r="N60" s="273">
        <f t="shared" si="1"/>
        <v>6438.4563246305324</v>
      </c>
    </row>
    <row r="61" spans="1:14">
      <c r="A61" s="161" t="s">
        <v>702</v>
      </c>
      <c r="B61" s="43" t="str">
        <f>VLOOKUP(A61,MATERIALES!A10:D373,3,FALSE)</f>
        <v>Trompetas de 12 torones (tensionamiento)</v>
      </c>
      <c r="C61" s="426"/>
      <c r="D61" s="426"/>
      <c r="E61" s="426"/>
      <c r="F61" s="426"/>
      <c r="G61" s="426"/>
      <c r="H61" s="426"/>
      <c r="I61" s="426"/>
      <c r="J61" s="313" t="s">
        <v>92</v>
      </c>
      <c r="K61" s="398">
        <v>0.1</v>
      </c>
      <c r="L61" s="422"/>
      <c r="M61" s="403">
        <f>VLOOKUP(A61,MATERIALES!A10:D403,4,FALSE)</f>
        <v>59543.366224018639</v>
      </c>
      <c r="N61" s="273">
        <f t="shared" si="1"/>
        <v>5954.3366224018646</v>
      </c>
    </row>
    <row r="62" spans="1:14">
      <c r="A62" s="161" t="s">
        <v>492</v>
      </c>
      <c r="B62" s="43" t="str">
        <f>VLOOKUP(A62,MATERIALES!A11:D373,3,FALSE)</f>
        <v>Lechada Para Ductos (Acero De Preesfuerzo)</v>
      </c>
      <c r="C62" s="426"/>
      <c r="D62" s="426"/>
      <c r="E62" s="426"/>
      <c r="F62" s="426"/>
      <c r="G62" s="426"/>
      <c r="H62" s="426"/>
      <c r="I62" s="426"/>
      <c r="J62" s="313" t="s">
        <v>422</v>
      </c>
      <c r="K62" s="398">
        <v>10</v>
      </c>
      <c r="L62" s="422"/>
      <c r="M62" s="403">
        <f>VLOOKUP(A62,MATERIALES!A11:D404,4,FALSE)</f>
        <v>770.80887296791968</v>
      </c>
      <c r="N62" s="273">
        <f t="shared" si="1"/>
        <v>7708.0887296791971</v>
      </c>
    </row>
    <row r="63" spans="1:14">
      <c r="A63" s="161" t="s">
        <v>445</v>
      </c>
      <c r="B63" s="43" t="str">
        <f>VLOOKUP(A63,MATERIALES!A11:D373,3,FALSE)</f>
        <v>Ductos para tensionimiento</v>
      </c>
      <c r="C63" s="426"/>
      <c r="D63" s="426"/>
      <c r="E63" s="426"/>
      <c r="F63" s="426"/>
      <c r="G63" s="426"/>
      <c r="H63" s="426"/>
      <c r="I63" s="426"/>
      <c r="J63" s="313" t="str">
        <f>VLOOKUP(A63,MATERIALES!A14:D655,2,FALSE)</f>
        <v>m</v>
      </c>
      <c r="K63" s="398">
        <v>1</v>
      </c>
      <c r="L63" s="422"/>
      <c r="M63" s="403">
        <f>VLOOKUP(A63,MATERIALES!A11:D405,4,FALSE)</f>
        <v>11577.39768610339</v>
      </c>
      <c r="N63" s="273">
        <f t="shared" si="1"/>
        <v>11577.39768610339</v>
      </c>
    </row>
    <row r="64" spans="1:14">
      <c r="A64" s="161" t="s">
        <v>591</v>
      </c>
      <c r="B64" s="43" t="str">
        <f>VLOOKUP(A64,MATERIALES!A12:D373,3,FALSE)</f>
        <v>Oxigeno industrial</v>
      </c>
      <c r="C64" s="426"/>
      <c r="D64" s="426"/>
      <c r="E64" s="426"/>
      <c r="F64" s="426"/>
      <c r="G64" s="426"/>
      <c r="H64" s="426"/>
      <c r="I64" s="426"/>
      <c r="J64" s="313" t="str">
        <f>VLOOKUP(A64,MATERIALES!A15:D656,2,FALSE)</f>
        <v>kg</v>
      </c>
      <c r="K64" s="398">
        <v>0.5</v>
      </c>
      <c r="L64" s="422"/>
      <c r="M64" s="403">
        <f>VLOOKUP(A64,MATERIALES!A12:D406,4,FALSE)</f>
        <v>11281.370613470479</v>
      </c>
      <c r="N64" s="273">
        <f t="shared" si="1"/>
        <v>5640.6853067352395</v>
      </c>
    </row>
    <row r="65" spans="1:14">
      <c r="A65" s="161" t="s">
        <v>507</v>
      </c>
      <c r="B65" s="43" t="str">
        <f>VLOOKUP(A65,MATERIALES!A13:D374,3,FALSE)</f>
        <v>Manguera de polietileno de 3´´</v>
      </c>
      <c r="C65" s="426"/>
      <c r="D65" s="426"/>
      <c r="E65" s="426"/>
      <c r="F65" s="426"/>
      <c r="G65" s="426"/>
      <c r="H65" s="426"/>
      <c r="I65" s="426"/>
      <c r="J65" s="313" t="str">
        <f>VLOOKUP(A65,MATERIALES!A16:D657,2,FALSE)</f>
        <v>m</v>
      </c>
      <c r="K65" s="398">
        <v>0.55000000000000004</v>
      </c>
      <c r="L65" s="422"/>
      <c r="M65" s="403">
        <f>VLOOKUP(A65,MATERIALES!A13:D407,4,FALSE)</f>
        <v>4966.3984745128255</v>
      </c>
      <c r="N65" s="273">
        <f t="shared" si="1"/>
        <v>2731.519160982054</v>
      </c>
    </row>
    <row r="66" spans="1:14">
      <c r="A66" s="161" t="s">
        <v>898</v>
      </c>
      <c r="B66" s="43" t="str">
        <f>VLOOKUP(A66,MATERIALES!A13:D375,3,FALSE)</f>
        <v>Alambre Negro Para Amarre</v>
      </c>
      <c r="C66" s="426"/>
      <c r="D66" s="426"/>
      <c r="E66" s="426"/>
      <c r="F66" s="426"/>
      <c r="G66" s="426"/>
      <c r="H66" s="426"/>
      <c r="I66" s="426"/>
      <c r="J66" s="313" t="str">
        <f>VLOOKUP(A66,MATERIALES!A17:D658,2,FALSE)</f>
        <v>kg</v>
      </c>
      <c r="K66" s="398">
        <v>0.05</v>
      </c>
      <c r="L66" s="422"/>
      <c r="M66" s="403">
        <f>VLOOKUP(A66,MATERIALES!A13:D408,4,FALSE)</f>
        <v>5727.0269493838732</v>
      </c>
      <c r="N66" s="273">
        <f t="shared" si="1"/>
        <v>286.35134746919368</v>
      </c>
    </row>
    <row r="67" spans="1:14">
      <c r="A67" s="161" t="s">
        <v>706</v>
      </c>
      <c r="B67" s="43" t="str">
        <f>VLOOKUP(A67,MATERIALES!A13:D376,3,FALSE)</f>
        <v>Tubería PVC RD21 de 1´´ (para anclajes)</v>
      </c>
      <c r="C67" s="426"/>
      <c r="D67" s="426"/>
      <c r="E67" s="426"/>
      <c r="F67" s="426"/>
      <c r="G67" s="426"/>
      <c r="H67" s="426"/>
      <c r="I67" s="426"/>
      <c r="J67" s="313" t="str">
        <f>VLOOKUP(A67,MATERIALES!A18:D659,2,FALSE)</f>
        <v>m</v>
      </c>
      <c r="K67" s="398">
        <v>1</v>
      </c>
      <c r="L67" s="422"/>
      <c r="M67" s="403">
        <f>VLOOKUP(A67,MATERIALES!A13:D409,4,FALSE)</f>
        <v>4417.2759930786751</v>
      </c>
      <c r="N67" s="273">
        <f t="shared" si="1"/>
        <v>4417.2759930786751</v>
      </c>
    </row>
    <row r="68" spans="1:14" ht="15.75" thickBot="1">
      <c r="B68" s="43"/>
      <c r="C68" s="311"/>
      <c r="D68" s="311"/>
      <c r="E68" s="311"/>
      <c r="F68" s="311"/>
      <c r="G68" s="311"/>
      <c r="H68" s="311"/>
      <c r="I68" s="311"/>
      <c r="J68" s="436"/>
      <c r="K68" s="126"/>
      <c r="L68" s="326"/>
      <c r="M68" s="403"/>
      <c r="N68" s="273"/>
    </row>
    <row r="69" spans="1:14" ht="15.75" thickBot="1">
      <c r="B69" s="820" t="s">
        <v>953</v>
      </c>
      <c r="C69" s="821"/>
      <c r="D69" s="821"/>
      <c r="E69" s="821"/>
      <c r="F69" s="821"/>
      <c r="G69" s="821"/>
      <c r="H69" s="821"/>
      <c r="I69" s="821"/>
      <c r="J69" s="821"/>
      <c r="K69" s="821"/>
      <c r="L69" s="821"/>
      <c r="M69" s="822"/>
      <c r="N69" s="395">
        <f>SUM(N54:N68)</f>
        <v>79817.421455166113</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4" t="s">
        <v>957</v>
      </c>
      <c r="C73" s="315"/>
      <c r="D73" s="315"/>
      <c r="E73" s="315"/>
      <c r="F73" s="315"/>
      <c r="G73" s="315"/>
      <c r="H73" s="73" t="s">
        <v>945</v>
      </c>
      <c r="I73" s="74" t="s">
        <v>958</v>
      </c>
      <c r="J73" s="75" t="s">
        <v>959</v>
      </c>
      <c r="K73" s="73" t="s">
        <v>960</v>
      </c>
      <c r="L73" s="906" t="s">
        <v>961</v>
      </c>
      <c r="M73" s="885"/>
      <c r="N73" s="76" t="s">
        <v>951</v>
      </c>
    </row>
    <row r="74" spans="1:14">
      <c r="B74" s="46"/>
      <c r="C74" s="318"/>
      <c r="D74" s="318"/>
      <c r="E74" s="318"/>
      <c r="F74" s="318"/>
      <c r="G74" s="318"/>
      <c r="H74" s="312"/>
      <c r="I74" s="280"/>
      <c r="J74" s="287"/>
      <c r="K74" s="280"/>
      <c r="L74" s="907"/>
      <c r="M74" s="908"/>
      <c r="N74" s="288"/>
    </row>
    <row r="75" spans="1:14">
      <c r="B75" s="46"/>
      <c r="C75" s="47"/>
      <c r="D75" s="47"/>
      <c r="E75" s="47"/>
      <c r="F75" s="47"/>
      <c r="G75" s="47"/>
      <c r="H75" s="312"/>
      <c r="I75" s="280"/>
      <c r="J75" s="287"/>
      <c r="K75" s="280"/>
      <c r="L75" s="907"/>
      <c r="M75" s="908"/>
      <c r="N75" s="288"/>
    </row>
    <row r="76" spans="1:14">
      <c r="B76" s="46"/>
      <c r="C76" s="47"/>
      <c r="D76" s="47"/>
      <c r="E76" s="47"/>
      <c r="F76" s="47"/>
      <c r="G76" s="47"/>
      <c r="H76" s="312"/>
      <c r="I76" s="280"/>
      <c r="J76" s="287"/>
      <c r="K76" s="280"/>
      <c r="L76" s="907"/>
      <c r="M76" s="908"/>
      <c r="N76" s="288"/>
    </row>
    <row r="77" spans="1:14">
      <c r="B77" s="46"/>
      <c r="C77" s="47"/>
      <c r="D77" s="47"/>
      <c r="E77" s="47"/>
      <c r="F77" s="47"/>
      <c r="G77" s="47"/>
      <c r="H77" s="312"/>
      <c r="I77" s="280"/>
      <c r="J77" s="287"/>
      <c r="K77" s="280"/>
      <c r="L77" s="907"/>
      <c r="M77" s="908"/>
      <c r="N77" s="288"/>
    </row>
    <row r="78" spans="1:14">
      <c r="B78" s="46"/>
      <c r="C78" s="47"/>
      <c r="D78" s="47"/>
      <c r="E78" s="47"/>
      <c r="F78" s="47"/>
      <c r="G78" s="47"/>
      <c r="H78" s="289"/>
      <c r="I78" s="280"/>
      <c r="J78" s="280"/>
      <c r="K78" s="280"/>
      <c r="L78" s="290"/>
      <c r="M78" s="291"/>
      <c r="N78" s="292"/>
    </row>
    <row r="79" spans="1:14" ht="15.75" thickBot="1">
      <c r="B79" s="448"/>
      <c r="C79" s="449"/>
      <c r="D79" s="449"/>
      <c r="E79" s="449"/>
      <c r="F79" s="449"/>
      <c r="G79" s="449"/>
      <c r="H79" s="48"/>
      <c r="I79" s="126"/>
      <c r="J79" s="126"/>
      <c r="K79" s="126"/>
      <c r="L79" s="898"/>
      <c r="M79" s="899"/>
      <c r="N79" s="127"/>
    </row>
    <row r="80" spans="1:14" ht="15.75" thickBot="1">
      <c r="B80" s="909" t="s">
        <v>953</v>
      </c>
      <c r="C80" s="863"/>
      <c r="D80" s="863"/>
      <c r="E80" s="863"/>
      <c r="F80" s="863"/>
      <c r="G80" s="863"/>
      <c r="H80" s="863"/>
      <c r="I80" s="863"/>
      <c r="J80" s="863"/>
      <c r="K80" s="863"/>
      <c r="L80" s="863"/>
      <c r="M80" s="864"/>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9" t="s">
        <v>963</v>
      </c>
      <c r="C84" s="860"/>
      <c r="D84" s="860"/>
      <c r="E84" s="860"/>
      <c r="F84" s="860"/>
      <c r="G84" s="860"/>
      <c r="H84" s="860"/>
      <c r="I84" s="73" t="s">
        <v>964</v>
      </c>
      <c r="J84" s="75" t="s">
        <v>1410</v>
      </c>
      <c r="K84" s="74" t="s">
        <v>966</v>
      </c>
      <c r="L84" s="861" t="s">
        <v>950</v>
      </c>
      <c r="M84" s="862"/>
      <c r="N84" s="98" t="s">
        <v>951</v>
      </c>
    </row>
    <row r="85" spans="1:15">
      <c r="A85" s="162" t="s">
        <v>11</v>
      </c>
      <c r="B85" s="49" t="str">
        <f>VLOOKUP(A85,'MANO DE OBRA'!A8:D68,3,FALSE)</f>
        <v>Obrero (4)</v>
      </c>
      <c r="C85" s="47"/>
      <c r="D85" s="47"/>
      <c r="E85" s="47"/>
      <c r="F85" s="47"/>
      <c r="G85" s="47"/>
      <c r="H85" s="47"/>
      <c r="I85" s="293">
        <f>K85/J85*100</f>
        <v>117040.00000000001</v>
      </c>
      <c r="J85" s="294">
        <v>185</v>
      </c>
      <c r="K85" s="295">
        <f>VLOOKUP(A85,'MANO DE OBRA'!A8:D99,4,FALSE)</f>
        <v>216524</v>
      </c>
      <c r="L85" s="50"/>
      <c r="M85" s="435">
        <v>10.4</v>
      </c>
      <c r="N85" s="396">
        <f>K85/M85</f>
        <v>20819.615384615383</v>
      </c>
      <c r="O85" s="106"/>
    </row>
    <row r="86" spans="1:15">
      <c r="A86" s="162" t="s">
        <v>32</v>
      </c>
      <c r="B86" s="49" t="str">
        <f>VLOOKUP(A86,'MANO DE OBRA'!A8:D69,3,FALSE)</f>
        <v>Oficial (2)</v>
      </c>
      <c r="C86" s="47"/>
      <c r="D86" s="47"/>
      <c r="E86" s="47"/>
      <c r="F86" s="47"/>
      <c r="G86" s="47"/>
      <c r="H86" s="47"/>
      <c r="I86" s="293">
        <f>K86/J86*100</f>
        <v>115336.47958314378</v>
      </c>
      <c r="J86" s="294">
        <v>185</v>
      </c>
      <c r="K86" s="295">
        <f>VLOOKUP(A86,'MANO DE OBRA'!A8:D100,4,FALSE)</f>
        <v>213372.48722881597</v>
      </c>
      <c r="L86" s="50"/>
      <c r="M86" s="432">
        <v>10.4</v>
      </c>
      <c r="N86" s="396">
        <f>K86/M86</f>
        <v>20516.585310463073</v>
      </c>
    </row>
    <row r="87" spans="1:15">
      <c r="B87" s="49"/>
      <c r="C87" s="47"/>
      <c r="D87" s="47"/>
      <c r="E87" s="47"/>
      <c r="F87" s="47"/>
      <c r="G87" s="47"/>
      <c r="H87" s="47"/>
      <c r="I87" s="293"/>
      <c r="J87" s="294"/>
      <c r="K87" s="295"/>
      <c r="L87" s="50"/>
      <c r="M87" s="433"/>
      <c r="N87" s="396"/>
    </row>
    <row r="88" spans="1:15">
      <c r="B88" s="49"/>
      <c r="C88" s="47"/>
      <c r="D88" s="47"/>
      <c r="E88" s="47"/>
      <c r="F88" s="47"/>
      <c r="G88" s="47"/>
      <c r="H88" s="47"/>
      <c r="I88" s="280"/>
      <c r="J88" s="298"/>
      <c r="K88" s="299"/>
      <c r="L88" s="319"/>
      <c r="M88" s="301"/>
      <c r="N88" s="297"/>
    </row>
    <row r="89" spans="1:15">
      <c r="B89" s="49"/>
      <c r="C89" s="47"/>
      <c r="D89" s="47"/>
      <c r="E89" s="47"/>
      <c r="F89" s="47"/>
      <c r="G89" s="47"/>
      <c r="H89" s="47"/>
      <c r="I89" s="280"/>
      <c r="J89" s="298"/>
      <c r="K89" s="299"/>
      <c r="L89" s="319"/>
      <c r="M89" s="301"/>
      <c r="N89" s="297"/>
    </row>
    <row r="90" spans="1:15" ht="15.75" thickBot="1">
      <c r="B90" s="896"/>
      <c r="C90" s="897"/>
      <c r="D90" s="897"/>
      <c r="E90" s="897"/>
      <c r="F90" s="897"/>
      <c r="G90" s="897"/>
      <c r="H90" s="897"/>
      <c r="I90" s="126"/>
      <c r="J90" s="126"/>
      <c r="K90" s="126"/>
      <c r="L90" s="910"/>
      <c r="M90" s="910"/>
      <c r="N90" s="45"/>
    </row>
    <row r="91" spans="1:15" ht="15.75" thickBot="1">
      <c r="B91" s="909" t="s">
        <v>953</v>
      </c>
      <c r="C91" s="863"/>
      <c r="D91" s="863"/>
      <c r="E91" s="863"/>
      <c r="F91" s="863"/>
      <c r="G91" s="863"/>
      <c r="H91" s="863"/>
      <c r="I91" s="863"/>
      <c r="J91" s="863"/>
      <c r="K91" s="863"/>
      <c r="L91" s="863"/>
      <c r="M91" s="864"/>
      <c r="N91" s="302">
        <f>SUM(N85:N90)</f>
        <v>41336.200695078456</v>
      </c>
    </row>
    <row r="92" spans="1:15" ht="15.75" thickBot="1">
      <c r="B92" s="33"/>
      <c r="C92" s="34"/>
      <c r="D92" s="34"/>
      <c r="E92" s="34"/>
      <c r="F92" s="34"/>
      <c r="G92" s="34"/>
      <c r="H92" s="34"/>
      <c r="I92" s="34"/>
      <c r="J92" s="34"/>
      <c r="K92" s="34"/>
      <c r="L92" s="34"/>
      <c r="M92" s="34"/>
      <c r="N92" s="35"/>
    </row>
    <row r="93" spans="1:15" ht="15.75" thickBot="1">
      <c r="B93" s="820" t="s">
        <v>967</v>
      </c>
      <c r="C93" s="821"/>
      <c r="D93" s="821"/>
      <c r="E93" s="821"/>
      <c r="F93" s="821"/>
      <c r="G93" s="821"/>
      <c r="H93" s="821"/>
      <c r="I93" s="821"/>
      <c r="J93" s="821"/>
      <c r="K93" s="821"/>
      <c r="L93" s="821"/>
      <c r="M93" s="822"/>
      <c r="N93" s="99">
        <f>N49+N69+N80+N91</f>
        <v>287056.46141208196</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5" t="s">
        <v>969</v>
      </c>
      <c r="C97" s="866"/>
      <c r="D97" s="866"/>
      <c r="E97" s="866"/>
      <c r="F97" s="866"/>
      <c r="G97" s="866"/>
      <c r="H97" s="866"/>
      <c r="I97" s="315"/>
      <c r="J97" s="335"/>
      <c r="K97" s="303" t="s">
        <v>970</v>
      </c>
      <c r="L97" s="867" t="s">
        <v>971</v>
      </c>
      <c r="M97" s="868"/>
      <c r="N97" s="304"/>
    </row>
    <row r="98" spans="1:14">
      <c r="B98" s="853" t="s">
        <v>972</v>
      </c>
      <c r="C98" s="854"/>
      <c r="D98" s="854"/>
      <c r="E98" s="854"/>
      <c r="F98" s="854"/>
      <c r="G98" s="854"/>
      <c r="H98" s="854"/>
      <c r="I98" s="87"/>
      <c r="J98" s="88"/>
      <c r="K98" s="305">
        <v>0.2</v>
      </c>
      <c r="L98" s="855">
        <f>N93*K98</f>
        <v>57411.292282416398</v>
      </c>
      <c r="M98" s="856"/>
      <c r="N98" s="51"/>
    </row>
    <row r="99" spans="1:14">
      <c r="B99" s="89" t="s">
        <v>973</v>
      </c>
      <c r="C99" s="90"/>
      <c r="D99" s="90"/>
      <c r="E99" s="90"/>
      <c r="F99" s="90"/>
      <c r="G99" s="90"/>
      <c r="H99" s="90"/>
      <c r="I99" s="87"/>
      <c r="J99" s="88"/>
      <c r="K99" s="305">
        <v>0.05</v>
      </c>
      <c r="L99" s="855">
        <f>N93*K99</f>
        <v>14352.823070604099</v>
      </c>
      <c r="M99" s="856"/>
      <c r="N99" s="51"/>
    </row>
    <row r="100" spans="1:14" ht="15.75" thickBot="1">
      <c r="B100" s="91" t="s">
        <v>974</v>
      </c>
      <c r="C100" s="92"/>
      <c r="D100" s="92"/>
      <c r="E100" s="92"/>
      <c r="F100" s="92"/>
      <c r="G100" s="92"/>
      <c r="H100" s="92"/>
      <c r="I100" s="93"/>
      <c r="J100" s="94"/>
      <c r="K100" s="306">
        <v>0.05</v>
      </c>
      <c r="L100" s="857">
        <f>N93*K100</f>
        <v>14352.823070604099</v>
      </c>
      <c r="M100" s="858"/>
      <c r="N100" s="51"/>
    </row>
    <row r="101" spans="1:14" ht="15.75" thickBot="1">
      <c r="B101" s="820" t="s">
        <v>953</v>
      </c>
      <c r="C101" s="821"/>
      <c r="D101" s="821"/>
      <c r="E101" s="821"/>
      <c r="F101" s="821"/>
      <c r="G101" s="821"/>
      <c r="H101" s="821"/>
      <c r="I101" s="821"/>
      <c r="J101" s="821"/>
      <c r="K101" s="821"/>
      <c r="L101" s="821"/>
      <c r="M101" s="822"/>
      <c r="N101" s="52">
        <f>L98+L99+L100</f>
        <v>86116.938423624582</v>
      </c>
    </row>
    <row r="102" spans="1:14" ht="15.75" thickBot="1">
      <c r="B102" s="33"/>
      <c r="C102" s="34"/>
      <c r="D102" s="34"/>
      <c r="E102" s="34"/>
      <c r="F102" s="34"/>
      <c r="G102" s="34"/>
      <c r="H102" s="34"/>
      <c r="I102" s="34"/>
      <c r="J102" s="34"/>
      <c r="K102" s="34"/>
      <c r="L102" s="34"/>
      <c r="M102" s="34"/>
      <c r="N102" s="35"/>
    </row>
    <row r="103" spans="1:14" ht="15.75" thickBot="1">
      <c r="A103" t="s">
        <v>2016</v>
      </c>
      <c r="B103" s="820" t="s">
        <v>975</v>
      </c>
      <c r="C103" s="821"/>
      <c r="D103" s="821"/>
      <c r="E103" s="821"/>
      <c r="F103" s="821"/>
      <c r="G103" s="821"/>
      <c r="H103" s="821"/>
      <c r="I103" s="821"/>
      <c r="J103" s="821"/>
      <c r="K103" s="821"/>
      <c r="L103" s="821"/>
      <c r="M103" s="822"/>
      <c r="N103" s="189">
        <f>N93+N101</f>
        <v>373173.39983570657</v>
      </c>
    </row>
    <row r="104" spans="1:14">
      <c r="B104" s="240"/>
      <c r="C104" s="241"/>
      <c r="D104" s="241"/>
      <c r="E104" s="241"/>
      <c r="F104" s="241"/>
      <c r="G104" s="241"/>
      <c r="H104" s="241"/>
      <c r="I104" s="241"/>
      <c r="J104" s="241"/>
      <c r="K104" s="241"/>
      <c r="L104" s="241"/>
      <c r="M104" s="241"/>
      <c r="N104" s="242"/>
    </row>
    <row r="105" spans="1:14">
      <c r="B105" s="243"/>
      <c r="C105" s="244"/>
      <c r="D105" s="244"/>
      <c r="E105" s="244"/>
      <c r="F105" s="244"/>
      <c r="G105" s="244"/>
      <c r="H105" s="244"/>
      <c r="I105" s="244"/>
      <c r="J105" s="244"/>
      <c r="K105" s="244"/>
      <c r="L105" s="244"/>
      <c r="M105" s="244"/>
      <c r="N105" s="245"/>
    </row>
    <row r="106" spans="1:14">
      <c r="B106" s="243"/>
      <c r="C106" s="244"/>
      <c r="D106" s="244"/>
      <c r="E106" s="244"/>
      <c r="F106" s="244"/>
      <c r="G106" s="244"/>
      <c r="H106" s="244"/>
      <c r="I106" s="244"/>
      <c r="J106" s="244"/>
      <c r="K106" s="244"/>
      <c r="L106" s="244"/>
      <c r="M106" s="244"/>
      <c r="N106" s="245"/>
    </row>
    <row r="107" spans="1:14">
      <c r="B107" s="243"/>
      <c r="C107" s="244"/>
      <c r="D107" s="244"/>
      <c r="E107" s="244"/>
      <c r="F107" s="244"/>
      <c r="G107" s="244"/>
      <c r="H107" s="244"/>
      <c r="I107" s="244"/>
      <c r="J107" s="244"/>
      <c r="K107" s="244"/>
      <c r="L107" s="244"/>
      <c r="M107" s="244"/>
      <c r="N107" s="245"/>
    </row>
    <row r="108" spans="1:14">
      <c r="B108" s="243"/>
      <c r="C108" s="244"/>
      <c r="D108" s="244"/>
      <c r="E108" s="418" t="s">
        <v>976</v>
      </c>
      <c r="F108" s="418"/>
      <c r="G108" s="418"/>
      <c r="H108" s="418"/>
      <c r="I108" s="418"/>
      <c r="J108" s="418"/>
      <c r="K108" s="244"/>
      <c r="L108" s="244"/>
      <c r="M108" s="244"/>
      <c r="N108" s="245"/>
    </row>
    <row r="109" spans="1:14">
      <c r="B109" s="243"/>
      <c r="C109" s="244"/>
      <c r="D109" s="244"/>
      <c r="E109" s="244" t="s">
        <v>977</v>
      </c>
      <c r="F109" s="244"/>
      <c r="G109" s="244"/>
      <c r="H109" s="244"/>
      <c r="I109" s="244"/>
      <c r="J109" s="244"/>
      <c r="K109" s="244"/>
      <c r="L109" s="244"/>
      <c r="M109" s="244"/>
      <c r="N109" s="245"/>
    </row>
    <row r="110" spans="1:14">
      <c r="B110" s="243"/>
      <c r="C110" s="244"/>
      <c r="D110" s="244"/>
      <c r="E110" s="244" t="s">
        <v>978</v>
      </c>
      <c r="F110" s="244"/>
      <c r="G110" s="244"/>
      <c r="H110" s="244"/>
      <c r="I110" s="244"/>
      <c r="J110" s="244"/>
      <c r="K110" s="244"/>
      <c r="L110" s="244"/>
      <c r="M110" s="244"/>
      <c r="N110" s="245"/>
    </row>
    <row r="111" spans="1:14">
      <c r="B111" s="243"/>
      <c r="C111" s="244"/>
      <c r="D111" s="244"/>
      <c r="E111" s="244" t="s">
        <v>979</v>
      </c>
      <c r="F111" s="244"/>
      <c r="G111" s="244"/>
      <c r="H111" s="244"/>
      <c r="I111" s="244"/>
      <c r="J111" s="244"/>
      <c r="K111" s="244"/>
      <c r="L111" s="244"/>
      <c r="M111" s="244"/>
      <c r="N111" s="245"/>
    </row>
    <row r="112" spans="1:14" ht="15.75" thickBot="1">
      <c r="B112" s="243"/>
      <c r="C112" s="244"/>
      <c r="D112" s="244"/>
      <c r="E112" s="244"/>
      <c r="F112" s="244" t="s">
        <v>980</v>
      </c>
      <c r="G112" s="244"/>
      <c r="H112" s="244"/>
      <c r="I112" s="244"/>
      <c r="J112" s="244"/>
      <c r="K112" s="244"/>
      <c r="L112" s="244"/>
      <c r="M112" s="244"/>
      <c r="N112" s="245"/>
    </row>
    <row r="113" spans="2:14">
      <c r="B113" s="228" t="s">
        <v>2216</v>
      </c>
      <c r="C113" s="229"/>
      <c r="D113" s="229"/>
      <c r="E113" s="229"/>
      <c r="F113" s="229"/>
      <c r="G113" s="229"/>
      <c r="H113" s="229"/>
      <c r="I113" s="229"/>
      <c r="J113" s="229"/>
      <c r="K113" s="229"/>
      <c r="L113" s="229"/>
      <c r="M113" s="229"/>
      <c r="N113" s="230"/>
    </row>
    <row r="114" spans="2:14">
      <c r="B114" s="246"/>
      <c r="C114" s="247"/>
      <c r="D114" s="247"/>
      <c r="E114" s="247"/>
      <c r="F114" s="247"/>
      <c r="G114" s="247"/>
      <c r="H114" s="247"/>
      <c r="I114" s="247"/>
      <c r="J114" s="247"/>
      <c r="K114" s="247"/>
      <c r="L114" s="247"/>
      <c r="M114" s="247"/>
      <c r="N114" s="248"/>
    </row>
    <row r="115" spans="2:14">
      <c r="B115" s="246"/>
      <c r="C115" s="247"/>
      <c r="D115" s="247"/>
      <c r="E115" s="247"/>
      <c r="F115" s="247"/>
      <c r="G115" s="247"/>
      <c r="H115" s="247"/>
      <c r="I115" s="247"/>
      <c r="J115" s="247"/>
      <c r="K115" s="247"/>
      <c r="L115" s="247"/>
      <c r="M115" s="247"/>
      <c r="N115" s="248"/>
    </row>
    <row r="116" spans="2:14">
      <c r="B116" s="246"/>
      <c r="C116" s="247"/>
      <c r="D116" s="247"/>
      <c r="E116" s="247"/>
      <c r="F116" s="247"/>
      <c r="G116" s="247"/>
      <c r="H116" s="247"/>
      <c r="I116" s="247"/>
      <c r="J116" s="247"/>
      <c r="K116" s="247"/>
      <c r="L116" s="247"/>
      <c r="M116" s="247"/>
      <c r="N116" s="248"/>
    </row>
    <row r="117" spans="2:14" ht="15.75" thickBot="1">
      <c r="B117" s="249"/>
      <c r="C117" s="250"/>
      <c r="D117" s="250"/>
      <c r="E117" s="250"/>
      <c r="F117" s="250"/>
      <c r="G117" s="250"/>
      <c r="H117" s="250"/>
      <c r="I117" s="250"/>
      <c r="J117" s="250"/>
      <c r="K117" s="250"/>
      <c r="L117" s="250"/>
      <c r="M117" s="250"/>
      <c r="N117" s="251"/>
    </row>
    <row r="118" spans="2:14">
      <c r="B118" s="252"/>
      <c r="C118" s="253"/>
      <c r="D118" s="253"/>
      <c r="E118" s="253"/>
      <c r="F118" s="253"/>
      <c r="G118" s="253"/>
      <c r="H118" s="253"/>
      <c r="I118" s="253"/>
      <c r="J118" s="253"/>
      <c r="K118" s="253"/>
      <c r="L118" s="253"/>
      <c r="M118" s="253"/>
      <c r="N118" s="254"/>
    </row>
    <row r="119" spans="2:14">
      <c r="B119" s="255" t="s">
        <v>2217</v>
      </c>
      <c r="C119" s="256"/>
      <c r="D119" s="256"/>
      <c r="E119" s="256"/>
      <c r="F119" s="256"/>
      <c r="G119" s="256"/>
      <c r="H119" s="256"/>
      <c r="I119" s="256"/>
      <c r="J119" s="256"/>
      <c r="K119" s="256"/>
      <c r="L119" s="256"/>
      <c r="M119" s="256"/>
      <c r="N119" s="257"/>
    </row>
    <row r="120" spans="2:14" ht="15" customHeight="1">
      <c r="B120" s="964" t="s">
        <v>2218</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2219</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40"/>
      <c r="C124" s="341"/>
      <c r="D124" s="341"/>
      <c r="E124" s="341"/>
      <c r="F124" s="341"/>
      <c r="G124" s="341"/>
      <c r="H124" s="341"/>
      <c r="I124" s="341"/>
      <c r="J124" s="341"/>
      <c r="K124" s="341"/>
      <c r="L124" s="341"/>
      <c r="M124" s="341"/>
      <c r="N124" s="342"/>
    </row>
    <row r="125" spans="2:14">
      <c r="B125" s="340"/>
      <c r="C125" s="341"/>
      <c r="D125" s="341"/>
      <c r="E125" s="341"/>
      <c r="F125" s="341"/>
      <c r="G125" s="341"/>
      <c r="H125" s="341"/>
      <c r="I125" s="341"/>
      <c r="J125" s="341"/>
      <c r="K125" s="341"/>
      <c r="L125" s="341"/>
      <c r="M125" s="341"/>
      <c r="N125" s="342"/>
    </row>
    <row r="126" spans="2:14">
      <c r="B126" s="340"/>
      <c r="C126" s="341"/>
      <c r="D126" s="341"/>
      <c r="E126" s="341"/>
      <c r="F126" s="341"/>
      <c r="G126" s="341"/>
      <c r="H126" s="341"/>
      <c r="I126" s="341"/>
      <c r="J126" s="341"/>
      <c r="K126" s="341"/>
      <c r="L126" s="341"/>
      <c r="M126" s="341"/>
      <c r="N126" s="342"/>
    </row>
    <row r="127" spans="2:14">
      <c r="B127" s="255"/>
      <c r="C127" s="256"/>
      <c r="D127" s="256"/>
      <c r="E127" s="256"/>
      <c r="F127" s="256"/>
      <c r="G127" s="256"/>
      <c r="H127" s="256"/>
      <c r="I127" s="256"/>
      <c r="J127" s="256"/>
      <c r="K127" s="256"/>
      <c r="L127" s="256"/>
      <c r="M127" s="256"/>
      <c r="N127" s="257"/>
    </row>
    <row r="128" spans="2:14">
      <c r="B128" s="243"/>
      <c r="C128" s="244"/>
      <c r="D128" s="244"/>
      <c r="E128" s="244" t="s">
        <v>976</v>
      </c>
      <c r="F128" s="418"/>
      <c r="G128" s="418"/>
      <c r="H128" s="244"/>
      <c r="I128" s="244"/>
      <c r="J128" s="244"/>
      <c r="K128" s="244"/>
      <c r="L128" s="244"/>
      <c r="M128" s="244"/>
      <c r="N128" s="245"/>
    </row>
    <row r="129" spans="2:14">
      <c r="B129" s="243"/>
      <c r="C129" s="244"/>
      <c r="D129" s="244"/>
      <c r="E129" s="419" t="s">
        <v>977</v>
      </c>
      <c r="F129" s="244"/>
      <c r="G129" s="244"/>
      <c r="H129" s="419"/>
      <c r="I129" s="419"/>
      <c r="J129" s="419"/>
      <c r="K129" s="244"/>
      <c r="L129" s="244"/>
      <c r="M129" s="244"/>
      <c r="N129" s="245"/>
    </row>
    <row r="130" spans="2:14">
      <c r="B130" s="243"/>
      <c r="C130" s="244"/>
      <c r="D130" s="244"/>
      <c r="E130" s="258" t="s">
        <v>981</v>
      </c>
      <c r="F130" s="244"/>
      <c r="G130" s="244"/>
      <c r="H130" s="258"/>
      <c r="I130" s="258"/>
      <c r="J130" s="258"/>
      <c r="K130" s="244"/>
      <c r="L130" s="244"/>
      <c r="M130" s="244"/>
      <c r="N130" s="245"/>
    </row>
    <row r="131" spans="2:14">
      <c r="B131" s="259"/>
      <c r="C131" s="256"/>
      <c r="D131" s="256"/>
      <c r="E131" s="244" t="s">
        <v>979</v>
      </c>
      <c r="F131" s="244"/>
      <c r="G131" s="244"/>
      <c r="H131" s="244"/>
      <c r="I131" s="244"/>
      <c r="J131" s="244"/>
      <c r="K131" s="256"/>
      <c r="L131" s="256"/>
      <c r="M131" s="256"/>
      <c r="N131" s="257"/>
    </row>
    <row r="132" spans="2:14">
      <c r="B132" s="259"/>
      <c r="C132" s="256"/>
      <c r="D132" s="256"/>
      <c r="E132" s="256"/>
      <c r="F132" s="244"/>
      <c r="G132" s="244"/>
      <c r="H132" s="244"/>
      <c r="I132" s="244"/>
      <c r="J132" s="244"/>
      <c r="K132" s="256"/>
      <c r="L132" s="256"/>
      <c r="M132" s="256"/>
      <c r="N132" s="257"/>
    </row>
    <row r="133" spans="2:14">
      <c r="B133" s="259" t="s">
        <v>2220</v>
      </c>
      <c r="C133" s="258"/>
      <c r="D133" s="258"/>
      <c r="E133" s="244"/>
      <c r="F133" s="244"/>
      <c r="G133" s="244"/>
      <c r="H133" s="244"/>
      <c r="I133" s="244"/>
      <c r="J133" s="970"/>
      <c r="K133" s="970"/>
      <c r="L133" s="970"/>
      <c r="M133" s="970"/>
      <c r="N133" s="971"/>
    </row>
    <row r="134" spans="2:14" ht="15.75" thickBot="1">
      <c r="B134" s="420" t="s">
        <v>2221</v>
      </c>
      <c r="C134" s="421"/>
      <c r="D134" s="421"/>
      <c r="E134" s="260"/>
      <c r="F134" s="260"/>
      <c r="G134" s="260"/>
      <c r="H134" s="260"/>
      <c r="I134" s="260"/>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7.25" customHeight="1" thickBot="1">
      <c r="A31" t="s">
        <v>1845</v>
      </c>
      <c r="B31" s="80" t="s">
        <v>1111</v>
      </c>
      <c r="C31" s="81" t="s">
        <v>2106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224</v>
      </c>
      <c r="B36" s="869" t="str">
        <f>VLOOKUP(A36,EQUIPOS!A6:D154,3,FALSE)</f>
        <v>Equipo de Medición (Deformimetros Eléctricos, Mecánicos, Celdas de Carga,  Etc.)</v>
      </c>
      <c r="C36" s="870"/>
      <c r="D36" s="870"/>
      <c r="E36" s="870"/>
      <c r="F36" s="870"/>
      <c r="G36" s="870"/>
      <c r="H36" s="871"/>
      <c r="I36" s="268"/>
      <c r="J36" s="269"/>
      <c r="K36" s="270">
        <f>VLOOKUP(A36,EQUIPOS!A6:D163,4,FALSE)</f>
        <v>155603.59118733386</v>
      </c>
      <c r="L36" s="271"/>
      <c r="M36" s="337">
        <v>3.3333333330000001</v>
      </c>
      <c r="N36" s="273">
        <f>K36/M36</f>
        <v>46681.077360868265</v>
      </c>
    </row>
    <row r="37" spans="1:14">
      <c r="A37" s="113" t="s">
        <v>125</v>
      </c>
      <c r="B37" s="869" t="str">
        <f>VLOOKUP(A37,EQUIPOS!A7:D154,3,FALSE)</f>
        <v>Bomba para gato de tensionamiento</v>
      </c>
      <c r="C37" s="870"/>
      <c r="D37" s="870"/>
      <c r="E37" s="870"/>
      <c r="F37" s="870"/>
      <c r="G37" s="870"/>
      <c r="H37" s="871"/>
      <c r="I37" s="422"/>
      <c r="J37" s="423"/>
      <c r="K37" s="270">
        <f>VLOOKUP(A37,EQUIPOS!A7:D164,4,FALSE)</f>
        <v>35179.87638447756</v>
      </c>
      <c r="L37" s="336"/>
      <c r="M37" s="337">
        <v>0.1</v>
      </c>
      <c r="N37" s="273">
        <f>K37/M37</f>
        <v>351798.76384477556</v>
      </c>
    </row>
    <row r="38" spans="1:14">
      <c r="A38" s="113" t="s">
        <v>240</v>
      </c>
      <c r="B38" s="869" t="str">
        <f>VLOOKUP(A38,EQUIPOS!A8:D154,3,FALSE)</f>
        <v>Gato para tensionamiento, fuerza Max 200 ton, área de tensión 314 cm2.</v>
      </c>
      <c r="C38" s="870"/>
      <c r="D38" s="870"/>
      <c r="E38" s="870"/>
      <c r="F38" s="870"/>
      <c r="G38" s="870"/>
      <c r="H38" s="871"/>
      <c r="I38" s="329"/>
      <c r="J38" s="331"/>
      <c r="K38" s="270">
        <f>VLOOKUP(A38,EQUIPOS!A8:D165,4,FALSE)</f>
        <v>107755.48625646386</v>
      </c>
      <c r="L38" s="424"/>
      <c r="M38" s="425">
        <v>0.1</v>
      </c>
      <c r="N38" s="273">
        <f>K38/M38</f>
        <v>1077554.8625646385</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1476034.7037702822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1393</v>
      </c>
      <c r="B60" s="46" t="str">
        <f>VLOOKUP(A60,TRANSPORTE!A2:D117,3,FALSE)</f>
        <v>Transporte de equipos</v>
      </c>
      <c r="C60" s="318"/>
      <c r="D60" s="318"/>
      <c r="E60" s="318"/>
      <c r="F60" s="318"/>
      <c r="G60" s="318"/>
      <c r="H60" s="312" t="s">
        <v>339</v>
      </c>
      <c r="I60" s="280">
        <v>15</v>
      </c>
      <c r="J60" s="287">
        <v>1</v>
      </c>
      <c r="K60" s="280">
        <f>I60*J60</f>
        <v>15</v>
      </c>
      <c r="L60" s="907">
        <f>VLOOKUP(A60,TRANSPORTE!A2:D117,4,FALSE)</f>
        <v>5289.4610111561924</v>
      </c>
      <c r="M60" s="908"/>
      <c r="N60" s="288">
        <f>K60*L60</f>
        <v>79341.915167342886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79341.915167342886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4</v>
      </c>
      <c r="B71" s="49" t="str">
        <f>VLOOKUP(A71,'MANO DE OBRA'!A8:D68,3,FALSE)</f>
        <v>Inspector de fabricación y montaje</v>
      </c>
      <c r="C71" s="47"/>
      <c r="D71" s="47"/>
      <c r="E71" s="47"/>
      <c r="F71" s="47"/>
      <c r="G71" s="47"/>
      <c r="H71" s="47"/>
      <c r="I71" s="293">
        <f>K71/J71*100</f>
        <v>87942.625377371514</v>
      </c>
      <c r="J71" s="294">
        <v>185</v>
      </c>
      <c r="K71" s="295">
        <f>VLOOKUP(A71,'MANO DE OBRA'!A8:D99,4,FALSE)</f>
        <v>162693.85694813728</v>
      </c>
      <c r="L71" s="50"/>
      <c r="M71" s="435">
        <v>26.666666664000001</v>
      </c>
      <c r="N71" s="396">
        <f>K71/M71</f>
        <v>6101.0196361652497</v>
      </c>
      <c r="O71" s="106"/>
    </row>
    <row r="72" spans="1:15">
      <c r="A72" s="162"/>
      <c r="B72" s="49"/>
      <c r="C72" s="47"/>
      <c r="D72" s="47"/>
      <c r="E72" s="47"/>
      <c r="F72" s="47"/>
      <c r="G72" s="47"/>
      <c r="H72" s="47"/>
      <c r="I72" s="293"/>
      <c r="J72" s="294"/>
      <c r="K72" s="295"/>
      <c r="L72" s="50"/>
      <c r="M72" s="432"/>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6101.0196361652497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1561477.6385737904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312295.52771475812</v>
      </c>
      <c r="M84" s="856"/>
      <c r="N84" s="51"/>
    </row>
    <row r="85" spans="1:14">
      <c r="B85" s="89" t="s">
        <v>973</v>
      </c>
      <c r="C85" s="90"/>
      <c r="D85" s="90"/>
      <c r="E85" s="90"/>
      <c r="F85" s="90"/>
      <c r="G85" s="90"/>
      <c r="H85" s="90"/>
      <c r="I85" s="87"/>
      <c r="J85" s="88"/>
      <c r="K85" s="305">
        <v>0.05</v>
      </c>
      <c r="L85" s="855">
        <f>N79*K85</f>
        <v>78073.88192868953</v>
      </c>
      <c r="M85" s="856"/>
      <c r="N85" s="51"/>
    </row>
    <row r="86" spans="1:14" ht="15.75" thickBot="1">
      <c r="B86" s="91" t="s">
        <v>974</v>
      </c>
      <c r="C86" s="92"/>
      <c r="D86" s="92"/>
      <c r="E86" s="92"/>
      <c r="F86" s="92"/>
      <c r="G86" s="92"/>
      <c r="H86" s="92"/>
      <c r="I86" s="93"/>
      <c r="J86" s="94"/>
      <c r="K86" s="306">
        <v>0.05</v>
      </c>
      <c r="L86" s="857">
        <f>N79*K86</f>
        <v>78073.88192868953</v>
      </c>
      <c r="M86" s="858"/>
      <c r="N86" s="51"/>
    </row>
    <row r="87" spans="1:14" ht="15.75" thickBot="1">
      <c r="B87" s="820" t="s">
        <v>953</v>
      </c>
      <c r="C87" s="821"/>
      <c r="D87" s="821"/>
      <c r="E87" s="821"/>
      <c r="F87" s="821"/>
      <c r="G87" s="821"/>
      <c r="H87" s="821"/>
      <c r="I87" s="821"/>
      <c r="J87" s="821"/>
      <c r="K87" s="821"/>
      <c r="L87" s="821"/>
      <c r="M87" s="822"/>
      <c r="N87" s="52">
        <f>L84+L85+L86</f>
        <v>468443.29157213721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2029920.9301459277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1112</v>
      </c>
      <c r="C31" s="81" t="s">
        <v>2107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337">
        <v>2</v>
      </c>
      <c r="N36" s="273">
        <f>K36/M36</f>
        <v>1594.9354640639981</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5438.8120016195408</v>
      </c>
      <c r="L37" s="336"/>
      <c r="M37" s="337">
        <v>2</v>
      </c>
      <c r="N37" s="273">
        <f>K37/M37</f>
        <v>2719.4060008097704</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1681.7452725900498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5996.0867374638183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42118.834930203775</v>
      </c>
      <c r="N48" s="273">
        <f>K48*M48</f>
        <v>193746.64067893734</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5434.4279361517156</v>
      </c>
      <c r="N49" s="273">
        <f>K49*M49</f>
        <v>5434.4279361517156</v>
      </c>
    </row>
    <row r="50" spans="1:14">
      <c r="A50" s="161" t="s">
        <v>830</v>
      </c>
      <c r="B50" s="43" t="str">
        <f>VLOOKUP(A50,MATERIALES!A6:D373,3,FALSE)</f>
        <v>Concreto Resistencia  35 (Mpa)</v>
      </c>
      <c r="C50" s="426"/>
      <c r="D50" s="426"/>
      <c r="E50" s="426"/>
      <c r="F50" s="426"/>
      <c r="G50" s="426"/>
      <c r="H50" s="426"/>
      <c r="I50" s="426"/>
      <c r="J50" s="313" t="str">
        <f>VLOOKUP(A50,MATERIALES!A6:D642,2,FALSE)</f>
        <v>m3</v>
      </c>
      <c r="K50" s="398">
        <v>1</v>
      </c>
      <c r="L50" s="422"/>
      <c r="M50" s="403">
        <f>VLOOKUP(A50,MATERIALES!A6:D398,4,FALSE)</f>
        <v>414286.26749886636</v>
      </c>
      <c r="N50" s="273">
        <f>K50*M50</f>
        <v>414286.26749886636</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15357.875199833901</v>
      </c>
      <c r="N51" s="273">
        <f>K51*M51</f>
        <v>70646.225919235934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684113.56203319132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1002.8940697217156</v>
      </c>
      <c r="M60" s="908"/>
      <c r="N60" s="288">
        <f>K60*L60</f>
        <v>1002.8940697217156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1002.8940697217156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5">
        <v>16</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33634.905451800994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724747.44829217787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144949.48965843557</v>
      </c>
      <c r="M84" s="856"/>
      <c r="N84" s="51"/>
    </row>
    <row r="85" spans="1:14">
      <c r="B85" s="89" t="s">
        <v>973</v>
      </c>
      <c r="C85" s="90"/>
      <c r="D85" s="90"/>
      <c r="E85" s="90"/>
      <c r="F85" s="90"/>
      <c r="G85" s="90"/>
      <c r="H85" s="90"/>
      <c r="I85" s="87"/>
      <c r="J85" s="88"/>
      <c r="K85" s="305">
        <v>0.05</v>
      </c>
      <c r="L85" s="855">
        <f>N79*K85</f>
        <v>36237.372414608893</v>
      </c>
      <c r="M85" s="856"/>
      <c r="N85" s="51"/>
    </row>
    <row r="86" spans="1:14" ht="15.75" thickBot="1">
      <c r="B86" s="91" t="s">
        <v>974</v>
      </c>
      <c r="C86" s="92"/>
      <c r="D86" s="92"/>
      <c r="E86" s="92"/>
      <c r="F86" s="92"/>
      <c r="G86" s="92"/>
      <c r="H86" s="92"/>
      <c r="I86" s="93"/>
      <c r="J86" s="94"/>
      <c r="K86" s="306">
        <v>0.05</v>
      </c>
      <c r="L86" s="857">
        <f>N79*K86</f>
        <v>36237.372414608893</v>
      </c>
      <c r="M86" s="858"/>
      <c r="N86" s="51"/>
    </row>
    <row r="87" spans="1:14" ht="15.75" thickBot="1">
      <c r="B87" s="820" t="s">
        <v>953</v>
      </c>
      <c r="C87" s="821"/>
      <c r="D87" s="821"/>
      <c r="E87" s="821"/>
      <c r="F87" s="821"/>
      <c r="G87" s="821"/>
      <c r="H87" s="821"/>
      <c r="I87" s="821"/>
      <c r="J87" s="821"/>
      <c r="K87" s="821"/>
      <c r="L87" s="821"/>
      <c r="M87" s="822"/>
      <c r="N87" s="52">
        <f>L84+L85+L86</f>
        <v>217424.23448765336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942171.68277983123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2.5" customHeight="1" thickBot="1">
      <c r="A31" t="s">
        <v>1845</v>
      </c>
      <c r="B31" s="80" t="s">
        <v>1113</v>
      </c>
      <c r="C31" s="81" t="s">
        <v>2108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337">
        <v>2</v>
      </c>
      <c r="N36" s="273">
        <f>K36/M36</f>
        <v>1594.9354640639981</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5438.8120016195408</v>
      </c>
      <c r="L37" s="336"/>
      <c r="M37" s="337">
        <v>2</v>
      </c>
      <c r="N37" s="273">
        <f>K37/M37</f>
        <v>2719.4060008097704</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1348.350761295025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5662.6922261687941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42118.834930203775</v>
      </c>
      <c r="N48" s="273">
        <f>K48*M48</f>
        <v>193746.64067893734</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5434.4279361517156</v>
      </c>
      <c r="N49" s="273">
        <f>K49*M49</f>
        <v>5434.4279361517156</v>
      </c>
    </row>
    <row r="50" spans="1:14">
      <c r="A50" s="161" t="s">
        <v>831</v>
      </c>
      <c r="B50" s="43" t="str">
        <f>VLOOKUP(A50,MATERIALES!A6:D373,3,FALSE)</f>
        <v>Concreto Resistencia  32 (Mpa)</v>
      </c>
      <c r="C50" s="426"/>
      <c r="D50" s="426"/>
      <c r="E50" s="426"/>
      <c r="F50" s="426"/>
      <c r="G50" s="426"/>
      <c r="H50" s="426"/>
      <c r="I50" s="426"/>
      <c r="J50" s="313" t="str">
        <f>VLOOKUP(A50,MATERIALES!A6:D642,2,FALSE)</f>
        <v>m3</v>
      </c>
      <c r="K50" s="398">
        <v>1</v>
      </c>
      <c r="L50" s="422"/>
      <c r="M50" s="403">
        <f>VLOOKUP(A50,MATERIALES!A6:D398,4,FALSE)</f>
        <v>401087.15725029254</v>
      </c>
      <c r="N50" s="273">
        <f>K50*M50</f>
        <v>401087.15725029254</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15357.875199833901</v>
      </c>
      <c r="N51" s="273">
        <f>K51*M51</f>
        <v>70646.225919235934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670914.4517846175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1002.8940697217156</v>
      </c>
      <c r="M60" s="908"/>
      <c r="N60" s="288">
        <f>K60*L60</f>
        <v>1002.8940697217156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1002.8940697217156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26967.015225900497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704547.05330640846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140909.4106612817</v>
      </c>
      <c r="M84" s="856"/>
      <c r="N84" s="51"/>
    </row>
    <row r="85" spans="1:14">
      <c r="B85" s="89" t="s">
        <v>973</v>
      </c>
      <c r="C85" s="90"/>
      <c r="D85" s="90"/>
      <c r="E85" s="90"/>
      <c r="F85" s="90"/>
      <c r="G85" s="90"/>
      <c r="H85" s="90"/>
      <c r="I85" s="87"/>
      <c r="J85" s="88"/>
      <c r="K85" s="305">
        <v>0.05</v>
      </c>
      <c r="L85" s="855">
        <f>N79*K85</f>
        <v>35227.352665320424</v>
      </c>
      <c r="M85" s="856"/>
      <c r="N85" s="51"/>
    </row>
    <row r="86" spans="1:14" ht="15.75" thickBot="1">
      <c r="B86" s="91" t="s">
        <v>974</v>
      </c>
      <c r="C86" s="92"/>
      <c r="D86" s="92"/>
      <c r="E86" s="92"/>
      <c r="F86" s="92"/>
      <c r="G86" s="92"/>
      <c r="H86" s="92"/>
      <c r="I86" s="93"/>
      <c r="J86" s="94"/>
      <c r="K86" s="306">
        <v>0.05</v>
      </c>
      <c r="L86" s="857">
        <f>N79*K86</f>
        <v>35227.352665320424</v>
      </c>
      <c r="M86" s="858"/>
      <c r="N86" s="51"/>
    </row>
    <row r="87" spans="1:14" ht="15.75" thickBot="1">
      <c r="B87" s="820" t="s">
        <v>953</v>
      </c>
      <c r="C87" s="821"/>
      <c r="D87" s="821"/>
      <c r="E87" s="821"/>
      <c r="F87" s="821"/>
      <c r="G87" s="821"/>
      <c r="H87" s="821"/>
      <c r="I87" s="821"/>
      <c r="J87" s="821"/>
      <c r="K87" s="821"/>
      <c r="L87" s="821"/>
      <c r="M87" s="822"/>
      <c r="N87" s="52">
        <f>L84+L85+L86</f>
        <v>211364.11599192253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915911.16929833102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0.25" customHeight="1" thickBot="1">
      <c r="A31" t="s">
        <v>1845</v>
      </c>
      <c r="B31" s="80" t="s">
        <v>1114</v>
      </c>
      <c r="C31" s="81" t="s">
        <v>2109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337">
        <v>2</v>
      </c>
      <c r="N36" s="273">
        <f>K36/M36</f>
        <v>1594.9354640639981</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5438.8120016195408</v>
      </c>
      <c r="L37" s="336"/>
      <c r="M37" s="337">
        <v>2</v>
      </c>
      <c r="N37" s="273">
        <f>K37/M37</f>
        <v>2719.4060008097704</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1348.350761295025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5662.6922261687941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829</v>
      </c>
      <c r="B48" s="43" t="str">
        <f>VLOOKUP(A48,MATERIALES!A5:D373,3,FALSE)</f>
        <v>Concreto Resistencia  28 (Mpa)</v>
      </c>
      <c r="C48" s="282"/>
      <c r="D48" s="282"/>
      <c r="E48" s="282"/>
      <c r="F48" s="282"/>
      <c r="G48" s="282"/>
      <c r="H48" s="282"/>
      <c r="I48" s="282"/>
      <c r="J48" s="312" t="str">
        <f>VLOOKUP(A48,MATERIALES!A4:D640,2,FALSE)</f>
        <v>m3</v>
      </c>
      <c r="K48" s="283">
        <v>1</v>
      </c>
      <c r="L48" s="268"/>
      <c r="M48" s="403">
        <f>VLOOKUP(A48,MATERIALES!A5:D396,4,FALSE)</f>
        <v>387888.04700171872</v>
      </c>
      <c r="N48" s="273">
        <f>K48*M48</f>
        <v>387888.04700171872</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5434.4279361517156</v>
      </c>
      <c r="N49" s="273">
        <f>K49*M49</f>
        <v>5434.4279361517156</v>
      </c>
    </row>
    <row r="50" spans="1:14">
      <c r="A50" s="161" t="s">
        <v>873</v>
      </c>
      <c r="B50" s="43" t="str">
        <f>VLOOKUP(A50,MATERIALES!A6:D373,3,FALSE)</f>
        <v>FORMALETA (Depende para que sea el Concreto)</v>
      </c>
      <c r="C50" s="426"/>
      <c r="D50" s="426"/>
      <c r="E50" s="426"/>
      <c r="F50" s="426"/>
      <c r="G50" s="426"/>
      <c r="H50" s="426"/>
      <c r="I50" s="426"/>
      <c r="J50" s="313" t="str">
        <f>VLOOKUP(A50,MATERIALES!A6:D642,2,FALSE)</f>
        <v>m2</v>
      </c>
      <c r="K50" s="398">
        <v>4.5999999999999996</v>
      </c>
      <c r="L50" s="422"/>
      <c r="M50" s="403">
        <f>VLOOKUP(A50,MATERIALES!A6:D398,4,FALSE)</f>
        <v>15357.875199833901</v>
      </c>
      <c r="N50" s="273">
        <f>K50*M50</f>
        <v>70646.225919235934</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463968.70085710636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1002.8940697217156</v>
      </c>
      <c r="M60" s="908"/>
      <c r="N60" s="288">
        <f>K60*L60</f>
        <v>1002.8940697217156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1002.8940697217156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26967.015225900497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497601.30237889738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99520.260475779476</v>
      </c>
      <c r="M84" s="856"/>
      <c r="N84" s="51"/>
    </row>
    <row r="85" spans="1:14">
      <c r="B85" s="89" t="s">
        <v>973</v>
      </c>
      <c r="C85" s="90"/>
      <c r="D85" s="90"/>
      <c r="E85" s="90"/>
      <c r="F85" s="90"/>
      <c r="G85" s="90"/>
      <c r="H85" s="90"/>
      <c r="I85" s="87"/>
      <c r="J85" s="88"/>
      <c r="K85" s="305">
        <v>0.05</v>
      </c>
      <c r="L85" s="855">
        <f>N79*K85</f>
        <v>24880.065118944869</v>
      </c>
      <c r="M85" s="856"/>
      <c r="N85" s="51"/>
    </row>
    <row r="86" spans="1:14" ht="15.75" thickBot="1">
      <c r="B86" s="91" t="s">
        <v>974</v>
      </c>
      <c r="C86" s="92"/>
      <c r="D86" s="92"/>
      <c r="E86" s="92"/>
      <c r="F86" s="92"/>
      <c r="G86" s="92"/>
      <c r="H86" s="92"/>
      <c r="I86" s="93"/>
      <c r="J86" s="94"/>
      <c r="K86" s="306">
        <v>0.05</v>
      </c>
      <c r="L86" s="857">
        <f>N79*K86</f>
        <v>24880.065118944869</v>
      </c>
      <c r="M86" s="858"/>
      <c r="N86" s="51"/>
    </row>
    <row r="87" spans="1:14" ht="15.75" thickBot="1">
      <c r="B87" s="820" t="s">
        <v>953</v>
      </c>
      <c r="C87" s="821"/>
      <c r="D87" s="821"/>
      <c r="E87" s="821"/>
      <c r="F87" s="821"/>
      <c r="G87" s="821"/>
      <c r="H87" s="821"/>
      <c r="I87" s="821"/>
      <c r="J87" s="821"/>
      <c r="K87" s="821"/>
      <c r="L87" s="821"/>
      <c r="M87" s="822"/>
      <c r="N87" s="52">
        <f>L84+L85+L86</f>
        <v>149280.39071366921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646881.69309256657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1115</v>
      </c>
      <c r="C31" s="81" t="s">
        <v>2110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3189.8709281279962</v>
      </c>
      <c r="L36" s="271"/>
      <c r="M36" s="337">
        <v>2</v>
      </c>
      <c r="N36" s="273">
        <f>K36/M36</f>
        <v>1594.9354640639981</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5438.8120016195408</v>
      </c>
      <c r="L37" s="336"/>
      <c r="M37" s="337">
        <v>2</v>
      </c>
      <c r="N37" s="273">
        <f>K37/M37</f>
        <v>2719.4060008097704</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1348.350761295025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5662.6922261687941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832</v>
      </c>
      <c r="B48" s="43" t="str">
        <f>VLOOKUP(A48,MATERIALES!A5:D373,3,FALSE)</f>
        <v>Concreto Resistencia  21 (Mpa)</v>
      </c>
      <c r="C48" s="282"/>
      <c r="D48" s="282"/>
      <c r="E48" s="282"/>
      <c r="F48" s="282"/>
      <c r="G48" s="282"/>
      <c r="H48" s="282"/>
      <c r="I48" s="282"/>
      <c r="J48" s="312" t="str">
        <f>VLOOKUP(A48,MATERIALES!A4:D640,2,FALSE)</f>
        <v>m3</v>
      </c>
      <c r="K48" s="283">
        <v>1</v>
      </c>
      <c r="L48" s="268"/>
      <c r="M48" s="403">
        <f>VLOOKUP(A48,MATERIALES!A5:D396,4,FALSE)</f>
        <v>360473.74779598764</v>
      </c>
      <c r="N48" s="273">
        <f>K48*M48</f>
        <v>360473.74779598764</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5434.4279361517156</v>
      </c>
      <c r="N49" s="273">
        <f>K49*M49</f>
        <v>5434.4279361517156</v>
      </c>
    </row>
    <row r="50" spans="1:14">
      <c r="A50" s="161"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4.5999999999999996</v>
      </c>
      <c r="L50" s="422"/>
      <c r="M50" s="403">
        <f>VLOOKUP(A50,MATERIALES!A6:D398,4,FALSE)</f>
        <v>6582.0706904555946</v>
      </c>
      <c r="N50" s="273">
        <f>K50*M50</f>
        <v>30277.525176095733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396185.7009082351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1002.8940697217156</v>
      </c>
      <c r="M60" s="908"/>
      <c r="N60" s="288">
        <f>K60*L60</f>
        <v>1002.8940697217156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1002.8940697217156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26967.015225900497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429818.30243002612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85963.660486005232</v>
      </c>
      <c r="M84" s="856"/>
      <c r="N84" s="51"/>
    </row>
    <row r="85" spans="1:14">
      <c r="B85" s="89" t="s">
        <v>973</v>
      </c>
      <c r="C85" s="90"/>
      <c r="D85" s="90"/>
      <c r="E85" s="90"/>
      <c r="F85" s="90"/>
      <c r="G85" s="90"/>
      <c r="H85" s="90"/>
      <c r="I85" s="87"/>
      <c r="J85" s="88"/>
      <c r="K85" s="305">
        <v>0.05</v>
      </c>
      <c r="L85" s="855">
        <f>N79*K85</f>
        <v>21490.915121501308</v>
      </c>
      <c r="M85" s="856"/>
      <c r="N85" s="51"/>
    </row>
    <row r="86" spans="1:14" ht="15.75" thickBot="1">
      <c r="B86" s="91" t="s">
        <v>974</v>
      </c>
      <c r="C86" s="92"/>
      <c r="D86" s="92"/>
      <c r="E86" s="92"/>
      <c r="F86" s="92"/>
      <c r="G86" s="92"/>
      <c r="H86" s="92"/>
      <c r="I86" s="93"/>
      <c r="J86" s="94"/>
      <c r="K86" s="306">
        <v>0.05</v>
      </c>
      <c r="L86" s="857">
        <f>N79*K86</f>
        <v>21490.915121501308</v>
      </c>
      <c r="M86" s="858"/>
      <c r="N86" s="51"/>
    </row>
    <row r="87" spans="1:14" ht="15.75" thickBot="1">
      <c r="B87" s="820" t="s">
        <v>953</v>
      </c>
      <c r="C87" s="821"/>
      <c r="D87" s="821"/>
      <c r="E87" s="821"/>
      <c r="F87" s="821"/>
      <c r="G87" s="821"/>
      <c r="H87" s="821"/>
      <c r="I87" s="821"/>
      <c r="J87" s="821"/>
      <c r="K87" s="821"/>
      <c r="L87" s="821"/>
      <c r="M87" s="822"/>
      <c r="N87" s="52">
        <f>L84+L85+L86</f>
        <v>128945.49072900786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558763.79315903399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1116</v>
      </c>
      <c r="C31" s="81" t="s">
        <v>2111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9139.6543067486582</v>
      </c>
      <c r="L36" s="271"/>
      <c r="M36" s="337">
        <v>1</v>
      </c>
      <c r="N36" s="273">
        <f>K36/M36</f>
        <v>9139.6543067486582</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5438.8120016195408</v>
      </c>
      <c r="L37" s="336"/>
      <c r="M37" s="337">
        <v>1</v>
      </c>
      <c r="N37" s="273">
        <f>K37/M37</f>
        <v>5438.8120016195408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N81*M41</f>
        <v>3373.3390225900498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17951.80533095825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0.95</v>
      </c>
      <c r="L48" s="268"/>
      <c r="M48" s="403">
        <f>VLOOKUP(A48,MATERIALES!A5:D396,4,FALSE)</f>
        <v>44314.466222663745</v>
      </c>
      <c r="N48" s="273">
        <f>K48*M48</f>
        <v>42098.742911530557</v>
      </c>
    </row>
    <row r="49" spans="1:14">
      <c r="A49" s="161" t="s">
        <v>774</v>
      </c>
      <c r="B49" s="43" t="str">
        <f>VLOOKUP(A49,MATERIALES!A6:D373,3,FALSE)</f>
        <v>Agua</v>
      </c>
      <c r="C49" s="426"/>
      <c r="D49" s="426"/>
      <c r="E49" s="426"/>
      <c r="F49" s="426"/>
      <c r="G49" s="426"/>
      <c r="H49" s="426"/>
      <c r="I49" s="426"/>
      <c r="J49" s="313" t="str">
        <f>VLOOKUP(A49,MATERIALES!A5:D641,2,FALSE)</f>
        <v>lt</v>
      </c>
      <c r="K49" s="398">
        <v>170</v>
      </c>
      <c r="L49" s="422"/>
      <c r="M49" s="403">
        <f>VLOOKUP(A49,MATERIALES!A6:D397,4,FALSE)</f>
        <v>57.952445967346726</v>
      </c>
      <c r="N49" s="273">
        <f>K49*M49</f>
        <v>9851.9158144489429</v>
      </c>
    </row>
    <row r="50" spans="1:14">
      <c r="A50" s="161" t="s">
        <v>802</v>
      </c>
      <c r="B50" s="43" t="str">
        <f>VLOOKUP(A50,MATERIALES!A6:D373,3,FALSE)</f>
        <v>Arena lavada</v>
      </c>
      <c r="C50" s="426"/>
      <c r="D50" s="426"/>
      <c r="E50" s="426"/>
      <c r="F50" s="426"/>
      <c r="G50" s="426"/>
      <c r="H50" s="426"/>
      <c r="I50" s="426"/>
      <c r="J50" s="313" t="str">
        <f>VLOOKUP(A50,MATERIALES!A6:D642,2,FALSE)</f>
        <v>m3</v>
      </c>
      <c r="K50" s="398">
        <v>0.55000000000000004</v>
      </c>
      <c r="L50" s="422"/>
      <c r="M50" s="403">
        <f>VLOOKUP(A50,MATERIALES!A6:D398,4,FALSE)</f>
        <v>51423.495617331377</v>
      </c>
      <c r="N50" s="273">
        <f>K50*M50</f>
        <v>28282.92258953226</v>
      </c>
    </row>
    <row r="51" spans="1:14">
      <c r="A51" s="161" t="s">
        <v>804</v>
      </c>
      <c r="B51" s="43" t="str">
        <f>VLOOKUP(A51,MATERIALES!A6:D373,3,FALSE)</f>
        <v>Cemento gris</v>
      </c>
      <c r="C51" s="426"/>
      <c r="D51" s="426"/>
      <c r="E51" s="426"/>
      <c r="F51" s="426"/>
      <c r="G51" s="426"/>
      <c r="H51" s="426"/>
      <c r="I51" s="426"/>
      <c r="J51" s="313" t="str">
        <f>VLOOKUP(A51,MATERIALES!A6:D643,2,FALSE)</f>
        <v>kg</v>
      </c>
      <c r="K51" s="398">
        <v>300</v>
      </c>
      <c r="L51" s="422"/>
      <c r="M51" s="403">
        <f>VLOOKUP(A51,MATERIALES!A6:D399,4,FALSE)</f>
        <v>457.46797086593608</v>
      </c>
      <c r="N51" s="273">
        <f>K51*M51</f>
        <v>137240.39125978082</v>
      </c>
    </row>
    <row r="52" spans="1:14">
      <c r="A52" s="161" t="s">
        <v>867</v>
      </c>
      <c r="B52" s="43" t="str">
        <f>VLOOKUP(A52,MATERIALES!A7:D373,3,FALSE)</f>
        <v>Formaleta (gaviones, juntas de bordillos, juntas de cunetas, muros, concretos clase D,E, F y G)</v>
      </c>
      <c r="C52" s="426"/>
      <c r="D52" s="426"/>
      <c r="E52" s="426"/>
      <c r="F52" s="426"/>
      <c r="G52" s="426"/>
      <c r="H52" s="426"/>
      <c r="I52" s="426"/>
      <c r="J52" s="313" t="str">
        <f>VLOOKUP(A52,MATERIALES!A6:D644,2,FALSE)</f>
        <v>m2</v>
      </c>
      <c r="K52" s="398">
        <v>3.1</v>
      </c>
      <c r="L52" s="422"/>
      <c r="M52" s="403">
        <f>VLOOKUP(A52,MATERIALES!A7:D400,4,FALSE)</f>
        <v>6582.0706904555946</v>
      </c>
      <c r="N52" s="273">
        <f>K52*M52</f>
        <v>20404.419140412345</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SUM(N48:N58)</f>
        <v>237878.39171570493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1229</v>
      </c>
      <c r="B64" s="46" t="str">
        <f>VLOOKUP(A64,TRANSPORTE!A2:D117,3,FALSE)</f>
        <v>Transporte de arena</v>
      </c>
      <c r="C64" s="318"/>
      <c r="D64" s="318"/>
      <c r="E64" s="318"/>
      <c r="F64" s="318"/>
      <c r="G64" s="318"/>
      <c r="H64" s="312" t="s">
        <v>339</v>
      </c>
      <c r="I64" s="280">
        <v>0.55000000000000004</v>
      </c>
      <c r="J64" s="287">
        <v>1</v>
      </c>
      <c r="K64" s="280">
        <f>I64*J64</f>
        <v>0.55000000000000004</v>
      </c>
      <c r="L64" s="907">
        <f>VLOOKUP(A64,TRANSPORTE!A2:D117,4,FALSE)</f>
        <v>953.42152512944506</v>
      </c>
      <c r="M64" s="908"/>
      <c r="N64" s="288">
        <f>K64*L64</f>
        <v>524.38183882119483</v>
      </c>
    </row>
    <row r="65" spans="1:15">
      <c r="A65" t="s">
        <v>1281</v>
      </c>
      <c r="B65" s="46" t="str">
        <f>VLOOKUP(A65,TRANSPORTE!A3:D117,3,FALSE)</f>
        <v>Transporte de material triturado</v>
      </c>
      <c r="C65" s="47"/>
      <c r="D65" s="47"/>
      <c r="E65" s="47"/>
      <c r="F65" s="47"/>
      <c r="G65" s="47"/>
      <c r="H65" s="312" t="s">
        <v>339</v>
      </c>
      <c r="I65" s="280">
        <v>0.95</v>
      </c>
      <c r="J65" s="287">
        <v>1</v>
      </c>
      <c r="K65" s="280">
        <f>I65*J65</f>
        <v>0.95</v>
      </c>
      <c r="L65" s="907">
        <f>VLOOKUP(A65,TRANSPORTE!A3:D117,4,FALSE)</f>
        <v>1002.8940697217156</v>
      </c>
      <c r="M65" s="908"/>
      <c r="N65" s="288">
        <f>K65*L65</f>
        <v>952.74936623562974</v>
      </c>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1477.1312050568245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67466.780451800994</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324774.10870352096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64954.821740704196</v>
      </c>
      <c r="M88" s="856"/>
      <c r="N88" s="51"/>
    </row>
    <row r="89" spans="1:14">
      <c r="B89" s="89" t="s">
        <v>973</v>
      </c>
      <c r="C89" s="90"/>
      <c r="D89" s="90"/>
      <c r="E89" s="90"/>
      <c r="F89" s="90"/>
      <c r="G89" s="90"/>
      <c r="H89" s="90"/>
      <c r="I89" s="87"/>
      <c r="J89" s="88"/>
      <c r="K89" s="305">
        <v>0.05</v>
      </c>
      <c r="L89" s="855">
        <f>N83*K89</f>
        <v>16238.705435176049</v>
      </c>
      <c r="M89" s="856"/>
      <c r="N89" s="51"/>
    </row>
    <row r="90" spans="1:14" ht="15.75" thickBot="1">
      <c r="B90" s="91" t="s">
        <v>974</v>
      </c>
      <c r="C90" s="92"/>
      <c r="D90" s="92"/>
      <c r="E90" s="92"/>
      <c r="F90" s="92"/>
      <c r="G90" s="92"/>
      <c r="H90" s="92"/>
      <c r="I90" s="93"/>
      <c r="J90" s="94"/>
      <c r="K90" s="306">
        <v>0.05</v>
      </c>
      <c r="L90" s="857">
        <f>N83*K90</f>
        <v>16238.705435176049</v>
      </c>
      <c r="M90" s="858"/>
      <c r="N90" s="51"/>
    </row>
    <row r="91" spans="1:14" ht="15.75" thickBot="1">
      <c r="B91" s="820" t="s">
        <v>953</v>
      </c>
      <c r="C91" s="821"/>
      <c r="D91" s="821"/>
      <c r="E91" s="821"/>
      <c r="F91" s="821"/>
      <c r="G91" s="821"/>
      <c r="H91" s="821"/>
      <c r="I91" s="821"/>
      <c r="J91" s="821"/>
      <c r="K91" s="821"/>
      <c r="L91" s="821"/>
      <c r="M91" s="822"/>
      <c r="N91" s="52">
        <f>L88+L89+L90</f>
        <v>97432.232611056286</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422206.34131457726</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1117</v>
      </c>
      <c r="C31" s="81" t="s">
        <v>2112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9139.6543067486582</v>
      </c>
      <c r="L36" s="271"/>
      <c r="M36" s="337">
        <v>1</v>
      </c>
      <c r="N36" s="273">
        <f>K36/M36</f>
        <v>9139.6543067486582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N81*M41</f>
        <v>3373.3390225900498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12512.993329338708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0.84</v>
      </c>
      <c r="L48" s="268"/>
      <c r="M48" s="403">
        <f>VLOOKUP(A48,MATERIALES!A5:D396,4,FALSE)</f>
        <v>44314.466222663745</v>
      </c>
      <c r="N48" s="273">
        <f>K48*M48</f>
        <v>37224.151627037543</v>
      </c>
    </row>
    <row r="49" spans="1:14">
      <c r="A49" s="161" t="s">
        <v>774</v>
      </c>
      <c r="B49" s="43" t="str">
        <f>VLOOKUP(A49,MATERIALES!A6:D373,3,FALSE)</f>
        <v>Agua</v>
      </c>
      <c r="C49" s="426"/>
      <c r="D49" s="426"/>
      <c r="E49" s="426"/>
      <c r="F49" s="426"/>
      <c r="G49" s="426"/>
      <c r="H49" s="426"/>
      <c r="I49" s="426"/>
      <c r="J49" s="313" t="str">
        <f>VLOOKUP(A49,MATERIALES!A5:D641,2,FALSE)</f>
        <v>lt</v>
      </c>
      <c r="K49" s="398">
        <v>185</v>
      </c>
      <c r="L49" s="422"/>
      <c r="M49" s="403">
        <f>VLOOKUP(A49,MATERIALES!A6:D397,4,FALSE)</f>
        <v>57.952445967346726</v>
      </c>
      <c r="N49" s="273">
        <f>K49*M49</f>
        <v>10721.202503959144</v>
      </c>
    </row>
    <row r="50" spans="1:14">
      <c r="A50" s="161" t="s">
        <v>802</v>
      </c>
      <c r="B50" s="43" t="str">
        <f>VLOOKUP(A50,MATERIALES!A6:D373,3,FALSE)</f>
        <v>Arena lavada</v>
      </c>
      <c r="C50" s="426"/>
      <c r="D50" s="426"/>
      <c r="E50" s="426"/>
      <c r="F50" s="426"/>
      <c r="G50" s="426"/>
      <c r="H50" s="426"/>
      <c r="I50" s="426"/>
      <c r="J50" s="313" t="str">
        <f>VLOOKUP(A50,MATERIALES!A6:D642,2,FALSE)</f>
        <v>m3</v>
      </c>
      <c r="K50" s="398">
        <v>0.63</v>
      </c>
      <c r="L50" s="422"/>
      <c r="M50" s="403">
        <f>VLOOKUP(A50,MATERIALES!A6:D398,4,FALSE)</f>
        <v>51423.495617331377</v>
      </c>
      <c r="N50" s="273">
        <f>K50*M50</f>
        <v>32396.802238918768</v>
      </c>
    </row>
    <row r="51" spans="1:14">
      <c r="A51" s="161" t="s">
        <v>804</v>
      </c>
      <c r="B51" s="43" t="str">
        <f>VLOOKUP(A51,MATERIALES!A6:D373,3,FALSE)</f>
        <v>Cemento gris</v>
      </c>
      <c r="C51" s="426"/>
      <c r="D51" s="426"/>
      <c r="E51" s="426"/>
      <c r="F51" s="426"/>
      <c r="G51" s="426"/>
      <c r="H51" s="426"/>
      <c r="I51" s="426"/>
      <c r="J51" s="313" t="str">
        <f>VLOOKUP(A51,MATERIALES!A6:D643,2,FALSE)</f>
        <v>kg</v>
      </c>
      <c r="K51" s="398">
        <v>260</v>
      </c>
      <c r="L51" s="422"/>
      <c r="M51" s="403">
        <f>VLOOKUP(A51,MATERIALES!A6:D399,4,FALSE)</f>
        <v>457.46797086593608</v>
      </c>
      <c r="N51" s="273">
        <f>K51*M51</f>
        <v>118941.67242514338</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SUM(N48:N58)</f>
        <v>199283.82879505883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1229</v>
      </c>
      <c r="B64" s="46" t="str">
        <f>VLOOKUP(A64,TRANSPORTE!A2:D117,3,FALSE)</f>
        <v>Transporte de arena</v>
      </c>
      <c r="C64" s="318"/>
      <c r="D64" s="318"/>
      <c r="E64" s="318"/>
      <c r="F64" s="318"/>
      <c r="G64" s="318"/>
      <c r="H64" s="312" t="s">
        <v>339</v>
      </c>
      <c r="I64" s="280">
        <v>0.63</v>
      </c>
      <c r="J64" s="287">
        <v>1</v>
      </c>
      <c r="K64" s="280">
        <f>I64*J64</f>
        <v>0.63</v>
      </c>
      <c r="L64" s="907">
        <f>VLOOKUP(A64,TRANSPORTE!A2:D117,4,FALSE)</f>
        <v>953.42152512944506</v>
      </c>
      <c r="M64" s="908"/>
      <c r="N64" s="288">
        <f>K64*L64</f>
        <v>600.65556083155036</v>
      </c>
    </row>
    <row r="65" spans="1:15">
      <c r="A65" t="s">
        <v>1281</v>
      </c>
      <c r="B65" s="46" t="str">
        <f>VLOOKUP(A65,TRANSPORTE!A3:D117,3,FALSE)</f>
        <v>Transporte de material triturado</v>
      </c>
      <c r="C65" s="47"/>
      <c r="D65" s="47"/>
      <c r="E65" s="47"/>
      <c r="F65" s="47"/>
      <c r="G65" s="47"/>
      <c r="H65" s="312" t="s">
        <v>339</v>
      </c>
      <c r="I65" s="280">
        <v>0.84</v>
      </c>
      <c r="J65" s="287">
        <v>1</v>
      </c>
      <c r="K65" s="280">
        <f>I65*J65</f>
        <v>0.84</v>
      </c>
      <c r="L65" s="907">
        <f>VLOOKUP(A65,TRANSPORTE!A3:D117,4,FALSE)</f>
        <v>1002.8940697217156</v>
      </c>
      <c r="M65" s="908"/>
      <c r="N65" s="288">
        <f>K65*L65</f>
        <v>842.43101856624105</v>
      </c>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1443.0865793977914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67466.780451800994</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280706.68915559631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56141.337831119265</v>
      </c>
      <c r="M88" s="856"/>
      <c r="N88" s="51"/>
    </row>
    <row r="89" spans="1:14">
      <c r="B89" s="89" t="s">
        <v>973</v>
      </c>
      <c r="C89" s="90"/>
      <c r="D89" s="90"/>
      <c r="E89" s="90"/>
      <c r="F89" s="90"/>
      <c r="G89" s="90"/>
      <c r="H89" s="90"/>
      <c r="I89" s="87"/>
      <c r="J89" s="88"/>
      <c r="K89" s="305">
        <v>0.05</v>
      </c>
      <c r="L89" s="855">
        <f>N83*K89</f>
        <v>14035.334457779816</v>
      </c>
      <c r="M89" s="856"/>
      <c r="N89" s="51"/>
    </row>
    <row r="90" spans="1:14" ht="15.75" thickBot="1">
      <c r="B90" s="91" t="s">
        <v>974</v>
      </c>
      <c r="C90" s="92"/>
      <c r="D90" s="92"/>
      <c r="E90" s="92"/>
      <c r="F90" s="92"/>
      <c r="G90" s="92"/>
      <c r="H90" s="92"/>
      <c r="I90" s="93"/>
      <c r="J90" s="94"/>
      <c r="K90" s="306">
        <v>0.05</v>
      </c>
      <c r="L90" s="857">
        <f>N83*K90</f>
        <v>14035.334457779816</v>
      </c>
      <c r="M90" s="858"/>
      <c r="N90" s="51"/>
    </row>
    <row r="91" spans="1:14" ht="15.75" thickBot="1">
      <c r="B91" s="820" t="s">
        <v>953</v>
      </c>
      <c r="C91" s="821"/>
      <c r="D91" s="821"/>
      <c r="E91" s="821"/>
      <c r="F91" s="821"/>
      <c r="G91" s="821"/>
      <c r="H91" s="821"/>
      <c r="I91" s="821"/>
      <c r="J91" s="821"/>
      <c r="K91" s="821"/>
      <c r="L91" s="821"/>
      <c r="M91" s="822"/>
      <c r="N91" s="52">
        <f>L88+L89+L90</f>
        <v>84212.00674667889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364918.69590227521</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1118</v>
      </c>
      <c r="C31" s="81" t="s">
        <v>2113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9139.6543067486582</v>
      </c>
      <c r="L36" s="271"/>
      <c r="M36" s="337">
        <v>1</v>
      </c>
      <c r="N36" s="273">
        <f>K36/M36</f>
        <v>9139.6543067486582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N81*M41</f>
        <v>2698.6712180720406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11838.325524820699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44314.466222663745</v>
      </c>
      <c r="N48" s="273">
        <f>K48*M48</f>
        <v>22334.490976222529</v>
      </c>
    </row>
    <row r="49" spans="1:14">
      <c r="A49" s="161" t="s">
        <v>774</v>
      </c>
      <c r="B49" s="43" t="str">
        <f>VLOOKUP(A49,MATERIALES!A6:D373,3,FALSE)</f>
        <v>Agua</v>
      </c>
      <c r="C49" s="426"/>
      <c r="D49" s="426"/>
      <c r="E49" s="426"/>
      <c r="F49" s="426"/>
      <c r="G49" s="426"/>
      <c r="H49" s="426"/>
      <c r="I49" s="426"/>
      <c r="J49" s="313" t="str">
        <f>VLOOKUP(A49,MATERIALES!A5:D641,2,FALSE)</f>
        <v>lt</v>
      </c>
      <c r="K49" s="398">
        <v>111</v>
      </c>
      <c r="L49" s="422"/>
      <c r="M49" s="403">
        <f>VLOOKUP(A49,MATERIALES!A6:D397,4,FALSE)</f>
        <v>57.952445967346726</v>
      </c>
      <c r="N49" s="273">
        <f>K49*M49</f>
        <v>6432.721502375487</v>
      </c>
    </row>
    <row r="50" spans="1:14">
      <c r="A50" s="161" t="s">
        <v>598</v>
      </c>
      <c r="B50" s="43" t="str">
        <f>VLOOKUP(A50,MATERIALES!A6:D373,3,FALSE)</f>
        <v>Piedra para concreto ciclópeo (rajón o canto rodado)</v>
      </c>
      <c r="C50" s="426"/>
      <c r="D50" s="426"/>
      <c r="E50" s="426"/>
      <c r="F50" s="426"/>
      <c r="G50" s="426"/>
      <c r="H50" s="426"/>
      <c r="I50" s="426"/>
      <c r="J50" s="313" t="str">
        <f>VLOOKUP(A50,MATERIALES!A6:D642,2,FALSE)</f>
        <v>m3</v>
      </c>
      <c r="K50" s="398">
        <v>0.4</v>
      </c>
      <c r="L50" s="422"/>
      <c r="M50" s="403">
        <f>VLOOKUP(A50,MATERIALES!A6:D398,4,FALSE)</f>
        <v>74347.222579274283</v>
      </c>
      <c r="N50" s="273">
        <f>K50*M50</f>
        <v>29738.889031709714</v>
      </c>
    </row>
    <row r="51" spans="1:14">
      <c r="A51" s="161" t="s">
        <v>802</v>
      </c>
      <c r="B51" s="43" t="str">
        <f>VLOOKUP(A51,MATERIALES!A6:D373,3,FALSE)</f>
        <v>Arena lavada</v>
      </c>
      <c r="C51" s="426"/>
      <c r="D51" s="426"/>
      <c r="E51" s="426"/>
      <c r="F51" s="426"/>
      <c r="G51" s="426"/>
      <c r="H51" s="426"/>
      <c r="I51" s="426"/>
      <c r="J51" s="313" t="str">
        <f>VLOOKUP(A51,MATERIALES!A6:D643,2,FALSE)</f>
        <v>m3</v>
      </c>
      <c r="K51" s="398">
        <v>0.378</v>
      </c>
      <c r="L51" s="422"/>
      <c r="M51" s="403">
        <f>VLOOKUP(A51,MATERIALES!A6:D399,4,FALSE)</f>
        <v>51423.495617331377</v>
      </c>
      <c r="N51" s="273">
        <f>K51*M51</f>
        <v>19438.081343351259</v>
      </c>
    </row>
    <row r="52" spans="1:14">
      <c r="A52" s="161" t="s">
        <v>804</v>
      </c>
      <c r="B52" s="43" t="str">
        <f>VLOOKUP(A52,MATERIALES!A7:D373,3,FALSE)</f>
        <v>Cemento gris</v>
      </c>
      <c r="C52" s="426"/>
      <c r="D52" s="426"/>
      <c r="E52" s="426"/>
      <c r="F52" s="426"/>
      <c r="G52" s="426"/>
      <c r="H52" s="426"/>
      <c r="I52" s="426"/>
      <c r="J52" s="313" t="str">
        <f>VLOOKUP(A52,MATERIALES!A6:D644,2,FALSE)</f>
        <v>kg</v>
      </c>
      <c r="K52" s="398">
        <v>156</v>
      </c>
      <c r="L52" s="422"/>
      <c r="M52" s="403">
        <f>VLOOKUP(A52,MATERIALES!A7:D400,4,FALSE)</f>
        <v>457.46797086593608</v>
      </c>
      <c r="N52" s="273">
        <f>K52*M52</f>
        <v>71365.003455086029</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SUM(N48:N58)</f>
        <v>149309.186308745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1229</v>
      </c>
      <c r="B64" s="46" t="str">
        <f>VLOOKUP(A64,TRANSPORTE!A2:D117,3,FALSE)</f>
        <v>Transporte de arena</v>
      </c>
      <c r="C64" s="318"/>
      <c r="D64" s="318"/>
      <c r="E64" s="318"/>
      <c r="F64" s="318"/>
      <c r="G64" s="318"/>
      <c r="H64" s="312" t="s">
        <v>339</v>
      </c>
      <c r="I64" s="280">
        <v>0.378</v>
      </c>
      <c r="J64" s="287">
        <v>1</v>
      </c>
      <c r="K64" s="280">
        <f>I64*J64</f>
        <v>0.378</v>
      </c>
      <c r="L64" s="907">
        <f>VLOOKUP(A64,TRANSPORTE!A2:D117,4,FALSE)</f>
        <v>953.42152512944506</v>
      </c>
      <c r="M64" s="908"/>
      <c r="N64" s="288">
        <f>K64*L64</f>
        <v>360.39333649893024</v>
      </c>
    </row>
    <row r="65" spans="1:15">
      <c r="A65" t="s">
        <v>1281</v>
      </c>
      <c r="B65" s="46" t="str">
        <f>VLOOKUP(A65,TRANSPORTE!A3:D117,3,FALSE)</f>
        <v>Transporte de material triturado</v>
      </c>
      <c r="C65" s="47"/>
      <c r="D65" s="47"/>
      <c r="E65" s="47"/>
      <c r="F65" s="47"/>
      <c r="G65" s="47"/>
      <c r="H65" s="312" t="s">
        <v>339</v>
      </c>
      <c r="I65" s="280">
        <v>0.504</v>
      </c>
      <c r="J65" s="287">
        <v>1</v>
      </c>
      <c r="K65" s="280">
        <f>I65*J65</f>
        <v>0.504</v>
      </c>
      <c r="L65" s="907">
        <f>VLOOKUP(A65,TRANSPORTE!A3:D117,4,FALSE)</f>
        <v>1002.8940697217156</v>
      </c>
      <c r="M65" s="908"/>
      <c r="N65" s="288">
        <f>K65*L65</f>
        <v>505.45861113974468</v>
      </c>
    </row>
    <row r="66" spans="1:15">
      <c r="A66" t="s">
        <v>1308</v>
      </c>
      <c r="B66" s="46" t="str">
        <f>VLOOKUP(A66,TRANSPORTE!A3:D117,3,FALSE)</f>
        <v>Transporte de piedra para Ciclópeo</v>
      </c>
      <c r="C66" s="47"/>
      <c r="D66" s="47"/>
      <c r="E66" s="47"/>
      <c r="F66" s="47"/>
      <c r="G66" s="47"/>
      <c r="H66" s="312" t="s">
        <v>339</v>
      </c>
      <c r="I66" s="280">
        <v>0.4</v>
      </c>
      <c r="J66" s="287">
        <v>1</v>
      </c>
      <c r="K66" s="280">
        <f>I66*J66</f>
        <v>0.4</v>
      </c>
      <c r="L66" s="907">
        <f>VLOOKUP(A66,TRANSPORTE!A3:D117,4,FALSE)</f>
        <v>1002.8940697217156</v>
      </c>
      <c r="M66" s="908"/>
      <c r="N66" s="288">
        <f>K66*L66</f>
        <v>401.15762788868625</v>
      </c>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1267.0095755273612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10</v>
      </c>
      <c r="N75" s="396">
        <f>K75/M75</f>
        <v>43304.800000000003</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10</v>
      </c>
      <c r="N76" s="396">
        <f>K76/M76</f>
        <v>10668.624361440798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53973.424361440804</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216387.94577053387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43277.589154106776</v>
      </c>
      <c r="M88" s="856"/>
      <c r="N88" s="51"/>
    </row>
    <row r="89" spans="1:14">
      <c r="B89" s="89" t="s">
        <v>973</v>
      </c>
      <c r="C89" s="90"/>
      <c r="D89" s="90"/>
      <c r="E89" s="90"/>
      <c r="F89" s="90"/>
      <c r="G89" s="90"/>
      <c r="H89" s="90"/>
      <c r="I89" s="87"/>
      <c r="J89" s="88"/>
      <c r="K89" s="305">
        <v>0.05</v>
      </c>
      <c r="L89" s="855">
        <f>N83*K89</f>
        <v>10819.397288526694</v>
      </c>
      <c r="M89" s="856"/>
      <c r="N89" s="51"/>
    </row>
    <row r="90" spans="1:14" ht="15.75" thickBot="1">
      <c r="B90" s="91" t="s">
        <v>974</v>
      </c>
      <c r="C90" s="92"/>
      <c r="D90" s="92"/>
      <c r="E90" s="92"/>
      <c r="F90" s="92"/>
      <c r="G90" s="92"/>
      <c r="H90" s="92"/>
      <c r="I90" s="93"/>
      <c r="J90" s="94"/>
      <c r="K90" s="306">
        <v>0.05</v>
      </c>
      <c r="L90" s="857">
        <f>N83*K90</f>
        <v>10819.397288526694</v>
      </c>
      <c r="M90" s="858"/>
      <c r="N90" s="51"/>
    </row>
    <row r="91" spans="1:14" ht="15.75" thickBot="1">
      <c r="B91" s="820" t="s">
        <v>953</v>
      </c>
      <c r="C91" s="821"/>
      <c r="D91" s="821"/>
      <c r="E91" s="821"/>
      <c r="F91" s="821"/>
      <c r="G91" s="821"/>
      <c r="H91" s="821"/>
      <c r="I91" s="821"/>
      <c r="J91" s="821"/>
      <c r="K91" s="821"/>
      <c r="L91" s="821"/>
      <c r="M91" s="822"/>
      <c r="N91" s="52">
        <f>L88+L89+L90</f>
        <v>64916.38373116016</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281304.32950169401</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1119</v>
      </c>
      <c r="C31" s="81" t="s">
        <v>2232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8"/>
      <c r="J36" s="269"/>
      <c r="K36" s="270">
        <f>VLOOKUP(A36,EQUIPOS!A6:D163,4,FALSE)</f>
        <v>5438.8120016195408</v>
      </c>
      <c r="L36" s="271"/>
      <c r="M36" s="337">
        <v>1</v>
      </c>
      <c r="N36" s="273">
        <f>K36/M36</f>
        <v>5438.8120016195408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1582.8190800847531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7021.631081704294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3644.8187876048519</v>
      </c>
      <c r="N48" s="273">
        <f>K48*M48</f>
        <v>124332.05848277672</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45232.753031318607</v>
      </c>
      <c r="N49" s="273">
        <f>K49*M49</f>
        <v>6784.9129546977911</v>
      </c>
    </row>
    <row r="50" spans="1:14">
      <c r="A50" s="161" t="s">
        <v>832</v>
      </c>
      <c r="B50" s="43" t="str">
        <f>VLOOKUP(A50,MATERIALES!A6:D373,3,FALSE)</f>
        <v>Concreto Resistencia  21 (Mpa)</v>
      </c>
      <c r="C50" s="426"/>
      <c r="D50" s="426"/>
      <c r="E50" s="426"/>
      <c r="F50" s="426"/>
      <c r="G50" s="426"/>
      <c r="H50" s="426"/>
      <c r="I50" s="426"/>
      <c r="J50" s="313" t="str">
        <f>VLOOKUP(A50,MATERIALES!A6:D642,2,FALSE)</f>
        <v>m3</v>
      </c>
      <c r="K50" s="398">
        <v>0.126</v>
      </c>
      <c r="L50" s="422"/>
      <c r="M50" s="403">
        <f>VLOOKUP(A50,MATERIALES!A6:D398,4,FALSE)</f>
        <v>360473.74779598764</v>
      </c>
      <c r="N50" s="273">
        <f>K50*M50</f>
        <v>45419.692222294441</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30836.298271542812</v>
      </c>
      <c r="N51" s="273">
        <f>K51*M51</f>
        <v>30836.298271542812</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207372.96193131176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1239</v>
      </c>
      <c r="B61" s="46" t="str">
        <f>VLOOKUP(A61,TRANSPORTE!A3:D117,3,FALSE)</f>
        <v>Transporte de concreto</v>
      </c>
      <c r="C61" s="318"/>
      <c r="D61" s="318"/>
      <c r="E61" s="318"/>
      <c r="F61" s="318"/>
      <c r="G61" s="318"/>
      <c r="H61" s="312" t="s">
        <v>339</v>
      </c>
      <c r="I61" s="280">
        <v>0.126</v>
      </c>
      <c r="J61" s="287">
        <v>1</v>
      </c>
      <c r="K61" s="280">
        <f>I61*J61</f>
        <v>0.126</v>
      </c>
      <c r="L61" s="907">
        <f>VLOOKUP(A61,TRANSPORTE!A3:D117,4,FALSE)</f>
        <v>1002.8940697217156</v>
      </c>
      <c r="M61" s="908"/>
      <c r="N61" s="288">
        <f>K61*L61</f>
        <v>126.36465278493617</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126.36465278493617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79140.954004237647</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293661.91167003865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58732.382334007736</v>
      </c>
      <c r="M85" s="856"/>
      <c r="N85" s="51"/>
    </row>
    <row r="86" spans="1:14">
      <c r="B86" s="89" t="s">
        <v>973</v>
      </c>
      <c r="C86" s="90"/>
      <c r="D86" s="90"/>
      <c r="E86" s="90"/>
      <c r="F86" s="90"/>
      <c r="G86" s="90"/>
      <c r="H86" s="90"/>
      <c r="I86" s="87"/>
      <c r="J86" s="88"/>
      <c r="K86" s="305">
        <v>0.05</v>
      </c>
      <c r="L86" s="855">
        <f>N80*K86</f>
        <v>14683.095583501934</v>
      </c>
      <c r="M86" s="856"/>
      <c r="N86" s="51"/>
    </row>
    <row r="87" spans="1:14" ht="15.75" thickBot="1">
      <c r="B87" s="91" t="s">
        <v>974</v>
      </c>
      <c r="C87" s="92"/>
      <c r="D87" s="92"/>
      <c r="E87" s="92"/>
      <c r="F87" s="92"/>
      <c r="G87" s="92"/>
      <c r="H87" s="92"/>
      <c r="I87" s="93"/>
      <c r="J87" s="94"/>
      <c r="K87" s="306">
        <v>0.05</v>
      </c>
      <c r="L87" s="857">
        <f>N80*K87</f>
        <v>14683.095583501934</v>
      </c>
      <c r="M87" s="858"/>
      <c r="N87" s="51"/>
    </row>
    <row r="88" spans="1:14" ht="15.75" thickBot="1">
      <c r="B88" s="820" t="s">
        <v>953</v>
      </c>
      <c r="C88" s="821"/>
      <c r="D88" s="821"/>
      <c r="E88" s="821"/>
      <c r="F88" s="821"/>
      <c r="G88" s="821"/>
      <c r="H88" s="821"/>
      <c r="I88" s="821"/>
      <c r="J88" s="821"/>
      <c r="K88" s="821"/>
      <c r="L88" s="821"/>
      <c r="M88" s="822"/>
      <c r="N88" s="52">
        <f>L85+L86+L87</f>
        <v>88098.573501011619</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381760.4851710503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1659</v>
      </c>
      <c r="C31" s="81" t="s">
        <v>1660</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8"/>
      <c r="J36" s="269"/>
      <c r="K36" s="270">
        <f>VLOOKUP(A36,EQUIPOS!A6:D163,4,FALSE)</f>
        <v>5438.8120016195408</v>
      </c>
      <c r="L36" s="271"/>
      <c r="M36" s="337">
        <v>1</v>
      </c>
      <c r="N36" s="273">
        <f>K36/M36</f>
        <v>5438.8120016195408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1582.8190800847531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7021.631081704294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3644.8187876048519</v>
      </c>
      <c r="N48" s="273">
        <f>K48*M48</f>
        <v>124332.05848277672</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45232.753031318607</v>
      </c>
      <c r="N49" s="273">
        <f>K49*M49</f>
        <v>6784.9129546977911</v>
      </c>
    </row>
    <row r="50" spans="1:14">
      <c r="A50" s="161" t="s">
        <v>1661</v>
      </c>
      <c r="B50" s="43" t="str">
        <f>VLOOKUP(A50,MATERIALES!A6:D373,3,FALSE)</f>
        <v>Concreto Resistencia  28 (Mpa)</v>
      </c>
      <c r="C50" s="426"/>
      <c r="D50" s="426"/>
      <c r="E50" s="426"/>
      <c r="F50" s="426"/>
      <c r="G50" s="426"/>
      <c r="H50" s="426"/>
      <c r="I50" s="426"/>
      <c r="J50" s="313" t="str">
        <f>VLOOKUP(A50,MATERIALES!A6:D642,2,FALSE)</f>
        <v>m3</v>
      </c>
      <c r="K50" s="398">
        <v>0.126</v>
      </c>
      <c r="L50" s="422"/>
      <c r="M50" s="403">
        <f>VLOOKUP(A50,MATERIALES!A6:D398,4,FALSE)</f>
        <v>387888.04700171872</v>
      </c>
      <c r="N50" s="273">
        <f>K50*M50</f>
        <v>48873.893922216557</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30836.298271542812</v>
      </c>
      <c r="N51" s="273">
        <f>K51*M51</f>
        <v>30836.298271542812</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210827.16363123388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1239</v>
      </c>
      <c r="B61" s="46" t="str">
        <f>VLOOKUP(A61,TRANSPORTE!A3:D117,3,FALSE)</f>
        <v>Transporte de concreto</v>
      </c>
      <c r="C61" s="318"/>
      <c r="D61" s="318"/>
      <c r="E61" s="318"/>
      <c r="F61" s="318"/>
      <c r="G61" s="318"/>
      <c r="H61" s="312" t="s">
        <v>339</v>
      </c>
      <c r="I61" s="414">
        <v>0.126</v>
      </c>
      <c r="J61" s="287">
        <v>1</v>
      </c>
      <c r="K61" s="414">
        <f>I61*J61</f>
        <v>0.126</v>
      </c>
      <c r="L61" s="907">
        <f>VLOOKUP(A61,TRANSPORTE!A3:D117,4,FALSE)</f>
        <v>1002.8940697217156</v>
      </c>
      <c r="M61" s="908"/>
      <c r="N61" s="288">
        <f>K61*L61</f>
        <v>126.36465278493617</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126.36465278493617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1">
        <f>SUM(N72:N77)</f>
        <v>79140.954004237647</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297116.11336996075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59423.222673992153</v>
      </c>
      <c r="M85" s="856"/>
      <c r="N85" s="51"/>
    </row>
    <row r="86" spans="1:14">
      <c r="B86" s="89" t="s">
        <v>973</v>
      </c>
      <c r="C86" s="90"/>
      <c r="D86" s="90"/>
      <c r="E86" s="90"/>
      <c r="F86" s="90"/>
      <c r="G86" s="90"/>
      <c r="H86" s="90"/>
      <c r="I86" s="87"/>
      <c r="J86" s="88"/>
      <c r="K86" s="305">
        <v>0.05</v>
      </c>
      <c r="L86" s="855">
        <f>N80*K86</f>
        <v>14855.805668498038</v>
      </c>
      <c r="M86" s="856"/>
      <c r="N86" s="51"/>
    </row>
    <row r="87" spans="1:14" ht="15.75" thickBot="1">
      <c r="B87" s="91" t="s">
        <v>974</v>
      </c>
      <c r="C87" s="92"/>
      <c r="D87" s="92"/>
      <c r="E87" s="92"/>
      <c r="F87" s="92"/>
      <c r="G87" s="92"/>
      <c r="H87" s="92"/>
      <c r="I87" s="93"/>
      <c r="J87" s="94"/>
      <c r="K87" s="306">
        <v>0.05</v>
      </c>
      <c r="L87" s="857">
        <f>N80*K87</f>
        <v>14855.805668498038</v>
      </c>
      <c r="M87" s="858"/>
      <c r="N87" s="51"/>
    </row>
    <row r="88" spans="1:14" ht="15.75" thickBot="1">
      <c r="B88" s="820" t="s">
        <v>953</v>
      </c>
      <c r="C88" s="821"/>
      <c r="D88" s="821"/>
      <c r="E88" s="821"/>
      <c r="F88" s="821"/>
      <c r="G88" s="821"/>
      <c r="H88" s="821"/>
      <c r="I88" s="821"/>
      <c r="J88" s="821"/>
      <c r="K88" s="821"/>
      <c r="L88" s="821"/>
      <c r="M88" s="822"/>
      <c r="N88" s="52">
        <f>L85+L86+L87</f>
        <v>89134.834010988227</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386250.94738094899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1662</v>
      </c>
      <c r="C31" s="81" t="s">
        <v>2121</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156</v>
      </c>
      <c r="B36" s="869" t="str">
        <f>VLOOKUP(A36,EQUIPOS!A6:D154,3,FALSE)</f>
        <v>Cizalla manual de 90 cm.</v>
      </c>
      <c r="C36" s="870"/>
      <c r="D36" s="870"/>
      <c r="E36" s="870"/>
      <c r="F36" s="870"/>
      <c r="G36" s="870"/>
      <c r="H36" s="871"/>
      <c r="I36" s="268"/>
      <c r="J36" s="269"/>
      <c r="K36" s="270">
        <f>VLOOKUP(A36,EQUIPOS!A6:D163,4,FALSE)</f>
        <v>1022.1788369415136</v>
      </c>
      <c r="L36" s="271"/>
      <c r="M36" s="337">
        <v>37.5</v>
      </c>
      <c r="N36" s="273">
        <f>K36/M36</f>
        <v>27.258102318440365</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16.081724361440799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43.339826679881163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1.05</v>
      </c>
      <c r="L48" s="268"/>
      <c r="M48" s="403">
        <f>VLOOKUP(A48,MATERIALES!A5:D396,4,FALSE)</f>
        <v>3644.8187876048519</v>
      </c>
      <c r="N48" s="273">
        <f>K48*M48</f>
        <v>3827.0597269850946</v>
      </c>
    </row>
    <row r="49" spans="1:14">
      <c r="A49" s="161" t="s">
        <v>898</v>
      </c>
      <c r="B49" s="43" t="str">
        <f>VLOOKUP(A49,MATERIALES!A6:D373,3,FALSE)</f>
        <v>Alambre Negro Para Amarre</v>
      </c>
      <c r="C49" s="426"/>
      <c r="D49" s="426"/>
      <c r="E49" s="426"/>
      <c r="F49" s="426"/>
      <c r="G49" s="426"/>
      <c r="H49" s="426"/>
      <c r="I49" s="426"/>
      <c r="J49" s="312" t="str">
        <f>VLOOKUP(A49,MATERIALES!A5:D641,2,FALSE)</f>
        <v>kg</v>
      </c>
      <c r="K49" s="398">
        <v>0.03</v>
      </c>
      <c r="L49" s="422"/>
      <c r="M49" s="403">
        <f>VLOOKUP(A49,MATERIALES!A6:D397,4,FALSE)</f>
        <v>5727.0269493838732</v>
      </c>
      <c r="N49" s="273">
        <f>K49*M49</f>
        <v>171.81080848151618</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3998.8705354666108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07">
        <f>VLOOKUP(A61,TRANSPORTE!A3:D117,4,FALSE)</f>
        <v>0.31607169880923475</v>
      </c>
      <c r="M61" s="908"/>
      <c r="N61" s="288">
        <f>K61*L61</f>
        <v>0.33187528374969649</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0.33187528374969649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804.08621807203986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4846.6284555022821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969.32569110045642</v>
      </c>
      <c r="M85" s="856"/>
      <c r="N85" s="51"/>
    </row>
    <row r="86" spans="1:14">
      <c r="B86" s="89" t="s">
        <v>973</v>
      </c>
      <c r="C86" s="90"/>
      <c r="D86" s="90"/>
      <c r="E86" s="90"/>
      <c r="F86" s="90"/>
      <c r="G86" s="90"/>
      <c r="H86" s="90"/>
      <c r="I86" s="87"/>
      <c r="J86" s="88"/>
      <c r="K86" s="305">
        <v>0.05</v>
      </c>
      <c r="L86" s="855">
        <f>N80*K86</f>
        <v>242.33142277511411</v>
      </c>
      <c r="M86" s="856"/>
      <c r="N86" s="51"/>
    </row>
    <row r="87" spans="1:14" ht="15.75" thickBot="1">
      <c r="B87" s="91" t="s">
        <v>974</v>
      </c>
      <c r="C87" s="92"/>
      <c r="D87" s="92"/>
      <c r="E87" s="92"/>
      <c r="F87" s="92"/>
      <c r="G87" s="92"/>
      <c r="H87" s="92"/>
      <c r="I87" s="93"/>
      <c r="J87" s="94"/>
      <c r="K87" s="306">
        <v>0.05</v>
      </c>
      <c r="L87" s="857">
        <f>N80*K87</f>
        <v>242.33142277511411</v>
      </c>
      <c r="M87" s="858"/>
      <c r="N87" s="51"/>
    </row>
    <row r="88" spans="1:14" ht="15.75" thickBot="1">
      <c r="B88" s="820" t="s">
        <v>953</v>
      </c>
      <c r="C88" s="821"/>
      <c r="D88" s="821"/>
      <c r="E88" s="821"/>
      <c r="F88" s="821"/>
      <c r="G88" s="821"/>
      <c r="H88" s="821"/>
      <c r="I88" s="821"/>
      <c r="J88" s="821"/>
      <c r="K88" s="821"/>
      <c r="L88" s="821"/>
      <c r="M88" s="822"/>
      <c r="N88" s="52">
        <f>L85+L86+L87</f>
        <v>1453.9885366506846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6300.6169921529672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1663</v>
      </c>
      <c r="C31" s="81" t="s">
        <v>2122</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156</v>
      </c>
      <c r="B36" s="869" t="str">
        <f>VLOOKUP(A36,EQUIPOS!A6:D154,3,FALSE)</f>
        <v>Cizalla manual de 90 cm.</v>
      </c>
      <c r="C36" s="870"/>
      <c r="D36" s="870"/>
      <c r="E36" s="870"/>
      <c r="F36" s="870"/>
      <c r="G36" s="870"/>
      <c r="H36" s="871"/>
      <c r="I36" s="268"/>
      <c r="J36" s="269"/>
      <c r="K36" s="270">
        <f>VLOOKUP(A36,EQUIPOS!A6:D163,4,FALSE)</f>
        <v>1022.1788369415136</v>
      </c>
      <c r="L36" s="271"/>
      <c r="M36" s="337">
        <v>37.5</v>
      </c>
      <c r="N36" s="273">
        <f>K36/M36</f>
        <v>27.258102318440365</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16.081724361440799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43.339826679881163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743</v>
      </c>
      <c r="B48" s="43" t="str">
        <f>VLOOKUP(A48,MATERIALES!A5:D373,3,FALSE)</f>
        <v>Acero A-40</v>
      </c>
      <c r="C48" s="282"/>
      <c r="D48" s="282"/>
      <c r="E48" s="282"/>
      <c r="F48" s="282"/>
      <c r="G48" s="282"/>
      <c r="H48" s="282"/>
      <c r="I48" s="282"/>
      <c r="J48" s="312" t="str">
        <f>VLOOKUP(A48,MATERIALES!A4:D640,2,FALSE)</f>
        <v>kg</v>
      </c>
      <c r="K48" s="283">
        <v>1.05</v>
      </c>
      <c r="L48" s="268"/>
      <c r="M48" s="403">
        <f>VLOOKUP(A48,MATERIALES!A5:D396,4,FALSE)</f>
        <v>3644.8187876048519</v>
      </c>
      <c r="N48" s="273">
        <f>K48*M48</f>
        <v>3827.0597269850946</v>
      </c>
    </row>
    <row r="49" spans="1:14">
      <c r="A49" s="161" t="s">
        <v>898</v>
      </c>
      <c r="B49" s="43" t="str">
        <f>VLOOKUP(A49,MATERIALES!A6:D373,3,FALSE)</f>
        <v>Alambre Negro Para Amarre</v>
      </c>
      <c r="C49" s="426"/>
      <c r="D49" s="426"/>
      <c r="E49" s="426"/>
      <c r="F49" s="426"/>
      <c r="G49" s="426"/>
      <c r="H49" s="426"/>
      <c r="I49" s="426"/>
      <c r="J49" s="313" t="str">
        <f>VLOOKUP(A49,MATERIALES!A5:D641,2,FALSE)</f>
        <v>kg</v>
      </c>
      <c r="K49" s="398">
        <v>0.03</v>
      </c>
      <c r="L49" s="422"/>
      <c r="M49" s="403">
        <f>VLOOKUP(A49,MATERIALES!A6:D397,4,FALSE)</f>
        <v>5727.0269493838732</v>
      </c>
      <c r="N49" s="273">
        <f>K49*M49</f>
        <v>171.81080848151618</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3998.8705354666108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07">
        <f>VLOOKUP(A61,TRANSPORTE!A3:D117,4,FALSE)</f>
        <v>0.31607169880923475</v>
      </c>
      <c r="M61" s="908"/>
      <c r="N61" s="288">
        <f>K61*L61</f>
        <v>0.33187528374969649</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0.33187528374969649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804.08621807203986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4846.6284555022821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969.32569110045642</v>
      </c>
      <c r="M85" s="856"/>
      <c r="N85" s="51"/>
    </row>
    <row r="86" spans="1:14">
      <c r="B86" s="89" t="s">
        <v>973</v>
      </c>
      <c r="C86" s="90"/>
      <c r="D86" s="90"/>
      <c r="E86" s="90"/>
      <c r="F86" s="90"/>
      <c r="G86" s="90"/>
      <c r="H86" s="90"/>
      <c r="I86" s="87"/>
      <c r="J86" s="88"/>
      <c r="K86" s="305">
        <v>0.05</v>
      </c>
      <c r="L86" s="855">
        <f>N80*K86</f>
        <v>242.33142277511411</v>
      </c>
      <c r="M86" s="856"/>
      <c r="N86" s="51"/>
    </row>
    <row r="87" spans="1:14" ht="15.75" thickBot="1">
      <c r="B87" s="91" t="s">
        <v>974</v>
      </c>
      <c r="C87" s="92"/>
      <c r="D87" s="92"/>
      <c r="E87" s="92"/>
      <c r="F87" s="92"/>
      <c r="G87" s="92"/>
      <c r="H87" s="92"/>
      <c r="I87" s="93"/>
      <c r="J87" s="94"/>
      <c r="K87" s="306">
        <v>0.05</v>
      </c>
      <c r="L87" s="857">
        <f>N80*K87</f>
        <v>242.33142277511411</v>
      </c>
      <c r="M87" s="858"/>
      <c r="N87" s="51"/>
    </row>
    <row r="88" spans="1:14" ht="15.75" thickBot="1">
      <c r="B88" s="820" t="s">
        <v>953</v>
      </c>
      <c r="C88" s="821"/>
      <c r="D88" s="821"/>
      <c r="E88" s="821"/>
      <c r="F88" s="821"/>
      <c r="G88" s="821"/>
      <c r="H88" s="821"/>
      <c r="I88" s="821"/>
      <c r="J88" s="821"/>
      <c r="K88" s="821"/>
      <c r="L88" s="821"/>
      <c r="M88" s="822"/>
      <c r="N88" s="52">
        <f>L85+L86+L87</f>
        <v>1453.9885366506846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6300.6169921529672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1120</v>
      </c>
      <c r="C31" s="81" t="s">
        <v>2123</v>
      </c>
      <c r="D31" s="82"/>
      <c r="E31" s="82"/>
      <c r="F31" s="82"/>
      <c r="G31" s="82"/>
      <c r="H31" s="82"/>
      <c r="I31" s="82"/>
      <c r="J31" s="82"/>
      <c r="K31" s="454"/>
      <c r="L31" s="307" t="s">
        <v>1664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8"/>
      <c r="J36" s="269"/>
      <c r="K36" s="270">
        <f>VLOOKUP(A36,EQUIPOS!A6:D163,4,FALSE)</f>
        <v>15666.854235918725</v>
      </c>
      <c r="L36" s="271"/>
      <c r="M36" s="337">
        <v>670</v>
      </c>
      <c r="N36" s="273">
        <f>K36/M36</f>
        <v>23.383364531221979</v>
      </c>
    </row>
    <row r="37" spans="1:14">
      <c r="A37" s="113" t="s">
        <v>125</v>
      </c>
      <c r="B37" s="869" t="str">
        <f>VLOOKUP(A37,EQUIPOS!A7:D154,3,FALSE)</f>
        <v>Bomba para gato de tensionamiento</v>
      </c>
      <c r="C37" s="870"/>
      <c r="D37" s="870"/>
      <c r="E37" s="870"/>
      <c r="F37" s="870"/>
      <c r="G37" s="870"/>
      <c r="H37" s="871"/>
      <c r="I37" s="422"/>
      <c r="J37" s="423"/>
      <c r="K37" s="270">
        <f>VLOOKUP(A37,EQUIPOS!A7:D164,4,FALSE)</f>
        <v>35179.87638447756</v>
      </c>
      <c r="L37" s="336"/>
      <c r="M37" s="337">
        <v>670</v>
      </c>
      <c r="N37" s="273">
        <f>K37/M37</f>
        <v>52.507278185787406</v>
      </c>
    </row>
    <row r="38" spans="1:14">
      <c r="A38" s="113" t="s">
        <v>240</v>
      </c>
      <c r="B38" s="869" t="str">
        <f>VLOOKUP(A38,EQUIPOS!A8:D154,3,FALSE)</f>
        <v>Gato para tensionamiento, fuerza Max 200 ton, área de tensión 314 cm2.</v>
      </c>
      <c r="C38" s="870"/>
      <c r="D38" s="870"/>
      <c r="E38" s="870"/>
      <c r="F38" s="870"/>
      <c r="G38" s="870"/>
      <c r="H38" s="871"/>
      <c r="I38" s="329"/>
      <c r="J38" s="331"/>
      <c r="K38" s="270">
        <f>VLOOKUP(A38,EQUIPOS!A8:D165,4,FALSE)</f>
        <v>107755.48625646386</v>
      </c>
      <c r="L38" s="424"/>
      <c r="M38" s="425">
        <v>670</v>
      </c>
      <c r="N38" s="273">
        <f>K38/M38</f>
        <v>160.82908396487144</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6.4163654810271034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243.13609216290794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12876.912649261065</v>
      </c>
      <c r="N48" s="273">
        <f t="shared" ref="N48:N53" si="0">K48*M48</f>
        <v>51.507650597044261</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11577.39768610339</v>
      </c>
      <c r="N49" s="273">
        <f t="shared" si="0"/>
        <v>46.309590744413562</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824.04413611919381</v>
      </c>
      <c r="N50" s="273">
        <f t="shared" si="0"/>
        <v>16.480882722383875</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8.5000000000000006E-2</v>
      </c>
      <c r="L51" s="422"/>
      <c r="M51" s="403">
        <f>VLOOKUP(A51,MATERIALES!A6:D399,4,FALSE)</f>
        <v>5932.0004967574896</v>
      </c>
      <c r="N51" s="273">
        <f t="shared" si="0"/>
        <v>504.22004222438665</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59543.366224018639</v>
      </c>
      <c r="N52" s="273">
        <f t="shared" si="0"/>
        <v>59.543366224018641</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5727.0269493838732</v>
      </c>
      <c r="N53" s="273">
        <f t="shared" si="0"/>
        <v>114.54053898767746</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792.60207149992448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1">
        <f>SUM(N72:N77)</f>
        <v>320.81827405135516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1356.5564377141877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271.31128754283753</v>
      </c>
      <c r="M85" s="856"/>
      <c r="N85" s="51"/>
    </row>
    <row r="86" spans="1:14">
      <c r="B86" s="89" t="s">
        <v>973</v>
      </c>
      <c r="C86" s="90"/>
      <c r="D86" s="90"/>
      <c r="E86" s="90"/>
      <c r="F86" s="90"/>
      <c r="G86" s="90"/>
      <c r="H86" s="90"/>
      <c r="I86" s="87"/>
      <c r="J86" s="88"/>
      <c r="K86" s="305">
        <v>0.05</v>
      </c>
      <c r="L86" s="855">
        <f>N80*K86</f>
        <v>67.827821885709383</v>
      </c>
      <c r="M86" s="856"/>
      <c r="N86" s="51"/>
    </row>
    <row r="87" spans="1:14" ht="15.75" thickBot="1">
      <c r="B87" s="91" t="s">
        <v>974</v>
      </c>
      <c r="C87" s="92"/>
      <c r="D87" s="92"/>
      <c r="E87" s="92"/>
      <c r="F87" s="92"/>
      <c r="G87" s="92"/>
      <c r="H87" s="92"/>
      <c r="I87" s="93"/>
      <c r="J87" s="94"/>
      <c r="K87" s="306">
        <v>0.05</v>
      </c>
      <c r="L87" s="857">
        <f>N80*K87</f>
        <v>67.827821885709383</v>
      </c>
      <c r="M87" s="858"/>
      <c r="N87" s="51"/>
    </row>
    <row r="88" spans="1:14" ht="15.75" thickBot="1">
      <c r="B88" s="820" t="s">
        <v>953</v>
      </c>
      <c r="C88" s="821"/>
      <c r="D88" s="821"/>
      <c r="E88" s="821"/>
      <c r="F88" s="821"/>
      <c r="G88" s="821"/>
      <c r="H88" s="821"/>
      <c r="I88" s="821"/>
      <c r="J88" s="821"/>
      <c r="K88" s="821"/>
      <c r="L88" s="821"/>
      <c r="M88" s="822"/>
      <c r="N88" s="52">
        <f>L85+L86+L87</f>
        <v>406.96693131425633</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1763.523369028444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1121</v>
      </c>
      <c r="C31" s="81" t="s">
        <v>2123</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8"/>
      <c r="J36" s="269"/>
      <c r="K36" s="270">
        <f>VLOOKUP(A36,EQUIPOS!A6:D163,4,FALSE)</f>
        <v>15666.854235918725</v>
      </c>
      <c r="L36" s="271"/>
      <c r="M36" s="337">
        <v>670</v>
      </c>
      <c r="N36" s="273">
        <f>K36/M36</f>
        <v>23.383364531221979</v>
      </c>
    </row>
    <row r="37" spans="1:14">
      <c r="A37" s="113" t="s">
        <v>125</v>
      </c>
      <c r="B37" s="869" t="str">
        <f>VLOOKUP(A37,EQUIPOS!A7:D154,3,FALSE)</f>
        <v>Bomba para gato de tensionamiento</v>
      </c>
      <c r="C37" s="870"/>
      <c r="D37" s="870"/>
      <c r="E37" s="870"/>
      <c r="F37" s="870"/>
      <c r="G37" s="870"/>
      <c r="H37" s="871"/>
      <c r="I37" s="422"/>
      <c r="J37" s="423"/>
      <c r="K37" s="270">
        <f>VLOOKUP(A37,EQUIPOS!A7:D164,4,FALSE)</f>
        <v>35179.87638447756</v>
      </c>
      <c r="L37" s="336"/>
      <c r="M37" s="337">
        <v>670</v>
      </c>
      <c r="N37" s="273">
        <f>K37/M37</f>
        <v>52.507278185787406</v>
      </c>
    </row>
    <row r="38" spans="1:14">
      <c r="A38" s="113" t="s">
        <v>240</v>
      </c>
      <c r="B38" s="869" t="str">
        <f>VLOOKUP(A38,EQUIPOS!A8:D154,3,FALSE)</f>
        <v>Gato para tensionamiento, fuerza Max 200 ton, área de tensión 314 cm2.</v>
      </c>
      <c r="C38" s="870"/>
      <c r="D38" s="870"/>
      <c r="E38" s="870"/>
      <c r="F38" s="870"/>
      <c r="G38" s="870"/>
      <c r="H38" s="871"/>
      <c r="I38" s="329"/>
      <c r="J38" s="331"/>
      <c r="K38" s="270">
        <f>VLOOKUP(A38,EQUIPOS!A8:D165,4,FALSE)</f>
        <v>107755.48625646386</v>
      </c>
      <c r="L38" s="424"/>
      <c r="M38" s="425">
        <v>670</v>
      </c>
      <c r="N38" s="273">
        <f>K38/M38</f>
        <v>160.82908396487144</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6.4163654810271034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243.13609216290794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12876.912649261065</v>
      </c>
      <c r="N48" s="273">
        <f t="shared" ref="N48:N53" si="0">K48*M48</f>
        <v>51.507650597044261</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11577.39768610339</v>
      </c>
      <c r="N49" s="273">
        <f t="shared" si="0"/>
        <v>46.309590744413562</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824.04413611919381</v>
      </c>
      <c r="N50" s="273">
        <f t="shared" si="0"/>
        <v>16.480882722383875</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5.53</v>
      </c>
      <c r="L51" s="422"/>
      <c r="M51" s="403">
        <f>VLOOKUP(A51,MATERIALES!A6:D399,4,FALSE)</f>
        <v>5932.0004967574896</v>
      </c>
      <c r="N51" s="273">
        <f t="shared" si="0"/>
        <v>32803.962747068916</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59543.366224018639</v>
      </c>
      <c r="N52" s="273">
        <f t="shared" si="0"/>
        <v>59.543366224018641</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5727.0269493838732</v>
      </c>
      <c r="N53" s="273">
        <f t="shared" si="0"/>
        <v>114.54053898767746</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33092.344776344449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320.81827405135516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33656.299142558717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6731.2598285117438</v>
      </c>
      <c r="M85" s="856"/>
      <c r="N85" s="51"/>
    </row>
    <row r="86" spans="1:14">
      <c r="B86" s="89" t="s">
        <v>973</v>
      </c>
      <c r="C86" s="90"/>
      <c r="D86" s="90"/>
      <c r="E86" s="90"/>
      <c r="F86" s="90"/>
      <c r="G86" s="90"/>
      <c r="H86" s="90"/>
      <c r="I86" s="87"/>
      <c r="J86" s="88"/>
      <c r="K86" s="305">
        <v>0.05</v>
      </c>
      <c r="L86" s="855">
        <f>N80*K86</f>
        <v>1682.8149571279359</v>
      </c>
      <c r="M86" s="856"/>
      <c r="N86" s="51"/>
    </row>
    <row r="87" spans="1:14" ht="15.75" thickBot="1">
      <c r="B87" s="91" t="s">
        <v>974</v>
      </c>
      <c r="C87" s="92"/>
      <c r="D87" s="92"/>
      <c r="E87" s="92"/>
      <c r="F87" s="92"/>
      <c r="G87" s="92"/>
      <c r="H87" s="92"/>
      <c r="I87" s="93"/>
      <c r="J87" s="94"/>
      <c r="K87" s="306">
        <v>0.05</v>
      </c>
      <c r="L87" s="857">
        <f>N80*K87</f>
        <v>1682.8149571279359</v>
      </c>
      <c r="M87" s="858"/>
      <c r="N87" s="51"/>
    </row>
    <row r="88" spans="1:14" ht="15.75" thickBot="1">
      <c r="B88" s="820" t="s">
        <v>953</v>
      </c>
      <c r="C88" s="821"/>
      <c r="D88" s="821"/>
      <c r="E88" s="821"/>
      <c r="F88" s="821"/>
      <c r="G88" s="821"/>
      <c r="H88" s="821"/>
      <c r="I88" s="821"/>
      <c r="J88" s="821"/>
      <c r="K88" s="821"/>
      <c r="L88" s="821"/>
      <c r="M88" s="822"/>
      <c r="N88" s="52">
        <f>L85+L86+L87</f>
        <v>10096.889742767615</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43753.18888532633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79" t="s">
        <v>933</v>
      </c>
      <c r="L1" s="931" t="s">
        <v>2198</v>
      </c>
      <c r="M1" s="932"/>
      <c r="N1" s="933"/>
    </row>
    <row r="2" spans="2:14">
      <c r="B2" s="915"/>
      <c r="C2" s="937" t="s">
        <v>934</v>
      </c>
      <c r="D2" s="938"/>
      <c r="E2" s="938"/>
      <c r="F2" s="938"/>
      <c r="G2" s="938"/>
      <c r="H2" s="938"/>
      <c r="I2" s="938"/>
      <c r="J2" s="939"/>
      <c r="K2" s="978"/>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78"/>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980" t="s">
        <v>945</v>
      </c>
      <c r="M30" s="797"/>
      <c r="N30" s="71" t="s">
        <v>946</v>
      </c>
    </row>
    <row r="31" spans="1:14" ht="15.75" customHeight="1" thickBot="1">
      <c r="A31" t="s">
        <v>1845</v>
      </c>
      <c r="B31" s="80" t="s">
        <v>1122</v>
      </c>
      <c r="C31" s="81" t="s">
        <v>2124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5" t="s">
        <v>948</v>
      </c>
      <c r="J35" s="892"/>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955"/>
      <c r="D41" s="955"/>
      <c r="E41" s="38"/>
      <c r="F41" s="39"/>
      <c r="G41" s="39"/>
      <c r="H41" s="40"/>
      <c r="I41" s="36"/>
      <c r="J41" s="37"/>
      <c r="K41" s="280"/>
      <c r="L41" s="277"/>
      <c r="M41" s="402">
        <v>0.01</v>
      </c>
      <c r="N41" s="345">
        <f>N78*M41</f>
        <v>16.915937500000002</v>
      </c>
    </row>
    <row r="42" spans="1:14" ht="15.75" thickBot="1">
      <c r="B42" s="956"/>
      <c r="C42" s="957"/>
      <c r="D42" s="957"/>
      <c r="E42" s="957"/>
      <c r="F42" s="957"/>
      <c r="G42" s="957"/>
      <c r="H42" s="958"/>
      <c r="I42" s="879"/>
      <c r="J42" s="880"/>
      <c r="K42" s="41"/>
      <c r="L42" s="881"/>
      <c r="M42" s="959"/>
      <c r="N42" s="105"/>
    </row>
    <row r="43" spans="1:14" ht="15.75" thickBot="1">
      <c r="B43" s="820" t="s">
        <v>953</v>
      </c>
      <c r="C43" s="821"/>
      <c r="D43" s="821"/>
      <c r="E43" s="821"/>
      <c r="F43" s="821"/>
      <c r="G43" s="821"/>
      <c r="H43" s="821"/>
      <c r="I43" s="821"/>
      <c r="J43" s="821"/>
      <c r="K43" s="821"/>
      <c r="L43" s="821"/>
      <c r="M43" s="822"/>
      <c r="N43" s="395">
        <f>SUM(N36:N42)</f>
        <v>16.915937500000002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917</v>
      </c>
      <c r="B48" s="43" t="str">
        <f>VLOOKUP(A48,MATERIALES!A5:D373,3,FALSE)</f>
        <v>Almohadillas de neopreno dureza 60 (35cm*45cm*5cm con 2 laminas de 3mm)</v>
      </c>
      <c r="C48" s="282"/>
      <c r="D48" s="282"/>
      <c r="E48" s="282"/>
      <c r="F48" s="282"/>
      <c r="G48" s="282"/>
      <c r="H48" s="282"/>
      <c r="I48" s="269"/>
      <c r="J48" s="225" t="str">
        <f>VLOOKUP(A48,MATERIALES!A4:D640,2,FALSE)</f>
        <v>u</v>
      </c>
      <c r="K48" s="283">
        <v>1</v>
      </c>
      <c r="L48" s="268"/>
      <c r="M48" s="403">
        <f>VLOOKUP(A48,MATERIALES!A5:D396,4,FALSE)</f>
        <v>509997.45693011762</v>
      </c>
      <c r="N48" s="273">
        <f>K48*M48</f>
        <v>509997.45693011762</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509997.45693011762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981"/>
      <c r="I71" s="73" t="s">
        <v>964</v>
      </c>
      <c r="J71" s="75" t="s">
        <v>1410</v>
      </c>
      <c r="K71" s="74" t="s">
        <v>966</v>
      </c>
      <c r="L71" s="861" t="s">
        <v>950</v>
      </c>
      <c r="M71" s="974"/>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32</v>
      </c>
      <c r="N72" s="396">
        <f>K72/M72</f>
        <v>1691.59375</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80"/>
      <c r="I77" s="126"/>
      <c r="J77" s="126"/>
      <c r="K77" s="126"/>
      <c r="L77" s="982"/>
      <c r="M77" s="882"/>
      <c r="N77" s="127"/>
    </row>
    <row r="78" spans="1:15" ht="15.75" thickBot="1">
      <c r="B78" s="909" t="s">
        <v>953</v>
      </c>
      <c r="C78" s="863"/>
      <c r="D78" s="863"/>
      <c r="E78" s="863"/>
      <c r="F78" s="863"/>
      <c r="G78" s="863"/>
      <c r="H78" s="863"/>
      <c r="I78" s="863"/>
      <c r="J78" s="863"/>
      <c r="K78" s="863"/>
      <c r="L78" s="863"/>
      <c r="M78" s="864"/>
      <c r="N78" s="461">
        <f>SUM(N72:N77)</f>
        <v>1691.59375</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511705.96661761764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102341.19332352353</v>
      </c>
      <c r="M85" s="856"/>
      <c r="N85" s="51"/>
    </row>
    <row r="86" spans="1:14">
      <c r="B86" s="89" t="s">
        <v>973</v>
      </c>
      <c r="C86" s="90"/>
      <c r="D86" s="90"/>
      <c r="E86" s="90"/>
      <c r="F86" s="90"/>
      <c r="G86" s="90"/>
      <c r="H86" s="90"/>
      <c r="I86" s="87"/>
      <c r="J86" s="88"/>
      <c r="K86" s="305">
        <v>0.05</v>
      </c>
      <c r="L86" s="855">
        <f>N80*K86</f>
        <v>25585.298330880883</v>
      </c>
      <c r="M86" s="856"/>
      <c r="N86" s="51"/>
    </row>
    <row r="87" spans="1:14" ht="15.75" thickBot="1">
      <c r="B87" s="91" t="s">
        <v>974</v>
      </c>
      <c r="C87" s="92"/>
      <c r="D87" s="92"/>
      <c r="E87" s="92"/>
      <c r="F87" s="92"/>
      <c r="G87" s="92"/>
      <c r="H87" s="92"/>
      <c r="I87" s="93"/>
      <c r="J87" s="94"/>
      <c r="K87" s="306">
        <v>0.05</v>
      </c>
      <c r="L87" s="857">
        <f>N80*K87</f>
        <v>25585.298330880883</v>
      </c>
      <c r="M87" s="858"/>
      <c r="N87" s="51"/>
    </row>
    <row r="88" spans="1:14" ht="15.75" thickBot="1">
      <c r="B88" s="820" t="s">
        <v>953</v>
      </c>
      <c r="C88" s="821"/>
      <c r="D88" s="821"/>
      <c r="E88" s="821"/>
      <c r="F88" s="821"/>
      <c r="G88" s="821"/>
      <c r="H88" s="821"/>
      <c r="I88" s="821"/>
      <c r="J88" s="821"/>
      <c r="K88" s="821"/>
      <c r="L88" s="821"/>
      <c r="M88" s="822"/>
      <c r="N88" s="52">
        <f>L85+L86+L87</f>
        <v>153511.78998528529</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665217.7566029029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ht="15" customHeight="1">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1123</v>
      </c>
      <c r="C31" s="81" t="s">
        <v>2125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N78*M41</f>
        <v>54.131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54.131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413</v>
      </c>
      <c r="B48" s="43" t="str">
        <f>VLOOKUP(A48,MATERIALES!A5:D373,3,FALSE)</f>
        <v>Cinta Sika PVC 0,22</v>
      </c>
      <c r="C48" s="282"/>
      <c r="D48" s="282"/>
      <c r="E48" s="282"/>
      <c r="F48" s="282"/>
      <c r="G48" s="282"/>
      <c r="H48" s="282"/>
      <c r="I48" s="269"/>
      <c r="J48" s="225" t="str">
        <f>VLOOKUP(A48,MATERIALES!A4:D640,2,FALSE)</f>
        <v>m</v>
      </c>
      <c r="K48" s="283">
        <v>1.05</v>
      </c>
      <c r="L48" s="268"/>
      <c r="M48" s="403">
        <f>VLOOKUP(A48,MATERIALES!A5:D396,4,FALSE)</f>
        <v>20587.450073840286</v>
      </c>
      <c r="N48" s="273">
        <f>K48*M48</f>
        <v>21616.822577532301</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21616.822577532301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2">
        <v>100</v>
      </c>
      <c r="N72" s="396">
        <f>K72/M72</f>
        <v>1082.6199999999999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1082.6199999999999</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22753.573577532301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4550.7147155064604</v>
      </c>
      <c r="M85" s="856"/>
      <c r="N85" s="51"/>
    </row>
    <row r="86" spans="1:14">
      <c r="B86" s="89" t="s">
        <v>973</v>
      </c>
      <c r="C86" s="90"/>
      <c r="D86" s="90"/>
      <c r="E86" s="90"/>
      <c r="F86" s="90"/>
      <c r="G86" s="90"/>
      <c r="H86" s="90"/>
      <c r="I86" s="87"/>
      <c r="J86" s="88"/>
      <c r="K86" s="305">
        <v>0.05</v>
      </c>
      <c r="L86" s="855">
        <f>N80*K86</f>
        <v>1137.6786788766151</v>
      </c>
      <c r="M86" s="856"/>
      <c r="N86" s="51"/>
    </row>
    <row r="87" spans="1:14" ht="15.75" thickBot="1">
      <c r="B87" s="91" t="s">
        <v>974</v>
      </c>
      <c r="C87" s="92"/>
      <c r="D87" s="92"/>
      <c r="E87" s="92"/>
      <c r="F87" s="92"/>
      <c r="G87" s="92"/>
      <c r="H87" s="92"/>
      <c r="I87" s="93"/>
      <c r="J87" s="94"/>
      <c r="K87" s="306">
        <v>0.05</v>
      </c>
      <c r="L87" s="857">
        <f>N80*K87</f>
        <v>1137.6786788766151</v>
      </c>
      <c r="M87" s="858"/>
      <c r="N87" s="51"/>
    </row>
    <row r="88" spans="1:14" ht="15.75" thickBot="1">
      <c r="B88" s="820" t="s">
        <v>953</v>
      </c>
      <c r="C88" s="821"/>
      <c r="D88" s="821"/>
      <c r="E88" s="821"/>
      <c r="F88" s="821"/>
      <c r="G88" s="821"/>
      <c r="H88" s="821"/>
      <c r="I88" s="821"/>
      <c r="J88" s="821"/>
      <c r="K88" s="821"/>
      <c r="L88" s="821"/>
      <c r="M88" s="822"/>
      <c r="N88" s="52">
        <f>L85+L86+L87</f>
        <v>6826.0720732596901</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29579.64565079199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5.42578125"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1124</v>
      </c>
      <c r="C31" s="81" t="s">
        <v>2126</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8"/>
      <c r="J36" s="269"/>
      <c r="K36" s="270">
        <f>VLOOKUP(A36,EQUIPOS!A6:D163,4,FALSE)</f>
        <v>1794.1415650959841</v>
      </c>
      <c r="L36" s="271"/>
      <c r="M36" s="337">
        <v>40</v>
      </c>
      <c r="N36" s="273">
        <f>K36/M36</f>
        <v>44.8535391273996</v>
      </c>
    </row>
    <row r="37" spans="1:14">
      <c r="A37" s="113" t="s">
        <v>195</v>
      </c>
      <c r="B37" s="869" t="str">
        <f>VLOOKUP(A37,EQUIPOS!A7:D154,3,FALSE)</f>
        <v xml:space="preserve">Equipo de oxicorte, Capacidad de corte: hasta 6´´ (152mm) </v>
      </c>
      <c r="C37" s="870"/>
      <c r="D37" s="870"/>
      <c r="E37" s="870"/>
      <c r="F37" s="870"/>
      <c r="G37" s="870"/>
      <c r="H37" s="871"/>
      <c r="I37" s="422"/>
      <c r="J37" s="423"/>
      <c r="K37" s="270">
        <f>VLOOKUP(A37,EQUIPOS!A7:D164,4,FALSE)</f>
        <v>10992.643855918006</v>
      </c>
      <c r="L37" s="336"/>
      <c r="M37" s="337">
        <v>40</v>
      </c>
      <c r="N37" s="273">
        <f t="shared" ref="N37:N43" si="0">K37/M37</f>
        <v>274.81609639795016</v>
      </c>
    </row>
    <row r="38" spans="1:14">
      <c r="A38" s="113" t="s">
        <v>204</v>
      </c>
      <c r="B38" s="869" t="str">
        <f>VLOOKUP(A38,EQUIPOS!A8:D154,3,FALSE)</f>
        <v xml:space="preserve">Equipo de soldadura 250 AMP
</v>
      </c>
      <c r="C38" s="870"/>
      <c r="D38" s="870"/>
      <c r="E38" s="870"/>
      <c r="F38" s="870"/>
      <c r="G38" s="870"/>
      <c r="H38" s="871"/>
      <c r="I38" s="422"/>
      <c r="J38" s="423"/>
      <c r="K38" s="270">
        <f>VLOOKUP(A38,EQUIPOS!A8:D165,4,FALSE)</f>
        <v>15949.354640639982</v>
      </c>
      <c r="L38" s="336"/>
      <c r="M38" s="337">
        <v>40</v>
      </c>
      <c r="N38" s="273">
        <f t="shared" si="0"/>
        <v>398.73386601599952</v>
      </c>
    </row>
    <row r="39" spans="1:14">
      <c r="A39" s="113" t="s">
        <v>208</v>
      </c>
      <c r="B39" s="869" t="str">
        <f>VLOOKUP(A39,EQUIPOS!A9:D154,3,FALSE)</f>
        <v>Equipo de soldadura 400</v>
      </c>
      <c r="C39" s="870"/>
      <c r="D39" s="870"/>
      <c r="E39" s="870"/>
      <c r="F39" s="870"/>
      <c r="G39" s="870"/>
      <c r="H39" s="871"/>
      <c r="I39" s="422"/>
      <c r="J39" s="423"/>
      <c r="K39" s="270">
        <f>VLOOKUP(A39,EQUIPOS!A9:D166,4,FALSE)</f>
        <v>15949.354640639982</v>
      </c>
      <c r="L39" s="336"/>
      <c r="M39" s="337">
        <v>40</v>
      </c>
      <c r="N39" s="273">
        <f t="shared" si="0"/>
        <v>398.73386601599952</v>
      </c>
    </row>
    <row r="40" spans="1:14">
      <c r="A40" s="113" t="s">
        <v>210</v>
      </c>
      <c r="B40" s="869" t="str">
        <f>VLOOKUP(A40,EQUIPOS!A10:D154,3,FALSE)</f>
        <v>Equipo de soldadura 600</v>
      </c>
      <c r="C40" s="870"/>
      <c r="D40" s="870"/>
      <c r="E40" s="870"/>
      <c r="F40" s="870"/>
      <c r="G40" s="870"/>
      <c r="H40" s="871"/>
      <c r="I40" s="422"/>
      <c r="J40" s="423"/>
      <c r="K40" s="270">
        <f>VLOOKUP(A40,EQUIPOS!A10:D167,4,FALSE)</f>
        <v>15949.354640639982</v>
      </c>
      <c r="L40" s="336"/>
      <c r="M40" s="337">
        <v>40</v>
      </c>
      <c r="N40" s="273">
        <f t="shared" si="0"/>
        <v>398.73386601599952</v>
      </c>
    </row>
    <row r="41" spans="1:14">
      <c r="A41" s="113" t="s">
        <v>202</v>
      </c>
      <c r="B41" s="869" t="str">
        <f>VLOOKUP(A41,EQUIPOS!A11:D155,3,FALSE)</f>
        <v xml:space="preserve">Equipo de rayos X y/o ultrasonido
</v>
      </c>
      <c r="C41" s="870"/>
      <c r="D41" s="870"/>
      <c r="E41" s="870"/>
      <c r="F41" s="870"/>
      <c r="G41" s="870"/>
      <c r="H41" s="871"/>
      <c r="I41" s="422"/>
      <c r="J41" s="423"/>
      <c r="K41" s="270">
        <f>VLOOKUP(A41,EQUIPOS!A11:D168,4,FALSE)</f>
        <v>66449.856947922803</v>
      </c>
      <c r="L41" s="336"/>
      <c r="M41" s="337">
        <v>4000</v>
      </c>
      <c r="N41" s="273">
        <f t="shared" si="0"/>
        <v>16.612464236980699</v>
      </c>
    </row>
    <row r="42" spans="1:14">
      <c r="A42" s="113" t="s">
        <v>294</v>
      </c>
      <c r="B42" s="869" t="str">
        <f>VLOOKUP(A42,EQUIPOS!A12:D156,3,FALSE)</f>
        <v>Puente grúa</v>
      </c>
      <c r="C42" s="870"/>
      <c r="D42" s="870"/>
      <c r="E42" s="870"/>
      <c r="F42" s="870"/>
      <c r="G42" s="870"/>
      <c r="H42" s="871"/>
      <c r="I42" s="422"/>
      <c r="J42" s="423"/>
      <c r="K42" s="270">
        <f>VLOOKUP(A42,EQUIPOS!A12:D169,4,FALSE)</f>
        <v>604835.24266767479</v>
      </c>
      <c r="L42" s="336"/>
      <c r="M42" s="337">
        <v>40000</v>
      </c>
      <c r="N42" s="273">
        <f t="shared" si="0"/>
        <v>15.12088106669187</v>
      </c>
    </row>
    <row r="43" spans="1:14">
      <c r="A43" s="113" t="s">
        <v>334</v>
      </c>
      <c r="B43" s="869" t="str">
        <f>VLOOKUP(A43,EQUIPOS!A13:D157,3,FALSE)</f>
        <v>Taladro industrial</v>
      </c>
      <c r="C43" s="870"/>
      <c r="D43" s="870"/>
      <c r="E43" s="870"/>
      <c r="F43" s="870"/>
      <c r="G43" s="870"/>
      <c r="H43" s="871"/>
      <c r="I43" s="422"/>
      <c r="J43" s="423"/>
      <c r="K43" s="270">
        <f>VLOOKUP(A43,EQUIPOS!A13:D170,4,FALSE)</f>
        <v>4065.5042820324702</v>
      </c>
      <c r="L43" s="336"/>
      <c r="M43" s="337">
        <v>40</v>
      </c>
      <c r="N43" s="273">
        <f t="shared" si="0"/>
        <v>101.63760705081175</v>
      </c>
    </row>
    <row r="44" spans="1:14">
      <c r="B44" s="869"/>
      <c r="C44" s="870"/>
      <c r="D44" s="870"/>
      <c r="E44" s="870"/>
      <c r="F44" s="870"/>
      <c r="G44" s="870"/>
      <c r="H44" s="871"/>
      <c r="I44" s="36"/>
      <c r="J44" s="37"/>
      <c r="K44" s="270"/>
      <c r="L44" s="277"/>
      <c r="M44" s="337"/>
      <c r="N44" s="273"/>
    </row>
    <row r="45" spans="1:14">
      <c r="B45" s="321"/>
      <c r="C45" s="322"/>
      <c r="D45" s="322"/>
      <c r="E45" s="322"/>
      <c r="F45" s="324"/>
      <c r="G45" s="324"/>
      <c r="H45" s="125"/>
      <c r="I45" s="36"/>
      <c r="J45" s="37"/>
      <c r="K45" s="270"/>
      <c r="L45" s="277"/>
      <c r="M45" s="278"/>
      <c r="N45" s="274"/>
    </row>
    <row r="46" spans="1:14">
      <c r="B46" s="877" t="s">
        <v>952</v>
      </c>
      <c r="C46" s="878"/>
      <c r="D46" s="878"/>
      <c r="E46" s="38"/>
      <c r="F46" s="39"/>
      <c r="G46" s="39"/>
      <c r="H46" s="40"/>
      <c r="I46" s="36"/>
      <c r="J46" s="37"/>
      <c r="K46" s="280"/>
      <c r="L46" s="277"/>
      <c r="M46" s="402">
        <v>0.1</v>
      </c>
      <c r="N46" s="345">
        <f>N83*M46</f>
        <v>201.60799618480041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SUM(N36:N46)</f>
        <v>1850.8501821126329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s="161" t="s">
        <v>460</v>
      </c>
      <c r="B53" s="43" t="str">
        <f>VLOOKUP(A53,MATERIALES!A5:D373,3,FALSE)</f>
        <v>Fundente</v>
      </c>
      <c r="C53" s="282"/>
      <c r="D53" s="282"/>
      <c r="E53" s="282"/>
      <c r="F53" s="282"/>
      <c r="G53" s="282"/>
      <c r="H53" s="282"/>
      <c r="I53" s="282"/>
      <c r="J53" s="312" t="str">
        <f>VLOOKUP(A53,MATERIALES!A7:D645,2,FALSE)</f>
        <v>kg</v>
      </c>
      <c r="K53" s="283">
        <v>5.0000000000000001E-3</v>
      </c>
      <c r="L53" s="268"/>
      <c r="M53" s="403">
        <f>VLOOKUP(A53,MATERIALES!A5:D396,4,FALSE)</f>
        <v>30715.761000078623</v>
      </c>
      <c r="N53" s="273">
        <f t="shared" ref="N53:N58" si="1">K53*M53</f>
        <v>153.57880500039312</v>
      </c>
    </row>
    <row r="54" spans="1:14">
      <c r="A54" s="161" t="s">
        <v>462</v>
      </c>
      <c r="B54" s="43" t="str">
        <f>VLOOKUP(A54,MATERIALES!A6:D373,3,FALSE)</f>
        <v>Gas propano</v>
      </c>
      <c r="C54" s="426"/>
      <c r="D54" s="426"/>
      <c r="E54" s="426"/>
      <c r="F54" s="426"/>
      <c r="G54" s="426"/>
      <c r="H54" s="426"/>
      <c r="I54" s="426"/>
      <c r="J54" s="313" t="str">
        <f>VLOOKUP(A54,MATERIALES!A8:D646,2,FALSE)</f>
        <v>kg</v>
      </c>
      <c r="K54" s="398">
        <v>5.0000000000000001E-3</v>
      </c>
      <c r="L54" s="422"/>
      <c r="M54" s="403">
        <f>VLOOKUP(A54,MATERIALES!A6:D397,4,FALSE)</f>
        <v>3917.4984240238932</v>
      </c>
      <c r="N54" s="273">
        <f t="shared" si="1"/>
        <v>19.587492120119467</v>
      </c>
    </row>
    <row r="55" spans="1:14">
      <c r="A55" s="161" t="s">
        <v>591</v>
      </c>
      <c r="B55" s="43" t="str">
        <f>VLOOKUP(A55,MATERIALES!A6:D373,3,FALSE)</f>
        <v>Oxigeno industrial</v>
      </c>
      <c r="C55" s="426"/>
      <c r="D55" s="426"/>
      <c r="E55" s="426"/>
      <c r="F55" s="426"/>
      <c r="G55" s="426"/>
      <c r="H55" s="426"/>
      <c r="I55" s="426"/>
      <c r="J55" s="313" t="str">
        <f>VLOOKUP(A55,MATERIALES!A9:D647,2,FALSE)</f>
        <v>kg</v>
      </c>
      <c r="K55" s="398">
        <v>5.0000000000000001E-3</v>
      </c>
      <c r="L55" s="422"/>
      <c r="M55" s="403">
        <f>VLOOKUP(A55,MATERIALES!A6:D398,4,FALSE)</f>
        <v>11281.370613470479</v>
      </c>
      <c r="N55" s="273">
        <f t="shared" si="1"/>
        <v>56.406853067352394</v>
      </c>
    </row>
    <row r="56" spans="1:14">
      <c r="A56" s="161" t="s">
        <v>662</v>
      </c>
      <c r="B56" s="43" t="str">
        <f>VLOOKUP(A56,MATERIALES!A6:D373,3,FALSE)</f>
        <v>Soldadura 7018</v>
      </c>
      <c r="C56" s="426"/>
      <c r="D56" s="426"/>
      <c r="E56" s="426"/>
      <c r="F56" s="426"/>
      <c r="G56" s="426"/>
      <c r="H56" s="426"/>
      <c r="I56" s="426"/>
      <c r="J56" s="313" t="str">
        <f>VLOOKUP(A56,MATERIALES!A10:D648,2,FALSE)</f>
        <v>kg</v>
      </c>
      <c r="K56" s="398">
        <v>0.01</v>
      </c>
      <c r="L56" s="422"/>
      <c r="M56" s="403">
        <f>VLOOKUP(A56,MATERIALES!A6:D399,4,FALSE)</f>
        <v>9371.4986444463375</v>
      </c>
      <c r="N56" s="273">
        <f t="shared" si="1"/>
        <v>93.714986444463378</v>
      </c>
    </row>
    <row r="57" spans="1:14">
      <c r="A57" s="161" t="s">
        <v>665</v>
      </c>
      <c r="B57" s="43" t="str">
        <f>VLOOKUP(A57,MATERIALES!A7:D373,3,FALSE)</f>
        <v>Soldadura L-70</v>
      </c>
      <c r="C57" s="426"/>
      <c r="D57" s="426"/>
      <c r="E57" s="426"/>
      <c r="F57" s="426"/>
      <c r="G57" s="426"/>
      <c r="H57" s="426"/>
      <c r="I57" s="426"/>
      <c r="J57" s="313" t="str">
        <f>VLOOKUP(A57,MATERIALES!A11:D649,2,FALSE)</f>
        <v>kg</v>
      </c>
      <c r="K57" s="398">
        <v>0.01</v>
      </c>
      <c r="L57" s="422"/>
      <c r="M57" s="403">
        <f>VLOOKUP(A57,MATERIALES!A7:D400,4,FALSE)</f>
        <v>13356.613040217775</v>
      </c>
      <c r="N57" s="273">
        <f t="shared" si="1"/>
        <v>133.56613040217775</v>
      </c>
    </row>
    <row r="58" spans="1:14">
      <c r="A58" s="161" t="s">
        <v>742</v>
      </c>
      <c r="B58" s="43" t="str">
        <f>VLOOKUP(A58,MATERIALES!A1:D372,3,FALSE)</f>
        <v>Acero A-36 para estructura metálica</v>
      </c>
      <c r="C58" s="426"/>
      <c r="D58" s="426"/>
      <c r="E58" s="426"/>
      <c r="F58" s="426"/>
      <c r="G58" s="426"/>
      <c r="H58" s="426"/>
      <c r="I58" s="426"/>
      <c r="J58" s="313" t="str">
        <f>VLOOKUP(A58,MATERIALES!A1:D650,2,FALSE)</f>
        <v>kg</v>
      </c>
      <c r="K58" s="398">
        <v>1</v>
      </c>
      <c r="L58" s="422"/>
      <c r="M58" s="403">
        <f>VLOOKUP(A58,MATERIALES!A1:D401,4,FALSE)</f>
        <v>4387.1390251099228</v>
      </c>
      <c r="N58" s="273">
        <f t="shared" si="1"/>
        <v>4387.1390251099228</v>
      </c>
    </row>
    <row r="59" spans="1:14">
      <c r="A59" s="161"/>
      <c r="B59" s="43"/>
      <c r="C59" s="426"/>
      <c r="D59" s="426"/>
      <c r="E59" s="426"/>
      <c r="F59" s="426"/>
      <c r="G59" s="426"/>
      <c r="H59" s="426"/>
      <c r="I59" s="426"/>
      <c r="J59" s="312"/>
      <c r="K59" s="398"/>
      <c r="L59" s="422"/>
      <c r="M59" s="403"/>
      <c r="N59" s="273"/>
    </row>
    <row r="60" spans="1:14" ht="15.75" thickBot="1">
      <c r="B60" s="43"/>
      <c r="C60" s="311"/>
      <c r="D60" s="311"/>
      <c r="E60" s="311"/>
      <c r="F60" s="311"/>
      <c r="G60" s="311"/>
      <c r="H60" s="311"/>
      <c r="I60" s="311"/>
      <c r="J60" s="436"/>
      <c r="K60" s="126"/>
      <c r="L60" s="326"/>
      <c r="M60" s="403"/>
      <c r="N60" s="273"/>
    </row>
    <row r="61" spans="1:14" ht="15.75" thickBot="1">
      <c r="B61" s="820" t="s">
        <v>953</v>
      </c>
      <c r="C61" s="821"/>
      <c r="D61" s="821"/>
      <c r="E61" s="821"/>
      <c r="F61" s="821"/>
      <c r="G61" s="821"/>
      <c r="H61" s="821"/>
      <c r="I61" s="821"/>
      <c r="J61" s="821"/>
      <c r="K61" s="821"/>
      <c r="L61" s="821"/>
      <c r="M61" s="822"/>
      <c r="N61" s="395">
        <f>SUM(N53:N60)</f>
        <v>4843.9932921444288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B66" s="46"/>
      <c r="C66" s="318"/>
      <c r="D66" s="318"/>
      <c r="E66" s="318"/>
      <c r="F66" s="318"/>
      <c r="G66" s="318"/>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312"/>
      <c r="I68" s="280"/>
      <c r="J68" s="287"/>
      <c r="K68" s="280"/>
      <c r="L68" s="907"/>
      <c r="M68" s="908"/>
      <c r="N68" s="288"/>
    </row>
    <row r="69" spans="1:15">
      <c r="B69" s="46"/>
      <c r="C69" s="47"/>
      <c r="D69" s="47"/>
      <c r="E69" s="47"/>
      <c r="F69" s="47"/>
      <c r="G69" s="47"/>
      <c r="H69" s="312"/>
      <c r="I69" s="280"/>
      <c r="J69" s="287"/>
      <c r="K69" s="280"/>
      <c r="L69" s="907"/>
      <c r="M69" s="908"/>
      <c r="N69" s="288"/>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62" t="s">
        <v>2</v>
      </c>
      <c r="B77" s="49" t="str">
        <f>VLOOKUP(A77,'MANO DE OBRA'!A8:D68,3,FALSE)</f>
        <v>Soldador (2)</v>
      </c>
      <c r="C77" s="47"/>
      <c r="D77" s="47"/>
      <c r="E77" s="47"/>
      <c r="F77" s="47"/>
      <c r="G77" s="47"/>
      <c r="H77" s="47"/>
      <c r="I77" s="293">
        <f t="shared" ref="I77:I80" si="2">K77/J77*100</f>
        <v>115336.47958314378</v>
      </c>
      <c r="J77" s="294">
        <v>185</v>
      </c>
      <c r="K77" s="295">
        <f>VLOOKUP(A77,'MANO DE OBRA'!A8:D99,4,FALSE)</f>
        <v>213372.48722881597</v>
      </c>
      <c r="L77" s="50"/>
      <c r="M77" s="435">
        <v>320</v>
      </c>
      <c r="N77" s="396">
        <f t="shared" ref="N77:N80" si="3">K77/M77</f>
        <v>666.78902259004985</v>
      </c>
      <c r="O77" s="106"/>
    </row>
    <row r="78" spans="1:15">
      <c r="A78" s="162" t="s">
        <v>4</v>
      </c>
      <c r="B78" s="49" t="str">
        <f>VLOOKUP(A78,'MANO DE OBRA'!A8:D69,3,FALSE)</f>
        <v>Inspector de fabricación y montaje</v>
      </c>
      <c r="C78" s="47"/>
      <c r="D78" s="47"/>
      <c r="E78" s="47"/>
      <c r="F78" s="47"/>
      <c r="G78" s="47"/>
      <c r="H78" s="47"/>
      <c r="I78" s="293">
        <f t="shared" si="2"/>
        <v>87942.625377371514</v>
      </c>
      <c r="J78" s="294">
        <v>185</v>
      </c>
      <c r="K78" s="295">
        <f>VLOOKUP(A78,'MANO DE OBRA'!A8:D100,4,FALSE)</f>
        <v>162693.85694813728</v>
      </c>
      <c r="L78" s="50"/>
      <c r="M78" s="435">
        <v>320</v>
      </c>
      <c r="N78" s="396">
        <f t="shared" si="3"/>
        <v>508.41830296292903</v>
      </c>
    </row>
    <row r="79" spans="1:15">
      <c r="A79" t="s">
        <v>9</v>
      </c>
      <c r="B79" s="49" t="str">
        <f>VLOOKUP(A79,'MANO DE OBRA'!A9:D70,3,FALSE)</f>
        <v>Obrero (3)</v>
      </c>
      <c r="C79" s="47"/>
      <c r="D79" s="47"/>
      <c r="E79" s="47"/>
      <c r="F79" s="47"/>
      <c r="G79" s="47"/>
      <c r="H79" s="47"/>
      <c r="I79" s="293">
        <f t="shared" si="2"/>
        <v>87780</v>
      </c>
      <c r="J79" s="294">
        <v>185</v>
      </c>
      <c r="K79" s="295">
        <f>VLOOKUP(A79,'MANO DE OBRA'!A9:D101,4,FALSE)</f>
        <v>162393</v>
      </c>
      <c r="L79" s="50"/>
      <c r="M79" s="435">
        <v>320</v>
      </c>
      <c r="N79" s="396">
        <f t="shared" si="3"/>
        <v>507.47812499999998</v>
      </c>
    </row>
    <row r="80" spans="1:15">
      <c r="A80" t="s">
        <v>30</v>
      </c>
      <c r="B80" s="49" t="str">
        <f>VLOOKUP(A80,'MANO DE OBRA'!A10:D71,3,FALSE)</f>
        <v>Oficial</v>
      </c>
      <c r="C80" s="47"/>
      <c r="D80" s="47"/>
      <c r="E80" s="47"/>
      <c r="F80" s="47"/>
      <c r="G80" s="47"/>
      <c r="H80" s="47"/>
      <c r="I80" s="293">
        <f t="shared" si="2"/>
        <v>57668.23979157189</v>
      </c>
      <c r="J80" s="294">
        <v>185</v>
      </c>
      <c r="K80" s="295">
        <f>VLOOKUP(A80,'MANO DE OBRA'!A10:D102,4,FALSE)</f>
        <v>106686.24361440798</v>
      </c>
      <c r="L80" s="319"/>
      <c r="M80" s="435">
        <v>320</v>
      </c>
      <c r="N80" s="396">
        <f t="shared" si="3"/>
        <v>333.39451129502493</v>
      </c>
    </row>
    <row r="81" spans="1:14">
      <c r="B81" s="49"/>
      <c r="C81" s="47"/>
      <c r="D81" s="47"/>
      <c r="E81" s="47"/>
      <c r="F81" s="47"/>
      <c r="G81" s="47"/>
      <c r="H81" s="47"/>
      <c r="I81" s="293"/>
      <c r="J81" s="294"/>
      <c r="K81" s="295"/>
      <c r="L81" s="319"/>
      <c r="M81" s="435"/>
      <c r="N81" s="396"/>
    </row>
    <row r="82" spans="1:14" ht="15.75" thickBot="1">
      <c r="B82" s="896"/>
      <c r="C82" s="897" t="e">
        <f>VLOOKUP(B82,'MANO DE OBRA'!B12:E73,3,FALSE)</f>
        <v>#N/A</v>
      </c>
      <c r="D82" s="897" t="e">
        <f>VLOOKUP(C82,'MANO DE OBRA'!C12:F73,3,FALSE)</f>
        <v>#N/A</v>
      </c>
      <c r="E82" s="897" t="e">
        <f>VLOOKUP(D82,'MANO DE OBRA'!D12:G73,3,FALSE)</f>
        <v>#N/A</v>
      </c>
      <c r="F82" s="897" t="e">
        <f>VLOOKUP(E82,'MANO DE OBRA'!E12:H73,3,FALSE)</f>
        <v>#N/A</v>
      </c>
      <c r="G82" s="897" t="e">
        <f>VLOOKUP(F82,'MANO DE OBRA'!F12:I73,3,FALSE)</f>
        <v>#N/A</v>
      </c>
      <c r="H82" s="897" t="e">
        <f>VLOOKUP(G82,'MANO DE OBRA'!G12:J73,3,FALSE)</f>
        <v>#N/A</v>
      </c>
      <c r="I82" s="471"/>
      <c r="J82" s="472"/>
      <c r="K82" s="475"/>
      <c r="L82" s="476"/>
      <c r="M82" s="477"/>
      <c r="N82" s="441"/>
    </row>
    <row r="83" spans="1:14" ht="15.75" thickBot="1">
      <c r="B83" s="909" t="s">
        <v>953</v>
      </c>
      <c r="C83" s="863"/>
      <c r="D83" s="863"/>
      <c r="E83" s="863"/>
      <c r="F83" s="863"/>
      <c r="G83" s="863"/>
      <c r="H83" s="863"/>
      <c r="I83" s="863"/>
      <c r="J83" s="863"/>
      <c r="K83" s="863"/>
      <c r="L83" s="863"/>
      <c r="M83" s="864"/>
      <c r="N83" s="461">
        <f>SUM(N77:N82)</f>
        <v>2016.0799618480041</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8710.9234361050658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1742.1846872210133</v>
      </c>
      <c r="M90" s="856"/>
      <c r="N90" s="51"/>
    </row>
    <row r="91" spans="1:14">
      <c r="B91" s="89" t="s">
        <v>973</v>
      </c>
      <c r="C91" s="90"/>
      <c r="D91" s="90"/>
      <c r="E91" s="90"/>
      <c r="F91" s="90"/>
      <c r="G91" s="90"/>
      <c r="H91" s="90"/>
      <c r="I91" s="87"/>
      <c r="J91" s="88"/>
      <c r="K91" s="305">
        <v>0.05</v>
      </c>
      <c r="L91" s="855">
        <f>N85*K91</f>
        <v>435.54617180525332</v>
      </c>
      <c r="M91" s="856"/>
      <c r="N91" s="51"/>
    </row>
    <row r="92" spans="1:14" ht="15.75" thickBot="1">
      <c r="B92" s="91" t="s">
        <v>974</v>
      </c>
      <c r="C92" s="92"/>
      <c r="D92" s="92"/>
      <c r="E92" s="92"/>
      <c r="F92" s="92"/>
      <c r="G92" s="92"/>
      <c r="H92" s="92"/>
      <c r="I92" s="93"/>
      <c r="J92" s="94"/>
      <c r="K92" s="306">
        <v>0.05</v>
      </c>
      <c r="L92" s="857">
        <f>N85*K92</f>
        <v>435.54617180525332</v>
      </c>
      <c r="M92" s="858"/>
      <c r="N92" s="51"/>
    </row>
    <row r="93" spans="1:14" ht="15.75" thickBot="1">
      <c r="B93" s="820" t="s">
        <v>953</v>
      </c>
      <c r="C93" s="821"/>
      <c r="D93" s="821"/>
      <c r="E93" s="821"/>
      <c r="F93" s="821"/>
      <c r="G93" s="821"/>
      <c r="H93" s="821"/>
      <c r="I93" s="821"/>
      <c r="J93" s="821"/>
      <c r="K93" s="821"/>
      <c r="L93" s="821"/>
      <c r="M93" s="822"/>
      <c r="N93" s="52">
        <f>L90+L91+L92</f>
        <v>2613.2770308315198</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11324.200466936585</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0"/>
      <c r="K125" s="970"/>
      <c r="L125" s="970"/>
      <c r="M125" s="970"/>
      <c r="N125" s="971"/>
    </row>
    <row r="126" spans="2:14" ht="15.75" thickBot="1">
      <c r="B126" s="420" t="s">
        <v>2221</v>
      </c>
      <c r="C126" s="421"/>
      <c r="D126" s="421"/>
      <c r="E126" s="260"/>
      <c r="F126" s="260"/>
      <c r="G126" s="260"/>
      <c r="H126" s="260"/>
      <c r="I126" s="260"/>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1125</v>
      </c>
      <c r="C31" s="81" t="s">
        <v>2128</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8"/>
      <c r="J36" s="269"/>
      <c r="K36" s="270">
        <f>VLOOKUP(A36,EQUIPOS!A6:D163,4,FALSE)</f>
        <v>1794.1415650959841</v>
      </c>
      <c r="L36" s="271"/>
      <c r="M36" s="337">
        <v>40</v>
      </c>
      <c r="N36" s="273">
        <f t="shared" ref="N36:N41" si="0">K36/M36</f>
        <v>44.8535391273996</v>
      </c>
    </row>
    <row r="37" spans="1:14">
      <c r="A37" s="113" t="s">
        <v>334</v>
      </c>
      <c r="B37" s="869" t="str">
        <f>VLOOKUP(A37,EQUIPOS!A7:D154,3,FALSE)</f>
        <v>Taladro industrial</v>
      </c>
      <c r="C37" s="870"/>
      <c r="D37" s="870"/>
      <c r="E37" s="870"/>
      <c r="F37" s="870"/>
      <c r="G37" s="870"/>
      <c r="H37" s="871"/>
      <c r="I37" s="422"/>
      <c r="J37" s="423"/>
      <c r="K37" s="270">
        <f>VLOOKUP(A37,EQUIPOS!A7:D164,4,FALSE)</f>
        <v>4065.5042820324702</v>
      </c>
      <c r="L37" s="336"/>
      <c r="M37" s="337">
        <v>40</v>
      </c>
      <c r="N37" s="273">
        <f t="shared" si="0"/>
        <v>101.63760705081175</v>
      </c>
    </row>
    <row r="38" spans="1:14">
      <c r="A38" s="113" t="s">
        <v>195</v>
      </c>
      <c r="B38" s="869" t="str">
        <f>VLOOKUP(A38,EQUIPOS!A8:D154,3,FALSE)</f>
        <v xml:space="preserve">Equipo de oxicorte, Capacidad de corte: hasta 6´´ (152mm) </v>
      </c>
      <c r="C38" s="870"/>
      <c r="D38" s="870"/>
      <c r="E38" s="870"/>
      <c r="F38" s="870"/>
      <c r="G38" s="870"/>
      <c r="H38" s="871"/>
      <c r="I38" s="422"/>
      <c r="J38" s="423"/>
      <c r="K38" s="270">
        <f>VLOOKUP(A38,EQUIPOS!A8:D165,4,FALSE)</f>
        <v>10992.643855918006</v>
      </c>
      <c r="L38" s="336"/>
      <c r="M38" s="337">
        <v>40</v>
      </c>
      <c r="N38" s="273">
        <f t="shared" si="0"/>
        <v>274.81609639795016</v>
      </c>
    </row>
    <row r="39" spans="1:14">
      <c r="A39" s="113" t="s">
        <v>204</v>
      </c>
      <c r="B39" s="869" t="str">
        <f>VLOOKUP(A39,EQUIPOS!A9:D154,3,FALSE)</f>
        <v xml:space="preserve">Equipo de soldadura 250 AMP
</v>
      </c>
      <c r="C39" s="870"/>
      <c r="D39" s="870"/>
      <c r="E39" s="870"/>
      <c r="F39" s="870"/>
      <c r="G39" s="870"/>
      <c r="H39" s="871"/>
      <c r="I39" s="422"/>
      <c r="J39" s="423"/>
      <c r="K39" s="270">
        <f>VLOOKUP(A39,EQUIPOS!A9:D166,4,FALSE)</f>
        <v>15949.354640639982</v>
      </c>
      <c r="L39" s="336"/>
      <c r="M39" s="337">
        <v>40</v>
      </c>
      <c r="N39" s="273">
        <f t="shared" si="0"/>
        <v>398.73386601599952</v>
      </c>
    </row>
    <row r="40" spans="1:14">
      <c r="A40" s="113" t="s">
        <v>208</v>
      </c>
      <c r="B40" s="869" t="str">
        <f>VLOOKUP(A40,EQUIPOS!A10:D154,3,FALSE)</f>
        <v>Equipo de soldadura 400</v>
      </c>
      <c r="C40" s="870"/>
      <c r="D40" s="870"/>
      <c r="E40" s="870"/>
      <c r="F40" s="870"/>
      <c r="G40" s="870"/>
      <c r="H40" s="871"/>
      <c r="I40" s="422"/>
      <c r="J40" s="423"/>
      <c r="K40" s="270">
        <f>VLOOKUP(A40,EQUIPOS!A10:D167,4,FALSE)</f>
        <v>15949.354640639982</v>
      </c>
      <c r="L40" s="336"/>
      <c r="M40" s="337">
        <v>40</v>
      </c>
      <c r="N40" s="273">
        <f t="shared" si="0"/>
        <v>398.73386601599952</v>
      </c>
    </row>
    <row r="41" spans="1:14">
      <c r="A41" s="113" t="s">
        <v>210</v>
      </c>
      <c r="B41" s="869" t="str">
        <f>VLOOKUP(A41,EQUIPOS!A11:D155,3,FALSE)</f>
        <v>Equipo de soldadura 600</v>
      </c>
      <c r="C41" s="870"/>
      <c r="D41" s="870"/>
      <c r="E41" s="870"/>
      <c r="F41" s="870"/>
      <c r="G41" s="870"/>
      <c r="H41" s="871"/>
      <c r="I41" s="422"/>
      <c r="J41" s="423"/>
      <c r="K41" s="270">
        <f>VLOOKUP(A41,EQUIPOS!A11:D168,4,FALSE)</f>
        <v>15949.354640639982</v>
      </c>
      <c r="L41" s="336"/>
      <c r="M41" s="337">
        <v>40</v>
      </c>
      <c r="N41" s="273">
        <f t="shared" si="0"/>
        <v>398.73386601599952</v>
      </c>
    </row>
    <row r="42" spans="1:14">
      <c r="B42" s="869"/>
      <c r="C42" s="870"/>
      <c r="D42" s="870"/>
      <c r="E42" s="870"/>
      <c r="F42" s="870"/>
      <c r="G42" s="870"/>
      <c r="H42" s="871"/>
      <c r="I42" s="36"/>
      <c r="J42" s="37"/>
      <c r="K42" s="270"/>
      <c r="L42" s="277"/>
      <c r="M42" s="337"/>
      <c r="N42" s="273"/>
    </row>
    <row r="43" spans="1:14">
      <c r="B43" s="321"/>
      <c r="C43" s="322"/>
      <c r="D43" s="322"/>
      <c r="E43" s="322"/>
      <c r="F43" s="324"/>
      <c r="G43" s="324"/>
      <c r="H43" s="125"/>
      <c r="I43" s="36"/>
      <c r="J43" s="37"/>
      <c r="K43" s="270"/>
      <c r="L43" s="277"/>
      <c r="M43" s="278"/>
      <c r="N43" s="274"/>
    </row>
    <row r="44" spans="1:14">
      <c r="B44" s="877" t="s">
        <v>952</v>
      </c>
      <c r="C44" s="878"/>
      <c r="D44" s="878"/>
      <c r="E44" s="38"/>
      <c r="F44" s="39"/>
      <c r="G44" s="39"/>
      <c r="H44" s="40"/>
      <c r="I44" s="36"/>
      <c r="J44" s="37"/>
      <c r="K44" s="280"/>
      <c r="L44" s="277"/>
      <c r="M44" s="402">
        <v>0.05</v>
      </c>
      <c r="N44" s="345">
        <f>N81*M44</f>
        <v>100.80399809240021</v>
      </c>
    </row>
    <row r="45" spans="1:14" ht="15.75" thickBot="1">
      <c r="B45" s="869"/>
      <c r="C45" s="870"/>
      <c r="D45" s="870"/>
      <c r="E45" s="870"/>
      <c r="F45" s="870"/>
      <c r="G45" s="870"/>
      <c r="H45" s="871"/>
      <c r="I45" s="879"/>
      <c r="J45" s="880"/>
      <c r="K45" s="41"/>
      <c r="L45" s="881"/>
      <c r="M45" s="882"/>
      <c r="N45" s="105"/>
    </row>
    <row r="46" spans="1:14" ht="15.75" thickBot="1">
      <c r="B46" s="820" t="s">
        <v>953</v>
      </c>
      <c r="C46" s="821"/>
      <c r="D46" s="821"/>
      <c r="E46" s="821"/>
      <c r="F46" s="821"/>
      <c r="G46" s="821"/>
      <c r="H46" s="821"/>
      <c r="I46" s="821"/>
      <c r="J46" s="821"/>
      <c r="K46" s="821"/>
      <c r="L46" s="821"/>
      <c r="M46" s="822"/>
      <c r="N46" s="395">
        <f>SUM(N36:N44)</f>
        <v>1718.31283871656</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5" t="s">
        <v>944</v>
      </c>
      <c r="C50" s="866"/>
      <c r="D50" s="866"/>
      <c r="E50" s="866"/>
      <c r="F50" s="866"/>
      <c r="G50" s="866"/>
      <c r="H50" s="866"/>
      <c r="I50" s="900"/>
      <c r="J50" s="316" t="s">
        <v>945</v>
      </c>
      <c r="K50" s="85" t="s">
        <v>946</v>
      </c>
      <c r="L50" s="901" t="s">
        <v>955</v>
      </c>
      <c r="M50" s="900"/>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30715.761000078623</v>
      </c>
      <c r="N51" s="273">
        <f t="shared" ref="N51:N56" si="1">K51*M51</f>
        <v>153.57880500039312</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3917.4984240238932</v>
      </c>
      <c r="N52" s="273">
        <f t="shared" si="1"/>
        <v>19.587492120119467</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11281.370613470479</v>
      </c>
      <c r="N53" s="273">
        <f t="shared" si="1"/>
        <v>56.406853067352394</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9371.4986444463375</v>
      </c>
      <c r="N54" s="273">
        <f t="shared" si="1"/>
        <v>93.714986444463378</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13356.613040217775</v>
      </c>
      <c r="N55" s="273">
        <f t="shared" si="1"/>
        <v>133.56613040217775</v>
      </c>
    </row>
    <row r="56" spans="1:14">
      <c r="A56" s="163" t="s">
        <v>742</v>
      </c>
      <c r="B56" s="43" t="str">
        <f>VLOOKUP(A56,MATERIALES!A1:D373,3,FALSE)</f>
        <v>Acero A-36 para estructura metálica</v>
      </c>
      <c r="C56" s="426"/>
      <c r="D56" s="426"/>
      <c r="E56" s="426"/>
      <c r="F56" s="426"/>
      <c r="G56" s="426"/>
      <c r="H56" s="426"/>
      <c r="I56" s="426"/>
      <c r="J56" s="313" t="str">
        <f>VLOOKUP(A56,MATERIALES!A1:D648,2,FALSE)</f>
        <v>kg</v>
      </c>
      <c r="K56" s="398">
        <v>1</v>
      </c>
      <c r="L56" s="422"/>
      <c r="M56" s="403">
        <f>VLOOKUP(A56,MATERIALES!A1:D401,4,FALSE)</f>
        <v>4387.1390251099228</v>
      </c>
      <c r="N56" s="273">
        <f t="shared" si="1"/>
        <v>4387.1390251099228</v>
      </c>
    </row>
    <row r="57" spans="1:14">
      <c r="A57" s="163"/>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SUM(N51:N58)</f>
        <v>4843.9932921444288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B64" s="46"/>
      <c r="C64" s="318"/>
      <c r="D64" s="318"/>
      <c r="E64" s="318"/>
      <c r="F64" s="318"/>
      <c r="G64" s="318"/>
      <c r="H64" s="312"/>
      <c r="I64" s="280"/>
      <c r="J64" s="287"/>
      <c r="K64" s="280"/>
      <c r="L64" s="907"/>
      <c r="M64" s="908"/>
      <c r="N64" s="288"/>
    </row>
    <row r="65" spans="1:15">
      <c r="B65" s="46"/>
      <c r="C65" s="47"/>
      <c r="D65" s="47"/>
      <c r="E65" s="47"/>
      <c r="F65" s="47"/>
      <c r="G65" s="47"/>
      <c r="H65" s="312"/>
      <c r="I65" s="280"/>
      <c r="J65" s="287"/>
      <c r="K65" s="280"/>
      <c r="L65" s="907"/>
      <c r="M65" s="908"/>
      <c r="N65" s="288"/>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2"/>
      <c r="N79" s="396"/>
    </row>
    <row r="80" spans="1:15" ht="15.75" thickBot="1">
      <c r="B80" s="896"/>
      <c r="C80" s="897"/>
      <c r="D80" s="897"/>
      <c r="E80" s="897"/>
      <c r="F80" s="897"/>
      <c r="G80" s="897"/>
      <c r="H80" s="897"/>
      <c r="I80" s="471"/>
      <c r="J80" s="472"/>
      <c r="K80" s="473"/>
      <c r="L80" s="476"/>
      <c r="M80" s="477"/>
      <c r="N80" s="441"/>
    </row>
    <row r="81" spans="1:14" ht="15.75" thickBot="1">
      <c r="B81" s="909" t="s">
        <v>953</v>
      </c>
      <c r="C81" s="863"/>
      <c r="D81" s="863"/>
      <c r="E81" s="863"/>
      <c r="F81" s="863"/>
      <c r="G81" s="863"/>
      <c r="H81" s="863"/>
      <c r="I81" s="863"/>
      <c r="J81" s="863"/>
      <c r="K81" s="863"/>
      <c r="L81" s="863"/>
      <c r="M81" s="864"/>
      <c r="N81" s="302">
        <f>SUM(N75:N80)</f>
        <v>2016.0799618480041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N46+N59+N70+N81</f>
        <v>8578.3860927089918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1715.6772185417985</v>
      </c>
      <c r="M88" s="856"/>
      <c r="N88" s="51"/>
    </row>
    <row r="89" spans="1:14">
      <c r="B89" s="89" t="s">
        <v>973</v>
      </c>
      <c r="C89" s="90"/>
      <c r="D89" s="90"/>
      <c r="E89" s="90"/>
      <c r="F89" s="90"/>
      <c r="G89" s="90"/>
      <c r="H89" s="90"/>
      <c r="I89" s="87"/>
      <c r="J89" s="88"/>
      <c r="K89" s="305">
        <v>0.05</v>
      </c>
      <c r="L89" s="855">
        <f>N83*K89</f>
        <v>428.91930463544963</v>
      </c>
      <c r="M89" s="856"/>
      <c r="N89" s="51"/>
    </row>
    <row r="90" spans="1:14" ht="15.75" thickBot="1">
      <c r="B90" s="91" t="s">
        <v>974</v>
      </c>
      <c r="C90" s="92"/>
      <c r="D90" s="92"/>
      <c r="E90" s="92"/>
      <c r="F90" s="92"/>
      <c r="G90" s="92"/>
      <c r="H90" s="92"/>
      <c r="I90" s="93"/>
      <c r="J90" s="94"/>
      <c r="K90" s="306">
        <v>0.05</v>
      </c>
      <c r="L90" s="857">
        <f>N83*K90</f>
        <v>428.91930463544963</v>
      </c>
      <c r="M90" s="858"/>
      <c r="N90" s="51"/>
    </row>
    <row r="91" spans="1:14" ht="15.75" thickBot="1">
      <c r="B91" s="820" t="s">
        <v>953</v>
      </c>
      <c r="C91" s="821"/>
      <c r="D91" s="821"/>
      <c r="E91" s="821"/>
      <c r="F91" s="821"/>
      <c r="G91" s="821"/>
      <c r="H91" s="821"/>
      <c r="I91" s="821"/>
      <c r="J91" s="821"/>
      <c r="K91" s="821"/>
      <c r="L91" s="821"/>
      <c r="M91" s="822"/>
      <c r="N91" s="52">
        <f>L88+L89+L90</f>
        <v>2573.5158278126974</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11151.90192052169</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1126</v>
      </c>
      <c r="C31" s="81" t="s">
        <v>2129</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c r="B48" s="43"/>
      <c r="C48" s="282"/>
      <c r="D48" s="282"/>
      <c r="E48" s="282"/>
      <c r="F48" s="282"/>
      <c r="G48" s="282"/>
      <c r="H48" s="282"/>
      <c r="I48" s="269"/>
      <c r="J48" s="225"/>
      <c r="K48" s="283"/>
      <c r="L48" s="268"/>
      <c r="M48" s="403"/>
      <c r="N48" s="273"/>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A52" s="163"/>
      <c r="B52" s="43"/>
      <c r="C52" s="426"/>
      <c r="D52" s="426"/>
      <c r="E52" s="426"/>
      <c r="F52" s="426"/>
      <c r="G52" s="426"/>
      <c r="H52" s="426"/>
      <c r="I52" s="426"/>
      <c r="J52" s="312"/>
      <c r="K52" s="398"/>
      <c r="L52" s="422"/>
      <c r="M52" s="403"/>
      <c r="N52" s="273"/>
    </row>
    <row r="53" spans="1:14">
      <c r="A53" s="163"/>
      <c r="B53" s="43"/>
      <c r="C53" s="426"/>
      <c r="D53" s="426"/>
      <c r="E53" s="426"/>
      <c r="F53" s="426"/>
      <c r="G53" s="426"/>
      <c r="H53" s="426"/>
      <c r="I53" s="426"/>
      <c r="J53" s="312"/>
      <c r="K53" s="398"/>
      <c r="L53" s="422"/>
      <c r="M53" s="403"/>
      <c r="N53" s="273"/>
    </row>
    <row r="54" spans="1:14">
      <c r="A54" s="163"/>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1325</v>
      </c>
      <c r="B61" s="46" t="str">
        <f>VLOOKUP(A61,TRANSPORTE!A3:D117,3,FALSE)</f>
        <v xml:space="preserve">Transporte de estructuras metálicas </v>
      </c>
      <c r="C61" s="318"/>
      <c r="D61" s="318"/>
      <c r="E61" s="318"/>
      <c r="F61" s="318"/>
      <c r="G61" s="318"/>
      <c r="H61" s="312" t="s">
        <v>2044</v>
      </c>
      <c r="I61" s="280">
        <v>1</v>
      </c>
      <c r="J61" s="287">
        <v>1</v>
      </c>
      <c r="K61" s="280">
        <f>I61*J61</f>
        <v>1</v>
      </c>
      <c r="L61" s="907">
        <f>VLOOKUP(A61,TRANSPORTE!A3:D117,4,FALSE)</f>
        <v>0.44885003926478911</v>
      </c>
      <c r="M61" s="908"/>
      <c r="N61" s="288">
        <f>K61*L61</f>
        <v>0.44885003926478911</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0.44885003926478911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4"/>
      <c r="B72" s="49"/>
      <c r="C72" s="47"/>
      <c r="D72" s="47"/>
      <c r="E72" s="47"/>
      <c r="F72" s="47"/>
      <c r="G72" s="47"/>
      <c r="H72" s="47"/>
      <c r="I72" s="293"/>
      <c r="J72" s="294"/>
      <c r="K72" s="295"/>
      <c r="L72" s="50"/>
      <c r="M72" s="435"/>
      <c r="N72" s="396"/>
      <c r="O72" s="106"/>
    </row>
    <row r="73" spans="1:15">
      <c r="A73" s="164"/>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1"/>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0.44885003926478911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8.9770007852957828E-2</v>
      </c>
      <c r="M85" s="856"/>
      <c r="N85" s="51"/>
    </row>
    <row r="86" spans="1:14">
      <c r="B86" s="89" t="s">
        <v>973</v>
      </c>
      <c r="C86" s="90"/>
      <c r="D86" s="90"/>
      <c r="E86" s="90"/>
      <c r="F86" s="90"/>
      <c r="G86" s="90"/>
      <c r="H86" s="90"/>
      <c r="I86" s="87"/>
      <c r="J86" s="88"/>
      <c r="K86" s="305">
        <v>0.05</v>
      </c>
      <c r="L86" s="855">
        <f>N80*K86</f>
        <v>2.2442501963239457E-2</v>
      </c>
      <c r="M86" s="856"/>
      <c r="N86" s="51"/>
    </row>
    <row r="87" spans="1:14" ht="15.75" thickBot="1">
      <c r="B87" s="91" t="s">
        <v>974</v>
      </c>
      <c r="C87" s="92"/>
      <c r="D87" s="92"/>
      <c r="E87" s="92"/>
      <c r="F87" s="92"/>
      <c r="G87" s="92"/>
      <c r="H87" s="92"/>
      <c r="I87" s="93"/>
      <c r="J87" s="94"/>
      <c r="K87" s="306">
        <v>0.05</v>
      </c>
      <c r="L87" s="857">
        <f>N80*K87</f>
        <v>2.2442501963239457E-2</v>
      </c>
      <c r="M87" s="858"/>
      <c r="N87" s="51"/>
    </row>
    <row r="88" spans="1:14" ht="15.75" thickBot="1">
      <c r="B88" s="820" t="s">
        <v>953</v>
      </c>
      <c r="C88" s="821"/>
      <c r="D88" s="821"/>
      <c r="E88" s="821"/>
      <c r="F88" s="821"/>
      <c r="G88" s="821"/>
      <c r="H88" s="821"/>
      <c r="I88" s="821"/>
      <c r="J88" s="821"/>
      <c r="K88" s="821"/>
      <c r="L88" s="821"/>
      <c r="M88" s="822"/>
      <c r="N88" s="52">
        <f>L85+L86+L87</f>
        <v>0.13465501177943676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52">
        <f>N80+N88</f>
        <v>0.5835050510442259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1127</v>
      </c>
      <c r="C31" s="81" t="s">
        <v>2130</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8"/>
      <c r="J36" s="269"/>
      <c r="K36" s="270">
        <f>VLOOKUP(A36,EQUIPOS!A6:D163,4,FALSE)</f>
        <v>1794.1415650959841</v>
      </c>
      <c r="L36" s="271"/>
      <c r="M36" s="337">
        <v>40</v>
      </c>
      <c r="N36" s="273">
        <f t="shared" ref="N36:N41" si="0">K36/M36</f>
        <v>44.8535391273996</v>
      </c>
    </row>
    <row r="37" spans="1:14">
      <c r="A37" s="113" t="s">
        <v>195</v>
      </c>
      <c r="B37" s="869" t="str">
        <f>VLOOKUP(A37,EQUIPOS!A7:D154,3,FALSE)</f>
        <v xml:space="preserve">Equipo de oxicorte, Capacidad de corte: hasta 6´´ (152mm) </v>
      </c>
      <c r="C37" s="870"/>
      <c r="D37" s="870"/>
      <c r="E37" s="870"/>
      <c r="F37" s="870"/>
      <c r="G37" s="870"/>
      <c r="H37" s="871"/>
      <c r="I37" s="422"/>
      <c r="J37" s="423"/>
      <c r="K37" s="270">
        <f>VLOOKUP(A37,EQUIPOS!A7:D164,4,FALSE)</f>
        <v>10992.643855918006</v>
      </c>
      <c r="L37" s="336"/>
      <c r="M37" s="337">
        <v>400</v>
      </c>
      <c r="N37" s="273">
        <f t="shared" si="0"/>
        <v>27.481609639795014</v>
      </c>
    </row>
    <row r="38" spans="1:14">
      <c r="A38" s="113" t="s">
        <v>204</v>
      </c>
      <c r="B38" s="869" t="str">
        <f>VLOOKUP(A38,EQUIPOS!A8:D154,3,FALSE)</f>
        <v xml:space="preserve">Equipo de soldadura 250 AMP
</v>
      </c>
      <c r="C38" s="870"/>
      <c r="D38" s="870"/>
      <c r="E38" s="870"/>
      <c r="F38" s="870"/>
      <c r="G38" s="870"/>
      <c r="H38" s="871"/>
      <c r="I38" s="422"/>
      <c r="J38" s="423"/>
      <c r="K38" s="270">
        <f>VLOOKUP(A38,EQUIPOS!A8:D165,4,FALSE)</f>
        <v>15949.354640639982</v>
      </c>
      <c r="L38" s="336"/>
      <c r="M38" s="337">
        <v>400</v>
      </c>
      <c r="N38" s="273">
        <f t="shared" si="0"/>
        <v>39.873386601599954</v>
      </c>
    </row>
    <row r="39" spans="1:14">
      <c r="A39" s="113" t="s">
        <v>208</v>
      </c>
      <c r="B39" s="869" t="str">
        <f>VLOOKUP(A39,EQUIPOS!A9:D154,3,FALSE)</f>
        <v>Equipo de soldadura 400</v>
      </c>
      <c r="C39" s="870"/>
      <c r="D39" s="870"/>
      <c r="E39" s="870"/>
      <c r="F39" s="870"/>
      <c r="G39" s="870"/>
      <c r="H39" s="871"/>
      <c r="I39" s="422"/>
      <c r="J39" s="423"/>
      <c r="K39" s="270">
        <f>VLOOKUP(A39,EQUIPOS!A9:D166,4,FALSE)</f>
        <v>15949.354640639982</v>
      </c>
      <c r="L39" s="336"/>
      <c r="M39" s="337">
        <v>400</v>
      </c>
      <c r="N39" s="273">
        <f t="shared" si="0"/>
        <v>39.873386601599954</v>
      </c>
    </row>
    <row r="40" spans="1:14">
      <c r="A40" s="113" t="s">
        <v>210</v>
      </c>
      <c r="B40" s="869" t="str">
        <f>VLOOKUP(A40,EQUIPOS!A10:D154,3,FALSE)</f>
        <v>Equipo de soldadura 600</v>
      </c>
      <c r="C40" s="870"/>
      <c r="D40" s="870"/>
      <c r="E40" s="870"/>
      <c r="F40" s="870"/>
      <c r="G40" s="870"/>
      <c r="H40" s="871"/>
      <c r="I40" s="422"/>
      <c r="J40" s="423"/>
      <c r="K40" s="270">
        <f>VLOOKUP(A40,EQUIPOS!A10:D167,4,FALSE)</f>
        <v>15949.354640639982</v>
      </c>
      <c r="L40" s="336"/>
      <c r="M40" s="337">
        <v>400</v>
      </c>
      <c r="N40" s="273">
        <f t="shared" si="0"/>
        <v>39.873386601599954</v>
      </c>
    </row>
    <row r="41" spans="1:14">
      <c r="A41" s="113" t="s">
        <v>243</v>
      </c>
      <c r="B41" s="869" t="str">
        <f>VLOOKUP(A41,EQUIPOS!A11:D155,3,FALSE)</f>
        <v>Grúa 10 ton</v>
      </c>
      <c r="C41" s="870"/>
      <c r="D41" s="870"/>
      <c r="E41" s="870"/>
      <c r="F41" s="870"/>
      <c r="G41" s="870"/>
      <c r="H41" s="871"/>
      <c r="I41" s="422"/>
      <c r="J41" s="423"/>
      <c r="K41" s="270">
        <f>VLOOKUP(A41,EQUIPOS!A11:D168,4,FALSE)</f>
        <v>138227.71971440484</v>
      </c>
      <c r="L41" s="336"/>
      <c r="M41" s="337">
        <v>400</v>
      </c>
      <c r="N41" s="273">
        <f t="shared" si="0"/>
        <v>345.5692992860121</v>
      </c>
    </row>
    <row r="42" spans="1:14">
      <c r="B42" s="869"/>
      <c r="C42" s="870"/>
      <c r="D42" s="870"/>
      <c r="E42" s="870"/>
      <c r="F42" s="870"/>
      <c r="G42" s="870"/>
      <c r="H42" s="871"/>
      <c r="I42" s="36"/>
      <c r="J42" s="37"/>
      <c r="K42" s="270"/>
      <c r="L42" s="277"/>
      <c r="M42" s="337"/>
      <c r="N42" s="273"/>
    </row>
    <row r="43" spans="1:14">
      <c r="B43" s="321"/>
      <c r="C43" s="322"/>
      <c r="D43" s="322"/>
      <c r="E43" s="322"/>
      <c r="F43" s="324"/>
      <c r="G43" s="324"/>
      <c r="H43" s="125"/>
      <c r="I43" s="36"/>
      <c r="J43" s="37"/>
      <c r="K43" s="270"/>
      <c r="L43" s="277"/>
      <c r="M43" s="278"/>
      <c r="N43" s="274"/>
    </row>
    <row r="44" spans="1:14">
      <c r="B44" s="877" t="s">
        <v>952</v>
      </c>
      <c r="C44" s="878"/>
      <c r="D44" s="878"/>
      <c r="E44" s="38"/>
      <c r="F44" s="39"/>
      <c r="G44" s="39"/>
      <c r="H44" s="40"/>
      <c r="I44" s="36"/>
      <c r="J44" s="37"/>
      <c r="K44" s="280"/>
      <c r="L44" s="277"/>
      <c r="M44" s="402">
        <v>0.05</v>
      </c>
      <c r="N44" s="345">
        <f>N81*M44</f>
        <v>100.80399809240021</v>
      </c>
    </row>
    <row r="45" spans="1:14" ht="15.75" thickBot="1">
      <c r="B45" s="869"/>
      <c r="C45" s="870"/>
      <c r="D45" s="870"/>
      <c r="E45" s="870"/>
      <c r="F45" s="870"/>
      <c r="G45" s="870"/>
      <c r="H45" s="871"/>
      <c r="I45" s="879"/>
      <c r="J45" s="880"/>
      <c r="K45" s="41"/>
      <c r="L45" s="881"/>
      <c r="M45" s="882"/>
      <c r="N45" s="105"/>
    </row>
    <row r="46" spans="1:14" ht="15.75" thickBot="1">
      <c r="B46" s="820" t="s">
        <v>953</v>
      </c>
      <c r="C46" s="821"/>
      <c r="D46" s="821"/>
      <c r="E46" s="821"/>
      <c r="F46" s="821"/>
      <c r="G46" s="821"/>
      <c r="H46" s="821"/>
      <c r="I46" s="821"/>
      <c r="J46" s="821"/>
      <c r="K46" s="821"/>
      <c r="L46" s="821"/>
      <c r="M46" s="822"/>
      <c r="N46" s="395">
        <f>SUM(N36:N44)</f>
        <v>638.32860595040677</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5" t="s">
        <v>944</v>
      </c>
      <c r="C50" s="866"/>
      <c r="D50" s="866"/>
      <c r="E50" s="866"/>
      <c r="F50" s="866"/>
      <c r="G50" s="866"/>
      <c r="H50" s="866"/>
      <c r="I50" s="900"/>
      <c r="J50" s="316" t="s">
        <v>945</v>
      </c>
      <c r="K50" s="85" t="s">
        <v>946</v>
      </c>
      <c r="L50" s="901" t="s">
        <v>955</v>
      </c>
      <c r="M50" s="900"/>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30715.761000078623</v>
      </c>
      <c r="N51" s="273">
        <f>K51*M51</f>
        <v>153.57880500039312</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3917.4984240238932</v>
      </c>
      <c r="N52" s="273">
        <f t="shared" ref="N52:N58" si="1">K52*M52</f>
        <v>19.587492120119467</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11281.370613470479</v>
      </c>
      <c r="N53" s="273">
        <f t="shared" si="1"/>
        <v>56.406853067352394</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9371.4986444463375</v>
      </c>
      <c r="N54" s="273">
        <f t="shared" si="1"/>
        <v>93.714986444463378</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13356.613040217775</v>
      </c>
      <c r="N55" s="273">
        <f t="shared" si="1"/>
        <v>133.56613040217775</v>
      </c>
    </row>
    <row r="56" spans="1:14">
      <c r="A56" s="163" t="s">
        <v>608</v>
      </c>
      <c r="B56" s="43" t="str">
        <f>VLOOKUP(A56,MATERIALES!A8:D373,3,FALSE)</f>
        <v>Pintura anticorrosiva</v>
      </c>
      <c r="C56" s="426"/>
      <c r="D56" s="426"/>
      <c r="E56" s="426"/>
      <c r="F56" s="426"/>
      <c r="G56" s="426"/>
      <c r="H56" s="426"/>
      <c r="I56" s="426"/>
      <c r="J56" s="313" t="str">
        <f>VLOOKUP(A56,MATERIALES!A10:D648,2,FALSE)</f>
        <v>gal</v>
      </c>
      <c r="K56" s="437">
        <v>5.0000000000000001E-4</v>
      </c>
      <c r="L56" s="422"/>
      <c r="M56" s="403">
        <f>VLOOKUP(A56,MATERIALES!A8:D401,4,FALSE)</f>
        <v>45232.753031318607</v>
      </c>
      <c r="N56" s="273">
        <f t="shared" si="1"/>
        <v>22.616376515659304</v>
      </c>
    </row>
    <row r="57" spans="1:14">
      <c r="A57" s="163" t="s">
        <v>607</v>
      </c>
      <c r="B57" s="43" t="str">
        <f>VLOOKUP(A57,MATERIALES!A9:D373,3,FALSE)</f>
        <v xml:space="preserve">Pintura acrílica, esmalte o similar </v>
      </c>
      <c r="C57" s="426"/>
      <c r="D57" s="426"/>
      <c r="E57" s="426"/>
      <c r="F57" s="426"/>
      <c r="G57" s="426"/>
      <c r="H57" s="426"/>
      <c r="I57" s="426"/>
      <c r="J57" s="313" t="str">
        <f>VLOOKUP(A57,MATERIALES!A11:D649,2,FALSE)</f>
        <v>gal</v>
      </c>
      <c r="K57" s="398">
        <v>1E-3</v>
      </c>
      <c r="L57" s="422"/>
      <c r="M57" s="403">
        <f>VLOOKUP(A57,MATERIALES!A9:D402,4,FALSE)</f>
        <v>66363.747011833169</v>
      </c>
      <c r="N57" s="273">
        <f t="shared" si="1"/>
        <v>66.363747011833169</v>
      </c>
    </row>
    <row r="58" spans="1:14" ht="15.75" thickBot="1">
      <c r="A58" t="s">
        <v>840</v>
      </c>
      <c r="B58" s="43" t="str">
        <f>VLOOKUP(A58,MATERIALES!A10:D373,3,FALSE)</f>
        <v>Disolvente para pintura (TINNER)</v>
      </c>
      <c r="C58" s="311"/>
      <c r="D58" s="311"/>
      <c r="E58" s="311"/>
      <c r="F58" s="311"/>
      <c r="G58" s="311"/>
      <c r="H58" s="311"/>
      <c r="I58" s="311"/>
      <c r="J58" s="434" t="str">
        <f>VLOOKUP(A58,MATERIALES!A11:D650,2,FALSE)</f>
        <v>gal</v>
      </c>
      <c r="K58" s="126">
        <v>1E-3</v>
      </c>
      <c r="L58" s="326"/>
      <c r="M58" s="403">
        <f>VLOOKUP(A58,MATERIALES!A10:D403,4,FALSE)</f>
        <v>18742.997288892675</v>
      </c>
      <c r="N58" s="273">
        <f t="shared" si="1"/>
        <v>18.742997288892674</v>
      </c>
    </row>
    <row r="59" spans="1:14" ht="15.75" thickBot="1">
      <c r="B59" s="820" t="s">
        <v>953</v>
      </c>
      <c r="C59" s="821"/>
      <c r="D59" s="821"/>
      <c r="E59" s="821"/>
      <c r="F59" s="821"/>
      <c r="G59" s="821"/>
      <c r="H59" s="821"/>
      <c r="I59" s="821"/>
      <c r="J59" s="821"/>
      <c r="K59" s="821"/>
      <c r="L59" s="821"/>
      <c r="M59" s="822"/>
      <c r="N59" s="395">
        <f>SUM(N51:N58)</f>
        <v>564.57738785089123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B64" s="46"/>
      <c r="C64" s="318"/>
      <c r="D64" s="318"/>
      <c r="E64" s="318"/>
      <c r="F64" s="318"/>
      <c r="G64" s="318"/>
      <c r="H64" s="312"/>
      <c r="I64" s="280"/>
      <c r="J64" s="287"/>
      <c r="K64" s="280"/>
      <c r="L64" s="907"/>
      <c r="M64" s="908"/>
      <c r="N64" s="288"/>
    </row>
    <row r="65" spans="1:15">
      <c r="B65" s="46"/>
      <c r="C65" s="47"/>
      <c r="D65" s="47"/>
      <c r="E65" s="47"/>
      <c r="F65" s="47"/>
      <c r="G65" s="47"/>
      <c r="H65" s="312"/>
      <c r="I65" s="280"/>
      <c r="J65" s="287"/>
      <c r="K65" s="280"/>
      <c r="L65" s="907"/>
      <c r="M65" s="908"/>
      <c r="N65" s="288"/>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5"/>
      <c r="N79" s="396"/>
    </row>
    <row r="80" spans="1:15" ht="15.75" thickBot="1">
      <c r="B80" s="896"/>
      <c r="C80" s="897"/>
      <c r="D80" s="897"/>
      <c r="E80" s="897"/>
      <c r="F80" s="897"/>
      <c r="G80" s="897"/>
      <c r="H80" s="897"/>
      <c r="I80" s="471"/>
      <c r="J80" s="472"/>
      <c r="K80" s="475"/>
      <c r="L80" s="476"/>
      <c r="M80" s="477"/>
      <c r="N80" s="396"/>
    </row>
    <row r="81" spans="1:14" ht="15.75" thickBot="1">
      <c r="B81" s="909" t="s">
        <v>953</v>
      </c>
      <c r="C81" s="863"/>
      <c r="D81" s="863"/>
      <c r="E81" s="863"/>
      <c r="F81" s="863"/>
      <c r="G81" s="863"/>
      <c r="H81" s="863"/>
      <c r="I81" s="863"/>
      <c r="J81" s="863"/>
      <c r="K81" s="863"/>
      <c r="L81" s="863"/>
      <c r="M81" s="864"/>
      <c r="N81" s="302">
        <f>SUM(N75:N80)</f>
        <v>2016.0799618480041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N46+N59+N70+N81</f>
        <v>3218.985955649302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643.79719112986049</v>
      </c>
      <c r="M88" s="856"/>
      <c r="N88" s="51"/>
    </row>
    <row r="89" spans="1:14">
      <c r="B89" s="89" t="s">
        <v>973</v>
      </c>
      <c r="C89" s="90"/>
      <c r="D89" s="90"/>
      <c r="E89" s="90"/>
      <c r="F89" s="90"/>
      <c r="G89" s="90"/>
      <c r="H89" s="90"/>
      <c r="I89" s="87"/>
      <c r="J89" s="88"/>
      <c r="K89" s="305">
        <v>0.05</v>
      </c>
      <c r="L89" s="855">
        <f>N83*K89</f>
        <v>160.94929778246512</v>
      </c>
      <c r="M89" s="856"/>
      <c r="N89" s="51"/>
    </row>
    <row r="90" spans="1:14" ht="15.75" thickBot="1">
      <c r="B90" s="91" t="s">
        <v>974</v>
      </c>
      <c r="C90" s="92"/>
      <c r="D90" s="92"/>
      <c r="E90" s="92"/>
      <c r="F90" s="92"/>
      <c r="G90" s="92"/>
      <c r="H90" s="92"/>
      <c r="I90" s="93"/>
      <c r="J90" s="94"/>
      <c r="K90" s="306">
        <v>0.05</v>
      </c>
      <c r="L90" s="857">
        <f>N83*K90</f>
        <v>160.94929778246512</v>
      </c>
      <c r="M90" s="858"/>
      <c r="N90" s="51"/>
    </row>
    <row r="91" spans="1:14" ht="15.75" thickBot="1">
      <c r="B91" s="820" t="s">
        <v>953</v>
      </c>
      <c r="C91" s="821"/>
      <c r="D91" s="821"/>
      <c r="E91" s="821"/>
      <c r="F91" s="821"/>
      <c r="G91" s="821"/>
      <c r="H91" s="821"/>
      <c r="I91" s="821"/>
      <c r="J91" s="821"/>
      <c r="K91" s="821"/>
      <c r="L91" s="821"/>
      <c r="M91" s="822"/>
      <c r="N91" s="52">
        <f>L88+L89+L90</f>
        <v>965.69578669479074</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4184.6817423440925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42.75" customHeight="1" thickBot="1">
      <c r="A31" t="s">
        <v>1845</v>
      </c>
      <c r="B31" s="80" t="s">
        <v>1128</v>
      </c>
      <c r="C31" s="962" t="s">
        <v>2132</v>
      </c>
      <c r="D31" s="963"/>
      <c r="E31" s="963"/>
      <c r="F31" s="963"/>
      <c r="G31" s="963"/>
      <c r="H31" s="963"/>
      <c r="I31" s="963"/>
      <c r="J31" s="963"/>
      <c r="K31" s="469"/>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188</v>
      </c>
      <c r="B36" s="869" t="str">
        <f>VLOOKUP(A36,EQUIPOS!A6:D154,3,FALSE)</f>
        <v>Diferencial</v>
      </c>
      <c r="C36" s="870"/>
      <c r="D36" s="870"/>
      <c r="E36" s="870"/>
      <c r="F36" s="870"/>
      <c r="G36" s="870"/>
      <c r="H36" s="871"/>
      <c r="I36" s="268"/>
      <c r="J36" s="269"/>
      <c r="K36" s="270">
        <f>VLOOKUP(A36,EQUIPOS!A6:D163,4,FALSE)</f>
        <v>2441.5293552077042</v>
      </c>
      <c r="L36" s="271"/>
      <c r="M36" s="337">
        <v>4</v>
      </c>
      <c r="N36" s="273">
        <f>K36/M36</f>
        <v>610.38233880192604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1010.0320112950249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1620.4143500969508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0.01</v>
      </c>
      <c r="L48" s="268"/>
      <c r="M48" s="403">
        <f>VLOOKUP(A48,MATERIALES!A5:D396,4,FALSE)</f>
        <v>478385.72800648824</v>
      </c>
      <c r="N48" s="273">
        <f>K48*M48</f>
        <v>4783.8572800648826</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83302.210172856343</v>
      </c>
      <c r="N49" s="273">
        <f>K49*M49</f>
        <v>83302.210172856343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0.36499999999999999</v>
      </c>
      <c r="L50" s="422"/>
      <c r="M50" s="403">
        <f>VLOOKUP(A50,MATERIALES!A6:D398,4,FALSE)</f>
        <v>329703.91061117873</v>
      </c>
      <c r="N50" s="273">
        <f>K50*M50</f>
        <v>120341.92737308024</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208427.99482600146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07">
        <f>VLOOKUP(A58,TRANSPORTE!A1:D117,4,FALSE)</f>
        <v>2.1230111517562547</v>
      </c>
      <c r="M58" s="908"/>
      <c r="N58" s="288">
        <f>K58*L58</f>
        <v>0.59444312249175135</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311"/>
      <c r="E63" s="311"/>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f>
        <v>0.59444312249175135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10100.320112950249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220149.32373217115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44029.864746434236</v>
      </c>
      <c r="M82" s="856"/>
      <c r="N82" s="51"/>
    </row>
    <row r="83" spans="1:14">
      <c r="B83" s="89" t="s">
        <v>973</v>
      </c>
      <c r="C83" s="90"/>
      <c r="D83" s="90"/>
      <c r="E83" s="90"/>
      <c r="F83" s="90"/>
      <c r="G83" s="90"/>
      <c r="H83" s="90"/>
      <c r="I83" s="87"/>
      <c r="J83" s="88"/>
      <c r="K83" s="305">
        <v>0.05</v>
      </c>
      <c r="L83" s="855">
        <f>N77*K83</f>
        <v>11007.466186608559</v>
      </c>
      <c r="M83" s="856"/>
      <c r="N83" s="51"/>
    </row>
    <row r="84" spans="1:14" ht="15.75" thickBot="1">
      <c r="B84" s="91" t="s">
        <v>974</v>
      </c>
      <c r="C84" s="92"/>
      <c r="D84" s="92"/>
      <c r="E84" s="92"/>
      <c r="F84" s="92"/>
      <c r="G84" s="92"/>
      <c r="H84" s="92"/>
      <c r="I84" s="93"/>
      <c r="J84" s="94"/>
      <c r="K84" s="306">
        <v>0.05</v>
      </c>
      <c r="L84" s="857">
        <f>N77*K84</f>
        <v>11007.466186608559</v>
      </c>
      <c r="M84" s="858"/>
      <c r="N84" s="51"/>
    </row>
    <row r="85" spans="1:14" ht="15.75" thickBot="1">
      <c r="B85" s="820" t="s">
        <v>953</v>
      </c>
      <c r="C85" s="821"/>
      <c r="D85" s="821"/>
      <c r="E85" s="821"/>
      <c r="F85" s="821"/>
      <c r="G85" s="821"/>
      <c r="H85" s="821"/>
      <c r="I85" s="821"/>
      <c r="J85" s="821"/>
      <c r="K85" s="821"/>
      <c r="L85" s="821"/>
      <c r="M85" s="822"/>
      <c r="N85" s="52">
        <f>L82+L83+L84</f>
        <v>66044.797119651354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286194.12085182249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45" customHeight="1" thickBot="1">
      <c r="A31" t="s">
        <v>1845</v>
      </c>
      <c r="B31" s="80" t="s">
        <v>1129</v>
      </c>
      <c r="C31" s="983" t="s">
        <v>2133</v>
      </c>
      <c r="D31" s="984"/>
      <c r="E31" s="984"/>
      <c r="F31" s="984"/>
      <c r="G31" s="984"/>
      <c r="H31" s="984"/>
      <c r="I31" s="984"/>
      <c r="J31" s="984"/>
      <c r="K31" s="478"/>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188</v>
      </c>
      <c r="B36" s="869" t="str">
        <f>VLOOKUP(A36,EQUIPOS!A6:D154,3,FALSE)</f>
        <v>Diferencial</v>
      </c>
      <c r="C36" s="870"/>
      <c r="D36" s="870"/>
      <c r="E36" s="870"/>
      <c r="F36" s="870"/>
      <c r="G36" s="870"/>
      <c r="H36" s="871"/>
      <c r="I36" s="268"/>
      <c r="J36" s="269"/>
      <c r="K36" s="270">
        <f>VLOOKUP(A36,EQUIPOS!A6:D163,4,FALSE)</f>
        <v>2441.5293552077042</v>
      </c>
      <c r="L36" s="271"/>
      <c r="M36" s="442">
        <v>4</v>
      </c>
      <c r="N36" s="273">
        <f>K36/M36</f>
        <v>610.38233880192604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1010.0320112950249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1620.4143500969508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478385.72800648824</v>
      </c>
      <c r="N48" s="273">
        <f>K48*M48</f>
        <v>9567.7145601297652</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83302.210172856343</v>
      </c>
      <c r="N49" s="273">
        <f>K49*M49</f>
        <v>83302.210172856343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0.46</v>
      </c>
      <c r="L50" s="422"/>
      <c r="M50" s="403">
        <f>VLOOKUP(A50,MATERIALES!A6:D398,4,FALSE)</f>
        <v>329703.91061117873</v>
      </c>
      <c r="N50" s="273">
        <f>K50*M50</f>
        <v>151663.79888114223</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244533.72361412834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07">
        <f>VLOOKUP(A58,TRANSPORTE!A1:D117,4,FALSE)</f>
        <v>2.1230111517562547</v>
      </c>
      <c r="M58" s="908"/>
      <c r="N58" s="288">
        <f>K58*L58</f>
        <v>0.59444312249175135</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f>
        <v>0.59444312249175135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10100.320112950249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256255.05252029802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51251.01050405961</v>
      </c>
      <c r="M82" s="856"/>
      <c r="N82" s="51"/>
    </row>
    <row r="83" spans="1:14">
      <c r="B83" s="89" t="s">
        <v>973</v>
      </c>
      <c r="C83" s="90"/>
      <c r="D83" s="90"/>
      <c r="E83" s="90"/>
      <c r="F83" s="90"/>
      <c r="G83" s="90"/>
      <c r="H83" s="90"/>
      <c r="I83" s="87"/>
      <c r="J83" s="88"/>
      <c r="K83" s="305">
        <v>0.05</v>
      </c>
      <c r="L83" s="855">
        <f>N77*K83</f>
        <v>12812.752626014902</v>
      </c>
      <c r="M83" s="856"/>
      <c r="N83" s="51"/>
    </row>
    <row r="84" spans="1:14" ht="15.75" thickBot="1">
      <c r="B84" s="91" t="s">
        <v>974</v>
      </c>
      <c r="C84" s="92"/>
      <c r="D84" s="92"/>
      <c r="E84" s="92"/>
      <c r="F84" s="92"/>
      <c r="G84" s="92"/>
      <c r="H84" s="92"/>
      <c r="I84" s="93"/>
      <c r="J84" s="94"/>
      <c r="K84" s="306">
        <v>0.05</v>
      </c>
      <c r="L84" s="857">
        <f>N77*K84</f>
        <v>12812.752626014902</v>
      </c>
      <c r="M84" s="858"/>
      <c r="N84" s="51"/>
    </row>
    <row r="85" spans="1:14" ht="15.75" thickBot="1">
      <c r="B85" s="820" t="s">
        <v>953</v>
      </c>
      <c r="C85" s="821"/>
      <c r="D85" s="821"/>
      <c r="E85" s="821"/>
      <c r="F85" s="821"/>
      <c r="G85" s="821"/>
      <c r="H85" s="821"/>
      <c r="I85" s="821"/>
      <c r="J85" s="821"/>
      <c r="K85" s="821"/>
      <c r="L85" s="821"/>
      <c r="M85" s="822"/>
      <c r="N85" s="52">
        <f>L82+L83+L84</f>
        <v>76876.515756089415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333131.56827638741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1677</v>
      </c>
      <c r="C31" s="81" t="s">
        <v>2134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310</v>
      </c>
      <c r="B36" s="869" t="str">
        <f>VLOOKUP(A36,EQUIPOS!A6:D154,3,FALSE)</f>
        <v>Retroexcavadora A25C</v>
      </c>
      <c r="C36" s="870"/>
      <c r="D36" s="870"/>
      <c r="E36" s="870"/>
      <c r="F36" s="870"/>
      <c r="G36" s="870"/>
      <c r="H36" s="871"/>
      <c r="I36" s="268"/>
      <c r="J36" s="269"/>
      <c r="K36" s="270">
        <f>VLOOKUP(A36,EQUIPOS!A6:D163,4,FALSE)</f>
        <v>121494.72504708097</v>
      </c>
      <c r="L36" s="271"/>
      <c r="M36" s="337">
        <v>3</v>
      </c>
      <c r="N36" s="273">
        <f>K36/M36</f>
        <v>40498.24168236032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1346.7093483933668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41844.951030753684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478385.72800648824</v>
      </c>
      <c r="N48" s="273">
        <f>K48*M48</f>
        <v>9567.7145601297652</v>
      </c>
    </row>
    <row r="49" spans="1:14">
      <c r="A49" s="163" t="s">
        <v>548</v>
      </c>
      <c r="B49" s="43" t="str">
        <f>VLOOKUP(A49,MATERIALES!A6:D373,3,FALSE)</f>
        <v>Material para solado y atraque</v>
      </c>
      <c r="C49" s="426"/>
      <c r="D49" s="426"/>
      <c r="E49" s="426"/>
      <c r="F49" s="426"/>
      <c r="G49" s="426"/>
      <c r="H49" s="426"/>
      <c r="I49" s="426"/>
      <c r="J49" s="313" t="str">
        <f>VLOOKUP(A49,MATERIALES!A5:D641,2,FALSE)</f>
        <v>m3</v>
      </c>
      <c r="K49" s="398">
        <v>0.46</v>
      </c>
      <c r="L49" s="422"/>
      <c r="M49" s="403">
        <f>VLOOKUP(A49,MATERIALES!A6:D397,4,FALSE)</f>
        <v>25499.871256444254</v>
      </c>
      <c r="N49" s="273">
        <f>K49*M49</f>
        <v>11729.940777964357</v>
      </c>
    </row>
    <row r="50" spans="1:14">
      <c r="A50" s="163" t="s">
        <v>714</v>
      </c>
      <c r="B50" s="43" t="str">
        <f>VLOOKUP(A50,MATERIALES!A6:D373,3,FALSE)</f>
        <v>Tubo concreto reforzado 900mm (tipo 1)</v>
      </c>
      <c r="C50" s="426"/>
      <c r="D50" s="426"/>
      <c r="E50" s="426"/>
      <c r="F50" s="426"/>
      <c r="G50" s="426"/>
      <c r="H50" s="426"/>
      <c r="I50" s="426"/>
      <c r="J50" s="313" t="str">
        <f>VLOOKUP(A50,MATERIALES!A6:D642,2,FALSE)</f>
        <v>m</v>
      </c>
      <c r="K50" s="398">
        <v>1</v>
      </c>
      <c r="L50" s="422"/>
      <c r="M50" s="403">
        <f>VLOOKUP(A50,MATERIALES!A6:D398,4,FALSE)</f>
        <v>275938.57119758666</v>
      </c>
      <c r="N50" s="273">
        <f>K50*M50</f>
        <v>275938.57119758666</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297236.22653568076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07">
        <f>VLOOKUP(A58,TRANSPORTE!A1:D117,4,FALSE)</f>
        <v>2.1230111517562547</v>
      </c>
      <c r="M58" s="908"/>
      <c r="N58" s="288">
        <f>K58*L58</f>
        <v>0.59444312249175135</v>
      </c>
    </row>
    <row r="59" spans="1:14">
      <c r="A59" t="s">
        <v>1323</v>
      </c>
      <c r="B59" s="46" t="str">
        <f>VLOOKUP(A59,TRANSPORTE!A1:D117,3,FALSE)</f>
        <v>Transporte de Material de Solado y Atraque Tubería de Concreto Reforzado</v>
      </c>
      <c r="C59" s="47"/>
      <c r="D59" s="47"/>
      <c r="E59" s="47"/>
      <c r="F59" s="47"/>
      <c r="G59" s="47"/>
      <c r="H59" s="312" t="s">
        <v>339</v>
      </c>
      <c r="I59" s="280">
        <v>0.46</v>
      </c>
      <c r="J59" s="287">
        <v>1</v>
      </c>
      <c r="K59" s="280">
        <f>I59*J59</f>
        <v>0.46</v>
      </c>
      <c r="L59" s="907">
        <f>VLOOKUP(A59,TRANSPORTE!A1:D117,4,FALSE)</f>
        <v>1002.8940697217156</v>
      </c>
      <c r="M59" s="908"/>
      <c r="N59" s="288">
        <f>K59*L59</f>
        <v>461.33127207198919</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461.92571519448092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24</v>
      </c>
      <c r="N69" s="396">
        <f>K69/M69</f>
        <v>9021.8333333333339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24</v>
      </c>
      <c r="N70" s="396">
        <f>K70/M70</f>
        <v>4445.260150600333</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13467.093483933666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353010.19676556258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70602.039353112516</v>
      </c>
      <c r="M82" s="856"/>
      <c r="N82" s="51"/>
    </row>
    <row r="83" spans="1:14">
      <c r="B83" s="89" t="s">
        <v>973</v>
      </c>
      <c r="C83" s="90"/>
      <c r="D83" s="90"/>
      <c r="E83" s="90"/>
      <c r="F83" s="90"/>
      <c r="G83" s="90"/>
      <c r="H83" s="90"/>
      <c r="I83" s="87"/>
      <c r="J83" s="88"/>
      <c r="K83" s="305">
        <v>0.05</v>
      </c>
      <c r="L83" s="855">
        <f>N77*K83</f>
        <v>17650.509838278129</v>
      </c>
      <c r="M83" s="856"/>
      <c r="N83" s="51"/>
    </row>
    <row r="84" spans="1:14" ht="15.75" thickBot="1">
      <c r="B84" s="91" t="s">
        <v>974</v>
      </c>
      <c r="C84" s="92"/>
      <c r="D84" s="92"/>
      <c r="E84" s="92"/>
      <c r="F84" s="92"/>
      <c r="G84" s="92"/>
      <c r="H84" s="92"/>
      <c r="I84" s="93"/>
      <c r="J84" s="94"/>
      <c r="K84" s="306">
        <v>0.05</v>
      </c>
      <c r="L84" s="857">
        <f>N77*K84</f>
        <v>17650.509838278129</v>
      </c>
      <c r="M84" s="858"/>
      <c r="N84" s="51"/>
    </row>
    <row r="85" spans="1:14" ht="15.75" thickBot="1">
      <c r="B85" s="820" t="s">
        <v>953</v>
      </c>
      <c r="C85" s="821"/>
      <c r="D85" s="821"/>
      <c r="E85" s="821"/>
      <c r="F85" s="821"/>
      <c r="G85" s="821"/>
      <c r="H85" s="821"/>
      <c r="I85" s="821"/>
      <c r="J85" s="821"/>
      <c r="K85" s="821"/>
      <c r="L85" s="821"/>
      <c r="M85" s="822"/>
      <c r="N85" s="52">
        <f>L82+L83+L84</f>
        <v>105903.05902966877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458913.25579523132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1130</v>
      </c>
      <c r="C31" s="81" t="s">
        <v>2136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337">
        <v>0.5</v>
      </c>
      <c r="N36" s="273">
        <f>K36/M36</f>
        <v>15736.27736509758</v>
      </c>
    </row>
    <row r="37" spans="1:14">
      <c r="A37" s="113" t="s">
        <v>320</v>
      </c>
      <c r="B37" s="869" t="str">
        <f>VLOOKUP(A37,EQUIPOS!A7:D154,3,FALSE)</f>
        <v>Retroexcavadora sobre llantas, motor 62HP, Profundidad de excavación de 5.41 metros.</v>
      </c>
      <c r="C37" s="870"/>
      <c r="D37" s="870"/>
      <c r="E37" s="870"/>
      <c r="F37" s="870"/>
      <c r="G37" s="870"/>
      <c r="H37" s="871"/>
      <c r="I37" s="422"/>
      <c r="J37" s="423"/>
      <c r="K37" s="270">
        <f>VLOOKUP(A37,EQUIPOS!A7:D164,4,FALSE)</f>
        <v>120386.37615382728</v>
      </c>
      <c r="L37" s="336"/>
      <c r="M37" s="337">
        <v>1.5</v>
      </c>
      <c r="N37" s="273">
        <f>K37/M37</f>
        <v>80257.584102551526</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2693.4186967867336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98687.280164435841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25499.871256444254</v>
      </c>
      <c r="N48" s="273">
        <f>K48*M48</f>
        <v>14789.925328737667</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163864.50022611514</v>
      </c>
      <c r="N49" s="273">
        <f>K49*M49</f>
        <v>163864.50022611514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178654.42555485282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07">
        <f>VLOOKUP(A58,TRANSPORTE!A1:D117,4,FALSE)</f>
        <v>832.77970385776916</v>
      </c>
      <c r="M58" s="908"/>
      <c r="N58" s="288">
        <f>K58*L58</f>
        <v>832.77970385776916</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07">
        <f>VLOOKUP(A59,TRANSPORTE!A1:D117,4,FALSE)</f>
        <v>1002.8940697217156</v>
      </c>
      <c r="M59" s="908"/>
      <c r="N59" s="288">
        <f>K59*L59</f>
        <v>581.67856043859501</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f>
        <v>1414.4582642963642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26934.186967867332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305690.35095145233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61138.070190290469</v>
      </c>
      <c r="M82" s="856"/>
      <c r="N82" s="51"/>
    </row>
    <row r="83" spans="1:14">
      <c r="B83" s="89" t="s">
        <v>973</v>
      </c>
      <c r="C83" s="90"/>
      <c r="D83" s="90"/>
      <c r="E83" s="90"/>
      <c r="F83" s="90"/>
      <c r="G83" s="90"/>
      <c r="H83" s="90"/>
      <c r="I83" s="87"/>
      <c r="J83" s="88"/>
      <c r="K83" s="305">
        <v>0.05</v>
      </c>
      <c r="L83" s="855">
        <f>N77*K83</f>
        <v>15284.517547572617</v>
      </c>
      <c r="M83" s="856"/>
      <c r="N83" s="51"/>
    </row>
    <row r="84" spans="1:14" ht="15.75" thickBot="1">
      <c r="B84" s="91" t="s">
        <v>974</v>
      </c>
      <c r="C84" s="92"/>
      <c r="D84" s="92"/>
      <c r="E84" s="92"/>
      <c r="F84" s="92"/>
      <c r="G84" s="92"/>
      <c r="H84" s="92"/>
      <c r="I84" s="93"/>
      <c r="J84" s="94"/>
      <c r="K84" s="306">
        <v>0.05</v>
      </c>
      <c r="L84" s="857">
        <f>N77*K84</f>
        <v>15284.517547572617</v>
      </c>
      <c r="M84" s="858"/>
      <c r="N84" s="51"/>
    </row>
    <row r="85" spans="1:14" ht="15.75" thickBot="1">
      <c r="B85" s="820" t="s">
        <v>953</v>
      </c>
      <c r="C85" s="821"/>
      <c r="D85" s="821"/>
      <c r="E85" s="821"/>
      <c r="F85" s="821"/>
      <c r="G85" s="821"/>
      <c r="H85" s="821"/>
      <c r="I85" s="821"/>
      <c r="J85" s="821"/>
      <c r="K85" s="821"/>
      <c r="L85" s="821"/>
      <c r="M85" s="822"/>
      <c r="N85" s="52">
        <f>L82+L83+L84</f>
        <v>91707.105285435697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397397.45623688801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1131</v>
      </c>
      <c r="C31" s="81" t="s">
        <v>2135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337">
        <v>0.5</v>
      </c>
      <c r="N36" s="273">
        <f>K36/M36</f>
        <v>15736.27736509758</v>
      </c>
    </row>
    <row r="37" spans="1:14">
      <c r="A37" s="113" t="s">
        <v>303</v>
      </c>
      <c r="B37" s="869" t="str">
        <f>VLOOKUP(A37,EQUIPOS!A7:D154,3,FALSE)</f>
        <v>Retrocargador, pala de 1,1 m3 de capacidad, profundidad de excavación de 4.400 mm y una altura de 5.680 mm</v>
      </c>
      <c r="C37" s="870"/>
      <c r="D37" s="870"/>
      <c r="E37" s="870"/>
      <c r="F37" s="870"/>
      <c r="G37" s="870"/>
      <c r="H37" s="871"/>
      <c r="I37" s="422"/>
      <c r="J37" s="423"/>
      <c r="K37" s="270">
        <f>VLOOKUP(A37,EQUIPOS!A7:D164,4,FALSE)</f>
        <v>117307.95729972304</v>
      </c>
      <c r="L37" s="336"/>
      <c r="M37" s="337">
        <v>1.5</v>
      </c>
      <c r="N37" s="273">
        <f>K37/M37</f>
        <v>78205.304866482023</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2693.4186967867336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96635.000928366338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25499.871256444254</v>
      </c>
      <c r="N48" s="273">
        <f>K48*M48</f>
        <v>14789.925328737667</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163864.50022611514</v>
      </c>
      <c r="N49" s="273">
        <f>K49*M49</f>
        <v>163864.50022611514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178654.42555485282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07">
        <f>VLOOKUP(A58,TRANSPORTE!A1:D117,4,FALSE)</f>
        <v>832.77970385776916</v>
      </c>
      <c r="M58" s="908"/>
      <c r="N58" s="288">
        <f>K58*L58</f>
        <v>832.77970385776916</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07">
        <f>VLOOKUP(A59,TRANSPORTE!A1:D117,4,FALSE)</f>
        <v>1002.8940697217156</v>
      </c>
      <c r="M59" s="908"/>
      <c r="N59" s="288">
        <f>K59*L59</f>
        <v>581.67856043859501</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1414.4582642963642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26934.186967867332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303638.0717153828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60727.614343076566</v>
      </c>
      <c r="M82" s="856"/>
      <c r="N82" s="51"/>
    </row>
    <row r="83" spans="1:14">
      <c r="B83" s="89" t="s">
        <v>973</v>
      </c>
      <c r="C83" s="90"/>
      <c r="D83" s="90"/>
      <c r="E83" s="90"/>
      <c r="F83" s="90"/>
      <c r="G83" s="90"/>
      <c r="H83" s="90"/>
      <c r="I83" s="87"/>
      <c r="J83" s="88"/>
      <c r="K83" s="305">
        <v>0.05</v>
      </c>
      <c r="L83" s="855">
        <f>N77*K83</f>
        <v>15181.903585769142</v>
      </c>
      <c r="M83" s="856"/>
      <c r="N83" s="51"/>
    </row>
    <row r="84" spans="1:14" ht="15.75" thickBot="1">
      <c r="B84" s="91" t="s">
        <v>974</v>
      </c>
      <c r="C84" s="92"/>
      <c r="D84" s="92"/>
      <c r="E84" s="92"/>
      <c r="F84" s="92"/>
      <c r="G84" s="92"/>
      <c r="H84" s="92"/>
      <c r="I84" s="93"/>
      <c r="J84" s="94"/>
      <c r="K84" s="306">
        <v>0.05</v>
      </c>
      <c r="L84" s="857">
        <f>N77*K84</f>
        <v>15181.903585769142</v>
      </c>
      <c r="M84" s="858"/>
      <c r="N84" s="51"/>
    </row>
    <row r="85" spans="1:14" ht="15.75" thickBot="1">
      <c r="B85" s="820" t="s">
        <v>953</v>
      </c>
      <c r="C85" s="821"/>
      <c r="D85" s="821"/>
      <c r="E85" s="821"/>
      <c r="F85" s="821"/>
      <c r="G85" s="821"/>
      <c r="H85" s="821"/>
      <c r="I85" s="821"/>
      <c r="J85" s="821"/>
      <c r="K85" s="821"/>
      <c r="L85" s="821"/>
      <c r="M85" s="822"/>
      <c r="N85" s="52">
        <f>L82+L83+L84</f>
        <v>91091.421514614864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394729.49322999769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1678</v>
      </c>
      <c r="C31" s="81" t="s">
        <v>1679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134.53962180720401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713</v>
      </c>
      <c r="B48" s="43" t="str">
        <f>VLOOKUP(A48,MATERIALES!A5:D373,3,FALSE)</f>
        <v>Tubería de Plástico</v>
      </c>
      <c r="C48" s="282"/>
      <c r="D48" s="282"/>
      <c r="E48" s="282"/>
      <c r="F48" s="282"/>
      <c r="G48" s="282"/>
      <c r="H48" s="282"/>
      <c r="I48" s="269"/>
      <c r="J48" s="225" t="str">
        <f>VLOOKUP(A48,MATERIALES!A4:D640,2,FALSE)</f>
        <v>m</v>
      </c>
      <c r="K48" s="283">
        <v>1</v>
      </c>
      <c r="L48" s="268"/>
      <c r="M48" s="403">
        <f>VLOOKUP(A48,MATERIALES!A5:D396,4,FALSE)</f>
        <v>18834.375332814521</v>
      </c>
      <c r="N48" s="273">
        <f>K48*M48</f>
        <v>18834.375332814521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18834.375332814521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2690.7924361440801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21659.707390765805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4331.9414781531614</v>
      </c>
      <c r="M82" s="856"/>
      <c r="N82" s="51"/>
    </row>
    <row r="83" spans="1:14">
      <c r="B83" s="89" t="s">
        <v>973</v>
      </c>
      <c r="C83" s="90"/>
      <c r="D83" s="90"/>
      <c r="E83" s="90"/>
      <c r="F83" s="90"/>
      <c r="G83" s="90"/>
      <c r="H83" s="90"/>
      <c r="I83" s="87"/>
      <c r="J83" s="88"/>
      <c r="K83" s="305">
        <v>0.05</v>
      </c>
      <c r="L83" s="855">
        <f>N77*K83</f>
        <v>1082.9853695382903</v>
      </c>
      <c r="M83" s="856"/>
      <c r="N83" s="51"/>
    </row>
    <row r="84" spans="1:14" ht="15.75" thickBot="1">
      <c r="B84" s="91" t="s">
        <v>974</v>
      </c>
      <c r="C84" s="92"/>
      <c r="D84" s="92"/>
      <c r="E84" s="92"/>
      <c r="F84" s="92"/>
      <c r="G84" s="92"/>
      <c r="H84" s="92"/>
      <c r="I84" s="93"/>
      <c r="J84" s="94"/>
      <c r="K84" s="306">
        <v>0.05</v>
      </c>
      <c r="L84" s="857">
        <f>N77*K84</f>
        <v>1082.9853695382903</v>
      </c>
      <c r="M84" s="858"/>
      <c r="N84" s="51"/>
    </row>
    <row r="85" spans="1:14" ht="15.75" thickBot="1">
      <c r="B85" s="820" t="s">
        <v>953</v>
      </c>
      <c r="C85" s="821"/>
      <c r="D85" s="821"/>
      <c r="E85" s="821"/>
      <c r="F85" s="821"/>
      <c r="G85" s="821"/>
      <c r="H85" s="821"/>
      <c r="I85" s="821"/>
      <c r="J85" s="821"/>
      <c r="K85" s="821"/>
      <c r="L85" s="821"/>
      <c r="M85" s="822"/>
      <c r="N85" s="52">
        <f>L82+L83+L84</f>
        <v>6497.9122172297411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28157.619607995548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30" customHeight="1" thickBot="1">
      <c r="A31" t="s">
        <v>1845</v>
      </c>
      <c r="B31" s="80" t="s">
        <v>1132</v>
      </c>
      <c r="C31" s="987" t="s">
        <v>2137</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367488.93656248384</v>
      </c>
      <c r="N50" s="273">
        <f>K50*M50</f>
        <v>44098.67238749806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6582.0706904555946</v>
      </c>
      <c r="N51" s="273">
        <f>K51*M51</f>
        <v>13164.141380911189</v>
      </c>
    </row>
    <row r="52" spans="1:14" ht="15.75" thickBot="1">
      <c r="A52" t="s">
        <v>921</v>
      </c>
      <c r="B52" s="43" t="str">
        <f>VLOOKUP(A52,MATERIALES!A7:D373,3,FALSE)</f>
        <v>Malla para gaviones (2M3)</v>
      </c>
      <c r="C52" s="311"/>
      <c r="D52" s="311"/>
      <c r="E52" s="311"/>
      <c r="F52" s="311"/>
      <c r="G52" s="311"/>
      <c r="H52" s="311"/>
      <c r="I52" s="311"/>
      <c r="J52" s="434" t="str">
        <f>VLOOKUP(A52,MATERIALES!A6:D644,2,FALSE)</f>
        <v>u</v>
      </c>
      <c r="K52" s="126">
        <v>0.5</v>
      </c>
      <c r="L52" s="326"/>
      <c r="M52" s="403">
        <f>VLOOKUP(A52,MATERIALES!A7:D400,4,FALSE)</f>
        <v>70806.878646927886</v>
      </c>
      <c r="N52" s="273">
        <f>K52*M52</f>
        <v>35403.439323463943</v>
      </c>
    </row>
    <row r="53" spans="1:14" ht="15.75" thickBot="1">
      <c r="B53" s="820" t="s">
        <v>953</v>
      </c>
      <c r="C53" s="821"/>
      <c r="D53" s="821"/>
      <c r="E53" s="821"/>
      <c r="F53" s="821"/>
      <c r="G53" s="821"/>
      <c r="H53" s="821"/>
      <c r="I53" s="821"/>
      <c r="J53" s="821"/>
      <c r="K53" s="821"/>
      <c r="L53" s="821"/>
      <c r="M53" s="822"/>
      <c r="N53" s="395">
        <f>SUM(N48:N52)</f>
        <v>138372.11167554281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1002.8940697217156</v>
      </c>
      <c r="M58" s="908"/>
      <c r="N58" s="288">
        <f>K58*L58</f>
        <v>1103.1834766938873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1103.1834766938873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181896.63962662776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36379.327925325553</v>
      </c>
      <c r="M82" s="856"/>
      <c r="N82" s="51"/>
    </row>
    <row r="83" spans="1:14">
      <c r="B83" s="89" t="s">
        <v>973</v>
      </c>
      <c r="C83" s="90"/>
      <c r="D83" s="90"/>
      <c r="E83" s="90"/>
      <c r="F83" s="90"/>
      <c r="G83" s="90"/>
      <c r="H83" s="90"/>
      <c r="I83" s="87"/>
      <c r="J83" s="88"/>
      <c r="K83" s="305">
        <v>0.05</v>
      </c>
      <c r="L83" s="855">
        <f>N77*K83</f>
        <v>9094.8319813313883</v>
      </c>
      <c r="M83" s="856"/>
      <c r="N83" s="51"/>
    </row>
    <row r="84" spans="1:14" ht="15.75" thickBot="1">
      <c r="B84" s="91" t="s">
        <v>974</v>
      </c>
      <c r="C84" s="92"/>
      <c r="D84" s="92"/>
      <c r="E84" s="92"/>
      <c r="F84" s="92"/>
      <c r="G84" s="92"/>
      <c r="H84" s="92"/>
      <c r="I84" s="93"/>
      <c r="J84" s="94"/>
      <c r="K84" s="306">
        <v>0.05</v>
      </c>
      <c r="L84" s="857">
        <f>N77*K84</f>
        <v>9094.8319813313883</v>
      </c>
      <c r="M84" s="858"/>
      <c r="N84" s="51"/>
    </row>
    <row r="85" spans="1:14" ht="15.75" thickBot="1">
      <c r="B85" s="820" t="s">
        <v>953</v>
      </c>
      <c r="C85" s="821"/>
      <c r="D85" s="821"/>
      <c r="E85" s="821"/>
      <c r="F85" s="821"/>
      <c r="G85" s="821"/>
      <c r="H85" s="821"/>
      <c r="I85" s="821"/>
      <c r="J85" s="821"/>
      <c r="K85" s="821"/>
      <c r="L85" s="821"/>
      <c r="M85" s="822"/>
      <c r="N85" s="52">
        <f>L82+L83+L84</f>
        <v>54568.991887988326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236465.63151461608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27" customHeight="1" thickBot="1">
      <c r="A31" t="s">
        <v>1845</v>
      </c>
      <c r="B31" s="80" t="s">
        <v>1133</v>
      </c>
      <c r="C31" s="987" t="s">
        <v>2138</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367488.93656248384</v>
      </c>
      <c r="N50" s="273">
        <f>K50*M50</f>
        <v>44098.67238749806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6582.0706904555946</v>
      </c>
      <c r="N51" s="273">
        <f>K51*M51</f>
        <v>13164.141380911189</v>
      </c>
    </row>
    <row r="52" spans="1:14" ht="15.75" thickBot="1">
      <c r="A52" t="s">
        <v>925</v>
      </c>
      <c r="B52" s="43" t="str">
        <f>VLOOKUP(A52,MATERIALES!A7:D373,3,FALSE)</f>
        <v>Malla Ciclónica Para Gaviones Galvanizada Aleación Zn-5A1-Mm Cal 12 (2M3)</v>
      </c>
      <c r="C52" s="311"/>
      <c r="D52" s="311"/>
      <c r="E52" s="311"/>
      <c r="F52" s="311"/>
      <c r="G52" s="311"/>
      <c r="H52" s="311"/>
      <c r="I52" s="311"/>
      <c r="J52" s="434" t="str">
        <f>VLOOKUP(A52,MATERIALES!A6:D644,2,FALSE)</f>
        <v>u</v>
      </c>
      <c r="K52" s="126">
        <v>0.5</v>
      </c>
      <c r="L52" s="326"/>
      <c r="M52" s="403">
        <f>VLOOKUP(A52,MATERIALES!A7:D400,4,FALSE)</f>
        <v>106911.53519400221</v>
      </c>
      <c r="N52" s="273">
        <f>K52*M52</f>
        <v>53455.767597001104</v>
      </c>
    </row>
    <row r="53" spans="1:14" ht="15.75" thickBot="1">
      <c r="B53" s="820" t="s">
        <v>953</v>
      </c>
      <c r="C53" s="821"/>
      <c r="D53" s="821"/>
      <c r="E53" s="821"/>
      <c r="F53" s="821"/>
      <c r="G53" s="821"/>
      <c r="H53" s="821"/>
      <c r="I53" s="821"/>
      <c r="J53" s="821"/>
      <c r="K53" s="821"/>
      <c r="L53" s="821"/>
      <c r="M53" s="822"/>
      <c r="N53" s="395">
        <f>SUM(N48:N52)</f>
        <v>156424.43994907997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1002.8940697217156</v>
      </c>
      <c r="M58" s="908"/>
      <c r="N58" s="288">
        <f>K58*L58</f>
        <v>1103.1834766938873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1103.1834766938873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199948.96790016492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39989.793580032987</v>
      </c>
      <c r="M82" s="856"/>
      <c r="N82" s="51"/>
    </row>
    <row r="83" spans="1:14">
      <c r="B83" s="89" t="s">
        <v>973</v>
      </c>
      <c r="C83" s="90"/>
      <c r="D83" s="90"/>
      <c r="E83" s="90"/>
      <c r="F83" s="90"/>
      <c r="G83" s="90"/>
      <c r="H83" s="90"/>
      <c r="I83" s="87"/>
      <c r="J83" s="88"/>
      <c r="K83" s="305">
        <v>0.05</v>
      </c>
      <c r="L83" s="855">
        <f>N77*K83</f>
        <v>9997.4483950082467</v>
      </c>
      <c r="M83" s="856"/>
      <c r="N83" s="51"/>
    </row>
    <row r="84" spans="1:14" ht="15.75" thickBot="1">
      <c r="B84" s="91" t="s">
        <v>974</v>
      </c>
      <c r="C84" s="92"/>
      <c r="D84" s="92"/>
      <c r="E84" s="92"/>
      <c r="F84" s="92"/>
      <c r="G84" s="92"/>
      <c r="H84" s="92"/>
      <c r="I84" s="93"/>
      <c r="J84" s="94"/>
      <c r="K84" s="306">
        <v>0.05</v>
      </c>
      <c r="L84" s="857">
        <f>N77*K84</f>
        <v>9997.4483950082467</v>
      </c>
      <c r="M84" s="858"/>
      <c r="N84" s="51"/>
    </row>
    <row r="85" spans="1:14" ht="15.75" thickBot="1">
      <c r="B85" s="820" t="s">
        <v>953</v>
      </c>
      <c r="C85" s="821"/>
      <c r="D85" s="821"/>
      <c r="E85" s="821"/>
      <c r="F85" s="821"/>
      <c r="G85" s="821"/>
      <c r="H85" s="821"/>
      <c r="I85" s="821"/>
      <c r="J85" s="821"/>
      <c r="K85" s="821"/>
      <c r="L85" s="821"/>
      <c r="M85" s="822"/>
      <c r="N85" s="52">
        <f>L82+L83+L84</f>
        <v>59984.690370049488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259933.65827021439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27" customHeight="1" thickBot="1">
      <c r="A31" t="s">
        <v>1845</v>
      </c>
      <c r="B31" s="80" t="s">
        <v>1680</v>
      </c>
      <c r="C31" s="987" t="s">
        <v>2139</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367488.93656248384</v>
      </c>
      <c r="N50" s="273">
        <f>K50*M50</f>
        <v>44098.67238749806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6582.0706904555946</v>
      </c>
      <c r="N51" s="273">
        <f>K51*M51</f>
        <v>13164.141380911189</v>
      </c>
    </row>
    <row r="52" spans="1:14" ht="15.75" thickBot="1">
      <c r="A52" t="s">
        <v>927</v>
      </c>
      <c r="B52" s="43" t="str">
        <f>VLOOKUP(A52,MATERIALES!A7:D373,3,FALSE)</f>
        <v>Malla Ciclónica Para Gaviones Galvanizada Y Plastificada Con Pvc Cal 12 (2M3)</v>
      </c>
      <c r="C52" s="311"/>
      <c r="D52" s="311"/>
      <c r="E52" s="311"/>
      <c r="F52" s="311"/>
      <c r="G52" s="311"/>
      <c r="H52" s="311"/>
      <c r="I52" s="311"/>
      <c r="J52" s="434" t="str">
        <f>VLOOKUP(A52,MATERIALES!A6:D644,2,FALSE)</f>
        <v>u</v>
      </c>
      <c r="K52" s="126">
        <v>0.5</v>
      </c>
      <c r="L52" s="326"/>
      <c r="M52" s="403">
        <f>VLOOKUP(A52,MATERIALES!A7:D400,4,FALSE)</f>
        <v>115018.2523726666</v>
      </c>
      <c r="N52" s="273">
        <f>K52*M52</f>
        <v>57509.126186333298</v>
      </c>
    </row>
    <row r="53" spans="1:14" ht="15.75" thickBot="1">
      <c r="B53" s="820" t="s">
        <v>953</v>
      </c>
      <c r="C53" s="821"/>
      <c r="D53" s="821"/>
      <c r="E53" s="821"/>
      <c r="F53" s="821"/>
      <c r="G53" s="821"/>
      <c r="H53" s="821"/>
      <c r="I53" s="821"/>
      <c r="J53" s="821"/>
      <c r="K53" s="821"/>
      <c r="L53" s="821"/>
      <c r="M53" s="822"/>
      <c r="N53" s="395">
        <f>SUM(N48:N52)</f>
        <v>160477.79853841217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1002.8940697217156</v>
      </c>
      <c r="M58" s="908"/>
      <c r="N58" s="288">
        <f>K58*L58</f>
        <v>1103.1834766938873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1103.1834766938873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204002.32648949712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40800.465297899427</v>
      </c>
      <c r="M82" s="856"/>
      <c r="N82" s="51"/>
    </row>
    <row r="83" spans="1:14">
      <c r="B83" s="89" t="s">
        <v>973</v>
      </c>
      <c r="C83" s="90"/>
      <c r="D83" s="90"/>
      <c r="E83" s="90"/>
      <c r="F83" s="90"/>
      <c r="G83" s="90"/>
      <c r="H83" s="90"/>
      <c r="I83" s="87"/>
      <c r="J83" s="88"/>
      <c r="K83" s="305">
        <v>0.05</v>
      </c>
      <c r="L83" s="855">
        <f>N77*K83</f>
        <v>10200.116324474857</v>
      </c>
      <c r="M83" s="856"/>
      <c r="N83" s="51"/>
    </row>
    <row r="84" spans="1:14" ht="15.75" thickBot="1">
      <c r="B84" s="91" t="s">
        <v>974</v>
      </c>
      <c r="C84" s="92"/>
      <c r="D84" s="92"/>
      <c r="E84" s="92"/>
      <c r="F84" s="92"/>
      <c r="G84" s="92"/>
      <c r="H84" s="92"/>
      <c r="I84" s="93"/>
      <c r="J84" s="94"/>
      <c r="K84" s="306">
        <v>0.05</v>
      </c>
      <c r="L84" s="857">
        <f>N77*K84</f>
        <v>10200.116324474857</v>
      </c>
      <c r="M84" s="858"/>
      <c r="N84" s="51"/>
    </row>
    <row r="85" spans="1:14" ht="15.75" thickBot="1">
      <c r="B85" s="820" t="s">
        <v>953</v>
      </c>
      <c r="C85" s="821"/>
      <c r="D85" s="821"/>
      <c r="E85" s="821"/>
      <c r="F85" s="821"/>
      <c r="G85" s="821"/>
      <c r="H85" s="821"/>
      <c r="I85" s="821"/>
      <c r="J85" s="821"/>
      <c r="K85" s="821"/>
      <c r="L85" s="821"/>
      <c r="M85" s="822"/>
      <c r="N85" s="52">
        <f>L82+L83+L84</f>
        <v>61200.697946849148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265203.02443634626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28.5" customHeight="1" thickBot="1">
      <c r="A31" t="s">
        <v>1845</v>
      </c>
      <c r="B31" s="80" t="s">
        <v>1681</v>
      </c>
      <c r="C31" s="987" t="s">
        <v>2140</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367488.93656248384</v>
      </c>
      <c r="N50" s="273">
        <f>K50*M50</f>
        <v>44098.67238749806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6582.0706904555946</v>
      </c>
      <c r="N51" s="273">
        <f>K51*M51</f>
        <v>13164.141380911189</v>
      </c>
    </row>
    <row r="52" spans="1:14" ht="15.75" thickBot="1">
      <c r="A52" t="s">
        <v>929</v>
      </c>
      <c r="B52" s="43" t="str">
        <f>VLOOKUP(A52,MATERIALES!A7:D373,3,FALSE)</f>
        <v>Malla Ciclónica Para Gaviones Galvanizada Aleación Zn-5A1-Mm Y Plastificada Pvc Cal 12 (2M3)</v>
      </c>
      <c r="C52" s="311"/>
      <c r="D52" s="311"/>
      <c r="E52" s="311"/>
      <c r="F52" s="311"/>
      <c r="G52" s="311"/>
      <c r="H52" s="311"/>
      <c r="I52" s="311"/>
      <c r="J52" s="434" t="str">
        <f>VLOOKUP(A52,MATERIALES!A6:D644,2,FALSE)</f>
        <v>u</v>
      </c>
      <c r="K52" s="126">
        <v>0.5</v>
      </c>
      <c r="L52" s="326"/>
      <c r="M52" s="403">
        <f>VLOOKUP(A52,MATERIALES!A7:D400,4,FALSE)</f>
        <v>118975.41753398879</v>
      </c>
      <c r="N52" s="273">
        <f>K52*M52</f>
        <v>59487.708766994394</v>
      </c>
    </row>
    <row r="53" spans="1:14" ht="15.75" thickBot="1">
      <c r="B53" s="820" t="s">
        <v>953</v>
      </c>
      <c r="C53" s="821"/>
      <c r="D53" s="821"/>
      <c r="E53" s="821"/>
      <c r="F53" s="821"/>
      <c r="G53" s="821"/>
      <c r="H53" s="821"/>
      <c r="I53" s="821"/>
      <c r="J53" s="821"/>
      <c r="K53" s="821"/>
      <c r="L53" s="821"/>
      <c r="M53" s="822"/>
      <c r="N53" s="395">
        <f>SUM(N48:N52)</f>
        <v>162456.38111907325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1002.8940697217156</v>
      </c>
      <c r="M58" s="908"/>
      <c r="N58" s="288">
        <f>K58*L58</f>
        <v>1103.1834766938873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1103.1834766938873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205980.9090701582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41196.181814031646</v>
      </c>
      <c r="M82" s="856"/>
      <c r="N82" s="51"/>
    </row>
    <row r="83" spans="1:14">
      <c r="B83" s="89" t="s">
        <v>973</v>
      </c>
      <c r="C83" s="90"/>
      <c r="D83" s="90"/>
      <c r="E83" s="90"/>
      <c r="F83" s="90"/>
      <c r="G83" s="90"/>
      <c r="H83" s="90"/>
      <c r="I83" s="87"/>
      <c r="J83" s="88"/>
      <c r="K83" s="305">
        <v>0.05</v>
      </c>
      <c r="L83" s="855">
        <f>N77*K83</f>
        <v>10299.045453507912</v>
      </c>
      <c r="M83" s="856"/>
      <c r="N83" s="51"/>
    </row>
    <row r="84" spans="1:14" ht="15.75" thickBot="1">
      <c r="B84" s="91" t="s">
        <v>974</v>
      </c>
      <c r="C84" s="92"/>
      <c r="D84" s="92"/>
      <c r="E84" s="92"/>
      <c r="F84" s="92"/>
      <c r="G84" s="92"/>
      <c r="H84" s="92"/>
      <c r="I84" s="93"/>
      <c r="J84" s="94"/>
      <c r="K84" s="306">
        <v>0.05</v>
      </c>
      <c r="L84" s="857">
        <f>N77*K84</f>
        <v>10299.045453507912</v>
      </c>
      <c r="M84" s="858"/>
      <c r="N84" s="51"/>
    </row>
    <row r="85" spans="1:14" ht="15.75" thickBot="1">
      <c r="B85" s="820" t="s">
        <v>953</v>
      </c>
      <c r="C85" s="821"/>
      <c r="D85" s="821"/>
      <c r="E85" s="821"/>
      <c r="F85" s="821"/>
      <c r="G85" s="821"/>
      <c r="H85" s="821"/>
      <c r="I85" s="821"/>
      <c r="J85" s="821"/>
      <c r="K85" s="821"/>
      <c r="L85" s="821"/>
      <c r="M85" s="822"/>
      <c r="N85" s="52">
        <f>L82+L83+L84</f>
        <v>61794.27272104747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267775.18179120566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1682</v>
      </c>
      <c r="C31" s="81" t="s">
        <v>2141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9139.6543067486582</v>
      </c>
      <c r="L36" s="271"/>
      <c r="M36" s="337">
        <v>1</v>
      </c>
      <c r="N36" s="273">
        <f>K36*M36</f>
        <v>9139.6543067486582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3373.3390225900498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12512.993329338708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44314.466222663745</v>
      </c>
      <c r="N48" s="273">
        <f t="shared" ref="N48:N53" si="0">K48*M48</f>
        <v>22334.490976222529</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3" t="str">
        <f>VLOOKUP(A49,MATERIALES!A5:D641,2,FALSE)</f>
        <v>m2</v>
      </c>
      <c r="K49" s="398">
        <v>2</v>
      </c>
      <c r="L49" s="422"/>
      <c r="M49" s="403">
        <f>VLOOKUP(A49,MATERIALES!A6:D397,4,FALSE)</f>
        <v>6582.0706904555946</v>
      </c>
      <c r="N49" s="273">
        <f t="shared" si="0"/>
        <v>13164.141380911189</v>
      </c>
    </row>
    <row r="50" spans="1:14">
      <c r="A50" s="163" t="s">
        <v>774</v>
      </c>
      <c r="B50" s="43" t="str">
        <f>VLOOKUP(A50,MATERIALES!A6:D373,3,FALSE)</f>
        <v>Agua</v>
      </c>
      <c r="C50" s="426"/>
      <c r="D50" s="426"/>
      <c r="E50" s="426"/>
      <c r="F50" s="426"/>
      <c r="G50" s="426"/>
      <c r="H50" s="426"/>
      <c r="I50" s="426"/>
      <c r="J50" s="313" t="str">
        <f>VLOOKUP(A50,MATERIALES!A6:D642,2,FALSE)</f>
        <v>lt</v>
      </c>
      <c r="K50" s="398">
        <v>111</v>
      </c>
      <c r="L50" s="422"/>
      <c r="M50" s="403">
        <f>VLOOKUP(A50,MATERIALES!A6:D398,4,FALSE)</f>
        <v>57.952445967346726</v>
      </c>
      <c r="N50" s="273">
        <f t="shared" si="0"/>
        <v>6432.721502375487</v>
      </c>
    </row>
    <row r="51" spans="1:14">
      <c r="A51" s="163" t="s">
        <v>598</v>
      </c>
      <c r="B51" s="43" t="str">
        <f>VLOOKUP(A51,MATERIALES!A6:D373,3,FALSE)</f>
        <v>Piedra para concreto ciclópeo (rajón o canto rodado)</v>
      </c>
      <c r="C51" s="426"/>
      <c r="D51" s="426"/>
      <c r="E51" s="426"/>
      <c r="F51" s="426"/>
      <c r="G51" s="426"/>
      <c r="H51" s="426"/>
      <c r="I51" s="426"/>
      <c r="J51" s="313" t="str">
        <f>VLOOKUP(A51,MATERIALES!A6:D643,2,FALSE)</f>
        <v>m3</v>
      </c>
      <c r="K51" s="398">
        <v>0.4</v>
      </c>
      <c r="L51" s="422"/>
      <c r="M51" s="403">
        <f>VLOOKUP(A51,MATERIALES!A6:D399,4,FALSE)</f>
        <v>74347.222579274283</v>
      </c>
      <c r="N51" s="273">
        <f t="shared" si="0"/>
        <v>29738.889031709714</v>
      </c>
    </row>
    <row r="52" spans="1:14">
      <c r="A52" t="s">
        <v>802</v>
      </c>
      <c r="B52" s="321" t="str">
        <f>VLOOKUP(A52,MATERIALES!A7:D373,3,FALSE)</f>
        <v>Arena lavada</v>
      </c>
      <c r="C52" s="47"/>
      <c r="D52" s="47"/>
      <c r="E52" s="47"/>
      <c r="F52" s="47"/>
      <c r="G52" s="47"/>
      <c r="H52" s="47"/>
      <c r="I52" s="47"/>
      <c r="J52" s="313" t="str">
        <f>VLOOKUP(A52,MATERIALES!A6:D644,2,FALSE)</f>
        <v>m3</v>
      </c>
      <c r="K52" s="169">
        <v>0.378</v>
      </c>
      <c r="L52" s="319"/>
      <c r="M52" s="427">
        <f>VLOOKUP(A52,MATERIALES!A7:D400,4,FALSE)</f>
        <v>51423.495617331377</v>
      </c>
      <c r="N52" s="274">
        <f t="shared" si="0"/>
        <v>19438.081343351259</v>
      </c>
    </row>
    <row r="53" spans="1:14">
      <c r="A53" t="s">
        <v>804</v>
      </c>
      <c r="B53" s="168" t="str">
        <f>VLOOKUP(A53,MATERIALES!A8:D373,3,FALSE)</f>
        <v>Cemento gris</v>
      </c>
      <c r="C53" s="318"/>
      <c r="D53" s="318"/>
      <c r="E53" s="318"/>
      <c r="F53" s="318"/>
      <c r="G53" s="318"/>
      <c r="H53" s="318"/>
      <c r="I53" s="318"/>
      <c r="J53" s="313" t="str">
        <f>VLOOKUP(A53,MATERIALES!A7:D645,2,FALSE)</f>
        <v>kg</v>
      </c>
      <c r="K53" s="44">
        <v>156</v>
      </c>
      <c r="L53" s="319"/>
      <c r="M53" s="427">
        <f>VLOOKUP(A53,MATERIALES!A8:D401,4,FALSE)</f>
        <v>457.46797086593608</v>
      </c>
      <c r="N53" s="274">
        <f t="shared" si="0"/>
        <v>71365.003455086029</v>
      </c>
    </row>
    <row r="54" spans="1:14">
      <c r="B54" s="321"/>
      <c r="C54" s="318"/>
      <c r="D54" s="318"/>
      <c r="E54" s="318"/>
      <c r="F54" s="318"/>
      <c r="G54" s="318"/>
      <c r="H54" s="318"/>
      <c r="I54" s="318"/>
      <c r="J54" s="312"/>
      <c r="K54" s="44"/>
      <c r="L54" s="319"/>
      <c r="M54" s="427"/>
      <c r="N54" s="274"/>
    </row>
    <row r="55" spans="1:14" ht="15.75" thickBot="1">
      <c r="B55" s="909" t="s">
        <v>953</v>
      </c>
      <c r="C55" s="863"/>
      <c r="D55" s="863"/>
      <c r="E55" s="863"/>
      <c r="F55" s="863"/>
      <c r="G55" s="863"/>
      <c r="H55" s="863"/>
      <c r="I55" s="863"/>
      <c r="J55" s="863"/>
      <c r="K55" s="863"/>
      <c r="L55" s="863"/>
      <c r="M55" s="864"/>
      <c r="N55" s="104">
        <f>SUM(N48:N54)</f>
        <v>162473.3276896562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0.4</v>
      </c>
      <c r="J60" s="287">
        <v>1</v>
      </c>
      <c r="K60" s="280">
        <f>I60*J60</f>
        <v>0.4</v>
      </c>
      <c r="L60" s="907">
        <f>VLOOKUP(A60,TRANSPORTE!A1:D117,4,FALSE)</f>
        <v>1002.8940697217156</v>
      </c>
      <c r="M60" s="908"/>
      <c r="N60" s="288">
        <f>K60*L60</f>
        <v>401.15762788868625</v>
      </c>
    </row>
    <row r="61" spans="1:14">
      <c r="A61" t="s">
        <v>1229</v>
      </c>
      <c r="B61" s="46" t="str">
        <f>VLOOKUP(A61,TRANSPORTE!A1:D117,3,FALSE)</f>
        <v>Transporte de arena</v>
      </c>
      <c r="C61" s="47"/>
      <c r="D61" s="47"/>
      <c r="E61" s="47"/>
      <c r="F61" s="47"/>
      <c r="G61" s="47"/>
      <c r="H61" s="312" t="s">
        <v>339</v>
      </c>
      <c r="I61" s="280">
        <v>0.378</v>
      </c>
      <c r="J61" s="287">
        <v>1</v>
      </c>
      <c r="K61" s="280">
        <f>I61*J61</f>
        <v>0.378</v>
      </c>
      <c r="L61" s="907">
        <f>VLOOKUP(A61,TRANSPORTE!A1:D117,4,FALSE)</f>
        <v>953.42152512944506</v>
      </c>
      <c r="M61" s="908"/>
      <c r="N61" s="288">
        <f t="shared" ref="N61:N62" si="1">K61*L61</f>
        <v>360.39333649893024</v>
      </c>
    </row>
    <row r="62" spans="1:14">
      <c r="A62" t="s">
        <v>1281</v>
      </c>
      <c r="B62" s="46" t="str">
        <f>VLOOKUP(A62,TRANSPORTE!A1:D117,3,FALSE)</f>
        <v>Transporte de material triturado</v>
      </c>
      <c r="C62" s="47"/>
      <c r="D62" s="47"/>
      <c r="E62" s="47"/>
      <c r="F62" s="47"/>
      <c r="G62" s="47"/>
      <c r="H62" s="312" t="s">
        <v>339</v>
      </c>
      <c r="I62" s="280">
        <v>0.504</v>
      </c>
      <c r="J62" s="287">
        <v>1</v>
      </c>
      <c r="K62" s="280">
        <f>I62*J62</f>
        <v>0.504</v>
      </c>
      <c r="L62" s="907">
        <f>VLOOKUP(A62,TRANSPORTE!A1:D117,4,FALSE)</f>
        <v>1002.8940697217156</v>
      </c>
      <c r="M62" s="908"/>
      <c r="N62" s="288">
        <f t="shared" si="1"/>
        <v>505.45861113974468</v>
      </c>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1267.009575527361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8</v>
      </c>
      <c r="N71" s="396">
        <f>K71/M71</f>
        <v>54131</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67466.780451800994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243720.11104632326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48744.022209264658</v>
      </c>
      <c r="M84" s="856"/>
      <c r="N84" s="51"/>
    </row>
    <row r="85" spans="1:14">
      <c r="B85" s="89" t="s">
        <v>973</v>
      </c>
      <c r="C85" s="90"/>
      <c r="D85" s="90"/>
      <c r="E85" s="90"/>
      <c r="F85" s="90"/>
      <c r="G85" s="90"/>
      <c r="H85" s="90"/>
      <c r="I85" s="87"/>
      <c r="J85" s="88"/>
      <c r="K85" s="305">
        <v>0.05</v>
      </c>
      <c r="L85" s="855">
        <f>N79*K85</f>
        <v>12186.005552316165</v>
      </c>
      <c r="M85" s="856"/>
      <c r="N85" s="51"/>
    </row>
    <row r="86" spans="1:14" ht="15.75" thickBot="1">
      <c r="B86" s="91" t="s">
        <v>974</v>
      </c>
      <c r="C86" s="92"/>
      <c r="D86" s="92"/>
      <c r="E86" s="92"/>
      <c r="F86" s="92"/>
      <c r="G86" s="92"/>
      <c r="H86" s="92"/>
      <c r="I86" s="93"/>
      <c r="J86" s="94"/>
      <c r="K86" s="306">
        <v>0.05</v>
      </c>
      <c r="L86" s="857">
        <f>N79*K86</f>
        <v>12186.005552316165</v>
      </c>
      <c r="M86" s="858"/>
      <c r="N86" s="51"/>
    </row>
    <row r="87" spans="1:14" ht="15.75" thickBot="1">
      <c r="B87" s="820" t="s">
        <v>953</v>
      </c>
      <c r="C87" s="821"/>
      <c r="D87" s="821"/>
      <c r="E87" s="821"/>
      <c r="F87" s="821"/>
      <c r="G87" s="821"/>
      <c r="H87" s="821"/>
      <c r="I87" s="821"/>
      <c r="J87" s="821"/>
      <c r="K87" s="821"/>
      <c r="L87" s="821"/>
      <c r="M87" s="822"/>
      <c r="N87" s="52">
        <f>L84+L85+L86</f>
        <v>73116.033313896987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316836.14436022023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1134</v>
      </c>
      <c r="C31" s="81" t="s">
        <v>2142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1345.39621807204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1345.39621807204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0.5</v>
      </c>
      <c r="L48" s="268"/>
      <c r="M48" s="403">
        <f>VLOOKUP(A48,MATERIALES!A5:D396,4,FALSE)</f>
        <v>1480.8773919221399</v>
      </c>
      <c r="N48" s="273">
        <f>K48*M48</f>
        <v>740.43869596106993</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1.01</v>
      </c>
      <c r="L49" s="422"/>
      <c r="M49" s="403">
        <f>VLOOKUP(A49,MATERIALES!A6:D397,4,FALSE)</f>
        <v>329703.91061117873</v>
      </c>
      <c r="N49" s="273">
        <f>K49*M49</f>
        <v>333000.94971729052</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6582.0706904555946</v>
      </c>
      <c r="N50" s="273">
        <f>K50*M50</f>
        <v>1974.6212071366783</v>
      </c>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c r="B54" s="321"/>
      <c r="C54" s="318"/>
      <c r="D54" s="318"/>
      <c r="E54" s="318"/>
      <c r="F54" s="318"/>
      <c r="G54" s="318"/>
      <c r="H54" s="318"/>
      <c r="I54" s="318"/>
      <c r="J54" s="312"/>
      <c r="K54" s="44"/>
      <c r="L54" s="319"/>
      <c r="M54" s="427"/>
      <c r="N54" s="274"/>
    </row>
    <row r="55" spans="1:14" ht="15.75" thickBot="1">
      <c r="B55" s="909" t="s">
        <v>953</v>
      </c>
      <c r="C55" s="863"/>
      <c r="D55" s="863"/>
      <c r="E55" s="863"/>
      <c r="F55" s="863"/>
      <c r="G55" s="863"/>
      <c r="H55" s="863"/>
      <c r="I55" s="863"/>
      <c r="J55" s="863"/>
      <c r="K55" s="863"/>
      <c r="L55" s="863"/>
      <c r="M55" s="864"/>
      <c r="N55" s="104">
        <f>SUM(N48:N54)</f>
        <v>335716.00962038827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VLOOKUP(A60,TRANSPORTE!A1:D117,3,FALSE)</f>
        <v>Transporte de concreto</v>
      </c>
      <c r="C60" s="318"/>
      <c r="D60" s="318"/>
      <c r="E60" s="318"/>
      <c r="F60" s="318"/>
      <c r="G60" s="318"/>
      <c r="H60" s="312" t="s">
        <v>339</v>
      </c>
      <c r="I60" s="280">
        <v>1.01</v>
      </c>
      <c r="J60" s="287">
        <v>1</v>
      </c>
      <c r="K60" s="280">
        <f>I60*J60</f>
        <v>1.01</v>
      </c>
      <c r="L60" s="907">
        <f>VLOOKUP(A60,TRANSPORTE!A1:D117,4,FALSE)</f>
        <v>1002.8940697217156</v>
      </c>
      <c r="M60" s="908"/>
      <c r="N60" s="288">
        <f>K60*L60</f>
        <v>1012.9230104189328</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1012.9230104189328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26907.924361440797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364982.25321032008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72996.450642064025</v>
      </c>
      <c r="M84" s="856"/>
      <c r="N84" s="51"/>
    </row>
    <row r="85" spans="1:14">
      <c r="B85" s="89" t="s">
        <v>973</v>
      </c>
      <c r="C85" s="90"/>
      <c r="D85" s="90"/>
      <c r="E85" s="90"/>
      <c r="F85" s="90"/>
      <c r="G85" s="90"/>
      <c r="H85" s="90"/>
      <c r="I85" s="87"/>
      <c r="J85" s="88"/>
      <c r="K85" s="305">
        <v>0.05</v>
      </c>
      <c r="L85" s="855">
        <f>N79*K85</f>
        <v>18249.112660516006</v>
      </c>
      <c r="M85" s="856"/>
      <c r="N85" s="51"/>
    </row>
    <row r="86" spans="1:14" ht="15.75" thickBot="1">
      <c r="B86" s="91" t="s">
        <v>974</v>
      </c>
      <c r="C86" s="92"/>
      <c r="D86" s="92"/>
      <c r="E86" s="92"/>
      <c r="F86" s="92"/>
      <c r="G86" s="92"/>
      <c r="H86" s="92"/>
      <c r="I86" s="93"/>
      <c r="J86" s="94"/>
      <c r="K86" s="306">
        <v>0.05</v>
      </c>
      <c r="L86" s="857">
        <f>N79*K86</f>
        <v>18249.112660516006</v>
      </c>
      <c r="M86" s="858"/>
      <c r="N86" s="51"/>
    </row>
    <row r="87" spans="1:14" ht="15.75" thickBot="1">
      <c r="B87" s="820" t="s">
        <v>953</v>
      </c>
      <c r="C87" s="821"/>
      <c r="D87" s="821"/>
      <c r="E87" s="821"/>
      <c r="F87" s="821"/>
      <c r="G87" s="821"/>
      <c r="H87" s="821"/>
      <c r="I87" s="821"/>
      <c r="J87" s="821"/>
      <c r="K87" s="821"/>
      <c r="L87" s="821"/>
      <c r="M87" s="822"/>
      <c r="N87" s="52">
        <f>L84+L85+L86</f>
        <v>109494.67596309604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474476.92917341611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1135</v>
      </c>
      <c r="C31" s="962" t="s">
        <v>2143</v>
      </c>
      <c r="D31" s="963"/>
      <c r="E31" s="963"/>
      <c r="F31" s="963"/>
      <c r="G31" s="963"/>
      <c r="H31" s="963"/>
      <c r="I31" s="963"/>
      <c r="J31" s="989"/>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71.649414538135986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0.05</v>
      </c>
      <c r="L48" s="268"/>
      <c r="M48" s="403">
        <f>VLOOKUP(A48,MATERIALES!A5:D396,4,FALSE)</f>
        <v>1480.8773919221399</v>
      </c>
      <c r="N48" s="273">
        <f>K48*M48</f>
        <v>74.043869596107001</v>
      </c>
    </row>
    <row r="49" spans="1:14">
      <c r="A49" s="163" t="s">
        <v>429</v>
      </c>
      <c r="B49" s="43" t="str">
        <f>VLOOKUP(A49,MATERIALES!A6:D373,3,FALSE)</f>
        <v>Cuneta prefabricada de concreto tipo V de (0,8*0,3*0,22)</v>
      </c>
      <c r="C49" s="426"/>
      <c r="D49" s="426"/>
      <c r="E49" s="426"/>
      <c r="F49" s="426"/>
      <c r="G49" s="426"/>
      <c r="H49" s="426"/>
      <c r="I49" s="426"/>
      <c r="J49" s="313" t="str">
        <f>VLOOKUP(A49,MATERIALES!A5:D641,2,FALSE)</f>
        <v>m</v>
      </c>
      <c r="K49" s="398">
        <v>1</v>
      </c>
      <c r="L49" s="422"/>
      <c r="M49" s="403">
        <f>VLOOKUP(A49,MATERIALES!A6:D397,4,FALSE)</f>
        <v>43596.351991895142</v>
      </c>
      <c r="N49" s="273">
        <f>K49*M49</f>
        <v>43596.351991895142</v>
      </c>
    </row>
    <row r="50" spans="1:14">
      <c r="A50" s="163"/>
      <c r="B50" s="43"/>
      <c r="C50" s="426"/>
      <c r="D50" s="426"/>
      <c r="E50" s="426"/>
      <c r="F50" s="426"/>
      <c r="G50" s="426"/>
      <c r="H50" s="426"/>
      <c r="I50" s="426"/>
      <c r="J50" s="312"/>
      <c r="K50" s="398"/>
      <c r="L50" s="422"/>
      <c r="M50" s="403"/>
      <c r="N50" s="273"/>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43670.395861491248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150</v>
      </c>
      <c r="N72" s="396">
        <f>K72/M72</f>
        <v>711.24162409605321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1432.9882907627198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45175.033566792103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9035.0067133584216</v>
      </c>
      <c r="M84" s="856"/>
      <c r="N84" s="51"/>
    </row>
    <row r="85" spans="1:14">
      <c r="B85" s="89" t="s">
        <v>973</v>
      </c>
      <c r="C85" s="90"/>
      <c r="D85" s="90"/>
      <c r="E85" s="90"/>
      <c r="F85" s="90"/>
      <c r="G85" s="90"/>
      <c r="H85" s="90"/>
      <c r="I85" s="87"/>
      <c r="J85" s="88"/>
      <c r="K85" s="305">
        <v>0.05</v>
      </c>
      <c r="L85" s="855">
        <f>N79*K85</f>
        <v>2258.7516783396054</v>
      </c>
      <c r="M85" s="856"/>
      <c r="N85" s="51"/>
    </row>
    <row r="86" spans="1:14" ht="15.75" thickBot="1">
      <c r="B86" s="91" t="s">
        <v>974</v>
      </c>
      <c r="C86" s="92"/>
      <c r="D86" s="92"/>
      <c r="E86" s="92"/>
      <c r="F86" s="92"/>
      <c r="G86" s="92"/>
      <c r="H86" s="92"/>
      <c r="I86" s="93"/>
      <c r="J86" s="94"/>
      <c r="K86" s="306">
        <v>0.05</v>
      </c>
      <c r="L86" s="857">
        <f>N79*K86</f>
        <v>2258.7516783396054</v>
      </c>
      <c r="M86" s="858"/>
      <c r="N86" s="51"/>
    </row>
    <row r="87" spans="1:14" ht="15.75" thickBot="1">
      <c r="B87" s="820" t="s">
        <v>953</v>
      </c>
      <c r="C87" s="821"/>
      <c r="D87" s="821"/>
      <c r="E87" s="821"/>
      <c r="F87" s="821"/>
      <c r="G87" s="821"/>
      <c r="H87" s="821"/>
      <c r="I87" s="821"/>
      <c r="J87" s="821"/>
      <c r="K87" s="821"/>
      <c r="L87" s="821"/>
      <c r="M87" s="822"/>
      <c r="N87" s="52">
        <f>L84+L85+L86</f>
        <v>13552.510070037633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58727.543636829738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1683</v>
      </c>
      <c r="C31" s="962" t="s">
        <v>2144</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337">
        <v>1.25</v>
      </c>
      <c r="N36" s="273">
        <f>K36/M36</f>
        <v>6294.5109460390322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1886.7062180720402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8181.2171641110726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0.5</v>
      </c>
      <c r="L48" s="268"/>
      <c r="M48" s="403">
        <f>VLOOKUP(A48,MATERIALES!A5:D396,4,FALSE)</f>
        <v>20183.182206297453</v>
      </c>
      <c r="N48" s="273">
        <f>K48*M48</f>
        <v>10091.591103148727</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0.5</v>
      </c>
      <c r="L49" s="422"/>
      <c r="M49" s="403">
        <f>VLOOKUP(A49,MATERIALES!A6:D397,4,FALSE)</f>
        <v>1480.8773919221399</v>
      </c>
      <c r="N49" s="273">
        <f>K49*M49</f>
        <v>740.43869596106993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1.01</v>
      </c>
      <c r="L50" s="422"/>
      <c r="M50" s="403">
        <f>VLOOKUP(A50,MATERIALES!A6:D398,4,FALSE)</f>
        <v>329703.91061117873</v>
      </c>
      <c r="N50" s="273">
        <f>K50*M50</f>
        <v>333000.94971729052</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0.3</v>
      </c>
      <c r="L51" s="422"/>
      <c r="M51" s="403">
        <f>VLOOKUP(A51,MATERIALES!A6:D399,4,FALSE)</f>
        <v>6582.0706904555946</v>
      </c>
      <c r="N51" s="273">
        <f>K51*M51</f>
        <v>1974.6212071366783</v>
      </c>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345807.60072353698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280">
        <v>1.01</v>
      </c>
      <c r="J58" s="287">
        <v>1</v>
      </c>
      <c r="K58" s="280">
        <f>I58*J58</f>
        <v>1.01</v>
      </c>
      <c r="L58" s="907">
        <f>VLOOKUP(A58,TRANSPORTE!A1:D117,4,FALSE)</f>
        <v>1002.8940697217156</v>
      </c>
      <c r="M58" s="908"/>
      <c r="N58" s="288">
        <f>K58*L58</f>
        <v>1012.9230104189328</v>
      </c>
    </row>
    <row r="59" spans="1:14">
      <c r="A59" t="s">
        <v>1291</v>
      </c>
      <c r="B59" s="46" t="str">
        <f>VLOOKUP(A59,TRANSPORTE!A1:D117,3,FALSE)</f>
        <v>Transporte de material seleccionado para relleno</v>
      </c>
      <c r="C59" s="47"/>
      <c r="D59" s="47"/>
      <c r="E59" s="47"/>
      <c r="F59" s="47"/>
      <c r="G59" s="47"/>
      <c r="H59" s="312" t="s">
        <v>1999</v>
      </c>
      <c r="I59" s="280">
        <v>0.5</v>
      </c>
      <c r="J59" s="287">
        <v>1</v>
      </c>
      <c r="K59" s="280">
        <f>I59*J59</f>
        <v>0.5</v>
      </c>
      <c r="L59" s="907">
        <f>VLOOKUP(A59,TRANSPORTE!A1:D117,4,FALSE)</f>
        <v>1002.8940697217156</v>
      </c>
      <c r="M59" s="908"/>
      <c r="N59" s="288">
        <f>K59*L59</f>
        <v>501.4470348608578</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1514.3700452797907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13</v>
      </c>
      <c r="B69" s="49" t="str">
        <f>VLOOKUP(A69,'MANO DE OBRA'!A8:D68,3,FALSE)</f>
        <v>Obrero (5)</v>
      </c>
      <c r="C69" s="47"/>
      <c r="D69" s="47"/>
      <c r="E69" s="47"/>
      <c r="F69" s="47"/>
      <c r="G69" s="47"/>
      <c r="H69" s="47"/>
      <c r="I69" s="293">
        <f>K69/J69*100</f>
        <v>146300</v>
      </c>
      <c r="J69" s="294">
        <v>185</v>
      </c>
      <c r="K69" s="295">
        <f>VLOOKUP(A69,'MANO DE OBRA'!A8:D99,4,FALSE)</f>
        <v>270655</v>
      </c>
      <c r="L69" s="50"/>
      <c r="M69" s="435">
        <v>10</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37734.124361440801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393237.31229436863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78647.462458873735</v>
      </c>
      <c r="M82" s="856"/>
      <c r="N82" s="51"/>
    </row>
    <row r="83" spans="1:14">
      <c r="B83" s="89" t="s">
        <v>973</v>
      </c>
      <c r="C83" s="90"/>
      <c r="D83" s="90"/>
      <c r="E83" s="90"/>
      <c r="F83" s="90"/>
      <c r="G83" s="90"/>
      <c r="H83" s="90"/>
      <c r="I83" s="87"/>
      <c r="J83" s="88"/>
      <c r="K83" s="305">
        <v>0.05</v>
      </c>
      <c r="L83" s="855">
        <f>N77*K83</f>
        <v>19661.865614718434</v>
      </c>
      <c r="M83" s="856"/>
      <c r="N83" s="51"/>
    </row>
    <row r="84" spans="1:14" ht="15.75" thickBot="1">
      <c r="B84" s="91" t="s">
        <v>974</v>
      </c>
      <c r="C84" s="92"/>
      <c r="D84" s="92"/>
      <c r="E84" s="92"/>
      <c r="F84" s="92"/>
      <c r="G84" s="92"/>
      <c r="H84" s="92"/>
      <c r="I84" s="93"/>
      <c r="J84" s="94"/>
      <c r="K84" s="306">
        <v>0.05</v>
      </c>
      <c r="L84" s="857">
        <f>N77*K84</f>
        <v>19661.865614718434</v>
      </c>
      <c r="M84" s="858"/>
      <c r="N84" s="51"/>
    </row>
    <row r="85" spans="1:14" ht="15.75" thickBot="1">
      <c r="B85" s="820" t="s">
        <v>953</v>
      </c>
      <c r="C85" s="821"/>
      <c r="D85" s="821"/>
      <c r="E85" s="821"/>
      <c r="F85" s="821"/>
      <c r="G85" s="821"/>
      <c r="H85" s="821"/>
      <c r="I85" s="821"/>
      <c r="J85" s="821"/>
      <c r="K85" s="821"/>
      <c r="L85" s="821"/>
      <c r="M85" s="822"/>
      <c r="N85" s="52">
        <f>L82+L83+L84</f>
        <v>117971.19368831061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511208.50598267926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1.5" customHeight="1" thickBot="1">
      <c r="A31" t="s">
        <v>1845</v>
      </c>
      <c r="B31" s="80" t="s">
        <v>1684</v>
      </c>
      <c r="C31" s="962" t="s">
        <v>2145</v>
      </c>
      <c r="D31" s="963"/>
      <c r="E31" s="963"/>
      <c r="F31" s="963"/>
      <c r="G31" s="963"/>
      <c r="H31" s="963"/>
      <c r="I31" s="963"/>
      <c r="J31" s="989"/>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337">
        <v>18.75</v>
      </c>
      <c r="N36" s="273">
        <f>K36/M36</f>
        <v>419.63406306926879</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107.73674787146933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527.37081094073812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0.05</v>
      </c>
      <c r="L48" s="268"/>
      <c r="M48" s="403">
        <f>VLOOKUP(A48,MATERIALES!A5:D396,4,FALSE)</f>
        <v>20183.182206297453</v>
      </c>
      <c r="N48" s="273">
        <f>K48*M48</f>
        <v>1009.1591103148727</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0.05</v>
      </c>
      <c r="L49" s="422"/>
      <c r="M49" s="403">
        <f>VLOOKUP(A49,MATERIALES!A6:D397,4,FALSE)</f>
        <v>1480.8773919221399</v>
      </c>
      <c r="N49" s="273">
        <f>K49*M49</f>
        <v>74.043869596107001</v>
      </c>
    </row>
    <row r="50" spans="1:14">
      <c r="A50" s="163" t="s">
        <v>429</v>
      </c>
      <c r="B50" s="43" t="str">
        <f>VLOOKUP(A50,MATERIALES!A6:D373,3,FALSE)</f>
        <v>Cuneta prefabricada de concreto tipo V de (0,8*0,3*0,22)</v>
      </c>
      <c r="C50" s="426"/>
      <c r="D50" s="426"/>
      <c r="E50" s="426"/>
      <c r="F50" s="426"/>
      <c r="G50" s="426"/>
      <c r="H50" s="426"/>
      <c r="I50" s="426"/>
      <c r="J50" s="313" t="str">
        <f>VLOOKUP(A50,MATERIALES!A6:D642,2,FALSE)</f>
        <v>m</v>
      </c>
      <c r="K50" s="398">
        <v>1</v>
      </c>
      <c r="L50" s="422"/>
      <c r="M50" s="403">
        <f>VLOOKUP(A50,MATERIALES!A6:D398,4,FALSE)</f>
        <v>43596.351991895142</v>
      </c>
      <c r="N50" s="273">
        <f>K50*M50</f>
        <v>43596.351991895142</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44679.554971806123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1291</v>
      </c>
      <c r="B58" s="46" t="str">
        <f>VLOOKUP(A58,TRANSPORTE!A1:D117,3,FALSE)</f>
        <v>Transporte de material seleccionado para relleno</v>
      </c>
      <c r="C58" s="318"/>
      <c r="D58" s="318"/>
      <c r="E58" s="318"/>
      <c r="F58" s="318"/>
      <c r="G58" s="318"/>
      <c r="H58" s="312" t="s">
        <v>1999</v>
      </c>
      <c r="I58" s="280">
        <v>0.05</v>
      </c>
      <c r="J58" s="287">
        <v>1</v>
      </c>
      <c r="K58" s="280">
        <f>I58*J58</f>
        <v>0.05</v>
      </c>
      <c r="L58" s="907">
        <f>VLOOKUP(A58,TRANSPORTE!A1:D117,4,FALSE)</f>
        <v>1002.8940697217156</v>
      </c>
      <c r="M58" s="908"/>
      <c r="N58" s="288">
        <f>K58*L58</f>
        <v>50.144703486085781</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50.144703486085781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150</v>
      </c>
      <c r="N69" s="396">
        <f>K69/M69</f>
        <v>1443.4933333333333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2154.7349574293867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47411.805443662328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9482.3610887324667</v>
      </c>
      <c r="M82" s="856"/>
      <c r="N82" s="51"/>
    </row>
    <row r="83" spans="1:14">
      <c r="B83" s="89" t="s">
        <v>973</v>
      </c>
      <c r="C83" s="90"/>
      <c r="D83" s="90"/>
      <c r="E83" s="90"/>
      <c r="F83" s="90"/>
      <c r="G83" s="90"/>
      <c r="H83" s="90"/>
      <c r="I83" s="87"/>
      <c r="J83" s="88"/>
      <c r="K83" s="305">
        <v>0.05</v>
      </c>
      <c r="L83" s="855">
        <f>N77*K83</f>
        <v>2370.5902721831167</v>
      </c>
      <c r="M83" s="856"/>
      <c r="N83" s="51"/>
    </row>
    <row r="84" spans="1:14" ht="15.75" thickBot="1">
      <c r="B84" s="91" t="s">
        <v>974</v>
      </c>
      <c r="C84" s="92"/>
      <c r="D84" s="92"/>
      <c r="E84" s="92"/>
      <c r="F84" s="92"/>
      <c r="G84" s="92"/>
      <c r="H84" s="92"/>
      <c r="I84" s="93"/>
      <c r="J84" s="94"/>
      <c r="K84" s="306">
        <v>0.05</v>
      </c>
      <c r="L84" s="857">
        <f>N77*K84</f>
        <v>2370.5902721831167</v>
      </c>
      <c r="M84" s="858"/>
      <c r="N84" s="51"/>
    </row>
    <row r="85" spans="1:14" ht="15.75" thickBot="1">
      <c r="B85" s="820" t="s">
        <v>953</v>
      </c>
      <c r="C85" s="821"/>
      <c r="D85" s="821"/>
      <c r="E85" s="821"/>
      <c r="F85" s="821"/>
      <c r="G85" s="821"/>
      <c r="H85" s="821"/>
      <c r="I85" s="821"/>
      <c r="J85" s="821"/>
      <c r="K85" s="821"/>
      <c r="L85" s="821"/>
      <c r="M85" s="822"/>
      <c r="N85" s="52">
        <f>L82+L83+L84</f>
        <v>14223.541633098701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61635.347076761027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1136</v>
      </c>
      <c r="C31" s="81" t="s">
        <v>2146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134.53962180720401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833</v>
      </c>
      <c r="B48" s="43" t="str">
        <f>VLOOKUP(A48,MATERIALES!A5:D373,3,FALSE)</f>
        <v>Concreto Resistencia  14 (Mpa)</v>
      </c>
      <c r="C48" s="282"/>
      <c r="D48" s="282"/>
      <c r="E48" s="282"/>
      <c r="F48" s="282"/>
      <c r="G48" s="282"/>
      <c r="H48" s="282"/>
      <c r="I48" s="269"/>
      <c r="J48" s="225" t="str">
        <f>VLOOKUP(A48,MATERIALES!A4:D640,2,FALSE)</f>
        <v>m3</v>
      </c>
      <c r="K48" s="283">
        <v>7.0000000000000007E-2</v>
      </c>
      <c r="L48" s="268"/>
      <c r="M48" s="403">
        <f>VLOOKUP(A48,MATERIALES!A5:D396,4,FALSE)</f>
        <v>329703.91061117873</v>
      </c>
      <c r="N48" s="273">
        <f>K48*M48</f>
        <v>23079.273742782512</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2" t="str">
        <f>VLOOKUP(A49,MATERIALES!A5:D641,2,FALSE)</f>
        <v>m2</v>
      </c>
      <c r="K49" s="398">
        <v>0.3</v>
      </c>
      <c r="L49" s="422"/>
      <c r="M49" s="403">
        <f>VLOOKUP(A49,MATERIALES!A6:D397,4,FALSE)</f>
        <v>6582.0706904555946</v>
      </c>
      <c r="N49" s="273">
        <f>K49*M49</f>
        <v>1974.6212071366783</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25053.894949919191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280">
        <v>7.0000000000000007E-2</v>
      </c>
      <c r="J58" s="287">
        <v>1</v>
      </c>
      <c r="K58" s="280">
        <f>I58*J58</f>
        <v>7.0000000000000007E-2</v>
      </c>
      <c r="L58" s="907">
        <f>VLOOKUP(A58,TRANSPORTE!A1:D117,4,FALSE)</f>
        <v>1002.8940697217156</v>
      </c>
      <c r="M58" s="908"/>
      <c r="N58" s="288">
        <f>K58*L58</f>
        <v>70.202584880520092</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70.202584880520092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2">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2690.7924361440801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27949.429592750996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5589.8859185501997</v>
      </c>
      <c r="M82" s="856"/>
      <c r="N82" s="51"/>
    </row>
    <row r="83" spans="1:14">
      <c r="B83" s="89" t="s">
        <v>973</v>
      </c>
      <c r="C83" s="90"/>
      <c r="D83" s="90"/>
      <c r="E83" s="90"/>
      <c r="F83" s="90"/>
      <c r="G83" s="90"/>
      <c r="H83" s="90"/>
      <c r="I83" s="87"/>
      <c r="J83" s="88"/>
      <c r="K83" s="305">
        <v>0.05</v>
      </c>
      <c r="L83" s="855">
        <f>N77*K83</f>
        <v>1397.4714796375499</v>
      </c>
      <c r="M83" s="856"/>
      <c r="N83" s="51"/>
    </row>
    <row r="84" spans="1:14" ht="15.75" thickBot="1">
      <c r="B84" s="91" t="s">
        <v>974</v>
      </c>
      <c r="C84" s="92"/>
      <c r="D84" s="92"/>
      <c r="E84" s="92"/>
      <c r="F84" s="92"/>
      <c r="G84" s="92"/>
      <c r="H84" s="92"/>
      <c r="I84" s="93"/>
      <c r="J84" s="94"/>
      <c r="K84" s="306">
        <v>0.05</v>
      </c>
      <c r="L84" s="857">
        <f>N77*K84</f>
        <v>1397.4714796375499</v>
      </c>
      <c r="M84" s="858"/>
      <c r="N84" s="51"/>
    </row>
    <row r="85" spans="1:14" ht="15.75" thickBot="1">
      <c r="B85" s="820" t="s">
        <v>953</v>
      </c>
      <c r="C85" s="821"/>
      <c r="D85" s="821"/>
      <c r="E85" s="821"/>
      <c r="F85" s="821"/>
      <c r="G85" s="821"/>
      <c r="H85" s="821"/>
      <c r="I85" s="821"/>
      <c r="J85" s="821"/>
      <c r="K85" s="821"/>
      <c r="L85" s="821"/>
      <c r="M85" s="822"/>
      <c r="N85" s="52">
        <f>L82+L83+L84</f>
        <v>8384.8288778252991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36334.258470576293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1685</v>
      </c>
      <c r="C31" s="81" t="s">
        <v>2147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71.649414538135986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400</v>
      </c>
      <c r="B48" s="43" t="str">
        <f>VLOOKUP(A48,MATERIALES!A5:D373,3,FALSE)</f>
        <v>Bordillo Prefabricado En Concreto Ref.A85 Ntc-4109, 0,20 X 0,35 X 0.80 M</v>
      </c>
      <c r="C48" s="282"/>
      <c r="D48" s="282"/>
      <c r="E48" s="282"/>
      <c r="F48" s="282"/>
      <c r="G48" s="282"/>
      <c r="H48" s="282"/>
      <c r="I48" s="269"/>
      <c r="J48" s="225" t="str">
        <f>VLOOKUP(A48,MATERIALES!A4:D640,2,FALSE)</f>
        <v>u</v>
      </c>
      <c r="K48" s="283">
        <v>1.25</v>
      </c>
      <c r="L48" s="268"/>
      <c r="M48" s="403">
        <f>VLOOKUP(A48,MATERIALES!A5:D396,4,FALSE)</f>
        <v>37613.713332637926</v>
      </c>
      <c r="N48" s="273">
        <f>K48*M48</f>
        <v>47017.141665797404</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47017.141665797404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150</v>
      </c>
      <c r="N69" s="396">
        <f>K69/M69</f>
        <v>721.74666666666667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1432.9882907627198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48521.779371098259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9704.3558742196528</v>
      </c>
      <c r="M82" s="856"/>
      <c r="N82" s="51"/>
    </row>
    <row r="83" spans="1:14">
      <c r="B83" s="89" t="s">
        <v>973</v>
      </c>
      <c r="C83" s="90"/>
      <c r="D83" s="90"/>
      <c r="E83" s="90"/>
      <c r="F83" s="90"/>
      <c r="G83" s="90"/>
      <c r="H83" s="90"/>
      <c r="I83" s="87"/>
      <c r="J83" s="88"/>
      <c r="K83" s="305">
        <v>0.05</v>
      </c>
      <c r="L83" s="855">
        <f>N77*K83</f>
        <v>2426.0889685549132</v>
      </c>
      <c r="M83" s="856"/>
      <c r="N83" s="51"/>
    </row>
    <row r="84" spans="1:14" ht="15.75" thickBot="1">
      <c r="B84" s="91" t="s">
        <v>974</v>
      </c>
      <c r="C84" s="92"/>
      <c r="D84" s="92"/>
      <c r="E84" s="92"/>
      <c r="F84" s="92"/>
      <c r="G84" s="92"/>
      <c r="H84" s="92"/>
      <c r="I84" s="93"/>
      <c r="J84" s="94"/>
      <c r="K84" s="306">
        <v>0.05</v>
      </c>
      <c r="L84" s="857">
        <f>N77*K84</f>
        <v>2426.0889685549132</v>
      </c>
      <c r="M84" s="858"/>
      <c r="N84" s="51"/>
    </row>
    <row r="85" spans="1:14" ht="15.75" thickBot="1">
      <c r="B85" s="820" t="s">
        <v>953</v>
      </c>
      <c r="C85" s="821"/>
      <c r="D85" s="821"/>
      <c r="E85" s="821"/>
      <c r="F85" s="821"/>
      <c r="G85" s="821"/>
      <c r="H85" s="821"/>
      <c r="I85" s="821"/>
      <c r="J85" s="821"/>
      <c r="K85" s="821"/>
      <c r="L85" s="821"/>
      <c r="M85" s="822"/>
      <c r="N85" s="52">
        <f>L82+L83+L84</f>
        <v>14556.53381132948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63078.313182427737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1686</v>
      </c>
      <c r="C31" s="81" t="s">
        <v>2148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161.605121807204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161.605121807204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478385.72800648824</v>
      </c>
      <c r="N48" s="273">
        <f>K48*M48</f>
        <v>956.7714560129765</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7.0000000000000007E-2</v>
      </c>
      <c r="L49" s="422"/>
      <c r="M49" s="403">
        <f>VLOOKUP(A49,MATERIALES!A6:D397,4,FALSE)</f>
        <v>329703.91061117873</v>
      </c>
      <c r="N49" s="273">
        <f>K49*M49</f>
        <v>23079.273742782512</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6582.0706904555946</v>
      </c>
      <c r="N50" s="273">
        <f>K50*M50</f>
        <v>1974.6212071366783</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26010.666405932167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414">
        <v>7.2000000000000008E-2</v>
      </c>
      <c r="J58" s="287">
        <v>1</v>
      </c>
      <c r="K58" s="280">
        <f>I58*J58</f>
        <v>7.2000000000000008E-2</v>
      </c>
      <c r="L58" s="907">
        <f>VLOOKUP(A58,TRANSPORTE!A1:D117,4,FALSE)</f>
        <v>1002.8940697217156</v>
      </c>
      <c r="M58" s="908"/>
      <c r="N58" s="288">
        <f>K58*L58</f>
        <v>72.208373019963531</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72.208373019963531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100</v>
      </c>
      <c r="N69" s="396">
        <f>K69/M69</f>
        <v>2165.2399999999998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3232.1024361440795</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29476.582336903411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5895.3164673806823</v>
      </c>
      <c r="M82" s="856"/>
      <c r="N82" s="51"/>
    </row>
    <row r="83" spans="1:14">
      <c r="B83" s="89" t="s">
        <v>973</v>
      </c>
      <c r="C83" s="90"/>
      <c r="D83" s="90"/>
      <c r="E83" s="90"/>
      <c r="F83" s="90"/>
      <c r="G83" s="90"/>
      <c r="H83" s="90"/>
      <c r="I83" s="87"/>
      <c r="J83" s="88"/>
      <c r="K83" s="305">
        <v>0.05</v>
      </c>
      <c r="L83" s="855">
        <f>N77*K83</f>
        <v>1473.8291168451706</v>
      </c>
      <c r="M83" s="856"/>
      <c r="N83" s="51"/>
    </row>
    <row r="84" spans="1:14" ht="15.75" thickBot="1">
      <c r="B84" s="91" t="s">
        <v>974</v>
      </c>
      <c r="C84" s="92"/>
      <c r="D84" s="92"/>
      <c r="E84" s="92"/>
      <c r="F84" s="92"/>
      <c r="G84" s="92"/>
      <c r="H84" s="92"/>
      <c r="I84" s="93"/>
      <c r="J84" s="94"/>
      <c r="K84" s="306">
        <v>0.05</v>
      </c>
      <c r="L84" s="857">
        <f>N77*K84</f>
        <v>1473.8291168451706</v>
      </c>
      <c r="M84" s="858"/>
      <c r="N84" s="51"/>
    </row>
    <row r="85" spans="1:14" ht="15.75" thickBot="1">
      <c r="B85" s="820" t="s">
        <v>953</v>
      </c>
      <c r="C85" s="821"/>
      <c r="D85" s="821"/>
      <c r="E85" s="821"/>
      <c r="F85" s="821"/>
      <c r="G85" s="821"/>
      <c r="H85" s="821"/>
      <c r="I85" s="821"/>
      <c r="J85" s="821"/>
      <c r="K85" s="821"/>
      <c r="L85" s="821"/>
      <c r="M85" s="822"/>
      <c r="N85" s="52">
        <f>L82+L83+L84</f>
        <v>8842.9747010710234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38319.557037974431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1687</v>
      </c>
      <c r="C31" s="81" t="s">
        <v>2149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89.693081204802667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89.693081204802667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478385.72800648824</v>
      </c>
      <c r="N48" s="273">
        <f>K48*M48</f>
        <v>956.7714560129765</v>
      </c>
    </row>
    <row r="49" spans="1:14">
      <c r="A49" s="163" t="s">
        <v>400</v>
      </c>
      <c r="B49" s="43" t="str">
        <f>VLOOKUP(A49,MATERIALES!A6:D373,3,FALSE)</f>
        <v>Bordillo Prefabricado En Concreto Ref.A85 Ntc-4109, 0,20 X 0,35 X 0.80 M</v>
      </c>
      <c r="C49" s="426"/>
      <c r="D49" s="426"/>
      <c r="E49" s="426"/>
      <c r="F49" s="426"/>
      <c r="G49" s="426"/>
      <c r="H49" s="426"/>
      <c r="I49" s="426"/>
      <c r="J49" s="313" t="str">
        <f>VLOOKUP(A49,MATERIALES!A5:D641,2,FALSE)</f>
        <v>u</v>
      </c>
      <c r="K49" s="398">
        <v>1.25</v>
      </c>
      <c r="L49" s="422"/>
      <c r="M49" s="403">
        <f>VLOOKUP(A49,MATERIALES!A6:D397,4,FALSE)</f>
        <v>37613.713332637926</v>
      </c>
      <c r="N49" s="273">
        <f>K49*M49</f>
        <v>47017.141665797404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47973.913121810379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414">
        <v>2E-3</v>
      </c>
      <c r="J58" s="287">
        <v>1</v>
      </c>
      <c r="K58" s="414">
        <f>I58*J58</f>
        <v>2E-3</v>
      </c>
      <c r="L58" s="907">
        <f>VLOOKUP(A58,TRANSPORTE!A1:D117,4,FALSE)</f>
        <v>1002.8940697217156</v>
      </c>
      <c r="M58" s="908"/>
      <c r="N58" s="288">
        <f>K58*L58</f>
        <v>2.0057881394434314</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2.0057881394434314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150</v>
      </c>
      <c r="N69" s="396">
        <f>K69/M69</f>
        <v>1082.6199999999999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1793.8616240960532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49859.473615250681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9971.8947230501362</v>
      </c>
      <c r="M82" s="856"/>
      <c r="N82" s="51"/>
    </row>
    <row r="83" spans="1:14">
      <c r="B83" s="89" t="s">
        <v>973</v>
      </c>
      <c r="C83" s="90"/>
      <c r="D83" s="90"/>
      <c r="E83" s="90"/>
      <c r="F83" s="90"/>
      <c r="G83" s="90"/>
      <c r="H83" s="90"/>
      <c r="I83" s="87"/>
      <c r="J83" s="88"/>
      <c r="K83" s="305">
        <v>0.05</v>
      </c>
      <c r="L83" s="855">
        <f>N77*K83</f>
        <v>2492.9736807625341</v>
      </c>
      <c r="M83" s="856"/>
      <c r="N83" s="51"/>
    </row>
    <row r="84" spans="1:14" ht="15.75" thickBot="1">
      <c r="B84" s="91" t="s">
        <v>974</v>
      </c>
      <c r="C84" s="92"/>
      <c r="D84" s="92"/>
      <c r="E84" s="92"/>
      <c r="F84" s="92"/>
      <c r="G84" s="92"/>
      <c r="H84" s="92"/>
      <c r="I84" s="93"/>
      <c r="J84" s="94"/>
      <c r="K84" s="306">
        <v>0.05</v>
      </c>
      <c r="L84" s="857">
        <f>N77*K84</f>
        <v>2492.9736807625341</v>
      </c>
      <c r="M84" s="858"/>
      <c r="N84" s="51"/>
    </row>
    <row r="85" spans="1:14" ht="15.75" thickBot="1">
      <c r="B85" s="820" t="s">
        <v>953</v>
      </c>
      <c r="C85" s="821"/>
      <c r="D85" s="821"/>
      <c r="E85" s="821"/>
      <c r="F85" s="821"/>
      <c r="G85" s="821"/>
      <c r="H85" s="821"/>
      <c r="I85" s="821"/>
      <c r="J85" s="821"/>
      <c r="K85" s="821"/>
      <c r="L85" s="821"/>
      <c r="M85" s="822"/>
      <c r="N85" s="52">
        <f>L82+L83+L84</f>
        <v>14957.842084575204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64817.315699825886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1732</v>
      </c>
      <c r="C31" s="81" t="s">
        <v>1688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22.554583333333333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883</v>
      </c>
      <c r="B48" s="43" t="str">
        <f>VLOOKUP(A48,MATERIALES!A5:D373,3,FALSE)</f>
        <v>Geotextil Nt-2500 O Similar (Proveedores, Pavco, Geomatrix, Tensar, Omnes U Otros)</v>
      </c>
      <c r="C48" s="282"/>
      <c r="D48" s="282"/>
      <c r="E48" s="282"/>
      <c r="F48" s="282"/>
      <c r="G48" s="282"/>
      <c r="H48" s="282"/>
      <c r="I48" s="269"/>
      <c r="J48" s="225" t="str">
        <f>VLOOKUP(A48,MATERIALES!A4:D640,2,FALSE)</f>
        <v>m2</v>
      </c>
      <c r="K48" s="283">
        <v>1.1000000000000001</v>
      </c>
      <c r="L48" s="268"/>
      <c r="M48" s="403">
        <f>VLOOKUP(A48,MATERIALES!A5:D396,4,FALSE)</f>
        <v>6321.9921599909567</v>
      </c>
      <c r="N48" s="273">
        <f>K48*M48</f>
        <v>6954.1913759900526</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6954.1913759900526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451.09166666666664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7427.8376259900524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1485.5675251980106</v>
      </c>
      <c r="M82" s="856"/>
      <c r="N82" s="51"/>
    </row>
    <row r="83" spans="1:14">
      <c r="B83" s="89" t="s">
        <v>973</v>
      </c>
      <c r="C83" s="90"/>
      <c r="D83" s="90"/>
      <c r="E83" s="90"/>
      <c r="F83" s="90"/>
      <c r="G83" s="90"/>
      <c r="H83" s="90"/>
      <c r="I83" s="87"/>
      <c r="J83" s="88"/>
      <c r="K83" s="305">
        <v>0.05</v>
      </c>
      <c r="L83" s="855">
        <f>N77*K83</f>
        <v>371.39188129950264</v>
      </c>
      <c r="M83" s="856"/>
      <c r="N83" s="51"/>
    </row>
    <row r="84" spans="1:14" ht="15.75" thickBot="1">
      <c r="B84" s="91" t="s">
        <v>974</v>
      </c>
      <c r="C84" s="92"/>
      <c r="D84" s="92"/>
      <c r="E84" s="92"/>
      <c r="F84" s="92"/>
      <c r="G84" s="92"/>
      <c r="H84" s="92"/>
      <c r="I84" s="93"/>
      <c r="J84" s="94"/>
      <c r="K84" s="306">
        <v>0.05</v>
      </c>
      <c r="L84" s="857">
        <f>N77*K84</f>
        <v>371.39188129950264</v>
      </c>
      <c r="M84" s="858"/>
      <c r="N84" s="51"/>
    </row>
    <row r="85" spans="1:14" ht="15.75" thickBot="1">
      <c r="B85" s="820" t="s">
        <v>953</v>
      </c>
      <c r="C85" s="821"/>
      <c r="D85" s="821"/>
      <c r="E85" s="821"/>
      <c r="F85" s="821"/>
      <c r="G85" s="821"/>
      <c r="H85" s="821"/>
      <c r="I85" s="821"/>
      <c r="J85" s="821"/>
      <c r="K85" s="821"/>
      <c r="L85" s="821"/>
      <c r="M85" s="822"/>
      <c r="N85" s="52">
        <f>L82+L83+L84</f>
        <v>2228.3512877970156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9656.1889137870676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1733</v>
      </c>
      <c r="C31" s="81" t="s">
        <v>2045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22.554583333333333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876</v>
      </c>
      <c r="B48" s="43" t="str">
        <f>VLOOKUP(A48,MATERIALES!A5:D373,3,FALSE)</f>
        <v>Geotextil T-2400 O Similar (Proveedores Lafayet, Pavco, Geomatrix, Tensar, Omnes U Otros)</v>
      </c>
      <c r="C48" s="282"/>
      <c r="D48" s="282"/>
      <c r="E48" s="282"/>
      <c r="F48" s="282"/>
      <c r="G48" s="282"/>
      <c r="H48" s="282"/>
      <c r="I48" s="269"/>
      <c r="J48" s="225" t="str">
        <f>VLOOKUP(A48,MATERIALES!A4:D640,2,FALSE)</f>
        <v>m2</v>
      </c>
      <c r="K48" s="283">
        <v>1.1000000000000001</v>
      </c>
      <c r="L48" s="268"/>
      <c r="M48" s="403">
        <f>VLOOKUP(A48,MATERIALES!A5:D396,4,FALSE)</f>
        <v>8419.8229571028114</v>
      </c>
      <c r="N48" s="273">
        <f>K48*M48</f>
        <v>9261.8052528130938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9261.8052528130938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451.09166666666664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9735.4515028130936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1947.0903005626187</v>
      </c>
      <c r="M82" s="856"/>
      <c r="N82" s="51"/>
    </row>
    <row r="83" spans="1:14">
      <c r="B83" s="89" t="s">
        <v>973</v>
      </c>
      <c r="C83" s="90"/>
      <c r="D83" s="90"/>
      <c r="E83" s="90"/>
      <c r="F83" s="90"/>
      <c r="G83" s="90"/>
      <c r="H83" s="90"/>
      <c r="I83" s="87"/>
      <c r="J83" s="88"/>
      <c r="K83" s="305">
        <v>0.05</v>
      </c>
      <c r="L83" s="855">
        <f>N77*K83</f>
        <v>486.77257514065468</v>
      </c>
      <c r="M83" s="856"/>
      <c r="N83" s="51"/>
    </row>
    <row r="84" spans="1:14" ht="15.75" thickBot="1">
      <c r="B84" s="91" t="s">
        <v>974</v>
      </c>
      <c r="C84" s="92"/>
      <c r="D84" s="92"/>
      <c r="E84" s="92"/>
      <c r="F84" s="92"/>
      <c r="G84" s="92"/>
      <c r="H84" s="92"/>
      <c r="I84" s="93"/>
      <c r="J84" s="94"/>
      <c r="K84" s="306">
        <v>0.05</v>
      </c>
      <c r="L84" s="857">
        <f>N77*K84</f>
        <v>486.77257514065468</v>
      </c>
      <c r="M84" s="858"/>
      <c r="N84" s="51"/>
    </row>
    <row r="85" spans="1:14" ht="15.75" thickBot="1">
      <c r="B85" s="820" t="s">
        <v>953</v>
      </c>
      <c r="C85" s="821"/>
      <c r="D85" s="821"/>
      <c r="E85" s="821"/>
      <c r="F85" s="821"/>
      <c r="G85" s="821"/>
      <c r="H85" s="821"/>
      <c r="I85" s="821"/>
      <c r="J85" s="821"/>
      <c r="K85" s="821"/>
      <c r="L85" s="821"/>
      <c r="M85" s="822"/>
      <c r="N85" s="52">
        <f>L82+L83+L84</f>
        <v>2920.6354508439281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12656.086953657021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1137</v>
      </c>
      <c r="C31" s="81" t="s">
        <v>1689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324.78600000000006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324.78600000000006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542</v>
      </c>
      <c r="B48" s="43" t="str">
        <f>VLOOKUP(A48,MATERIALES!A5:D373,3,FALSE)</f>
        <v>Material drenante (3´´)</v>
      </c>
      <c r="C48" s="282"/>
      <c r="D48" s="282"/>
      <c r="E48" s="282"/>
      <c r="F48" s="282"/>
      <c r="G48" s="282"/>
      <c r="H48" s="282"/>
      <c r="I48" s="269"/>
      <c r="J48" s="225" t="str">
        <f>VLOOKUP(A48,MATERIALES!A4:D640,2,FALSE)</f>
        <v>m3</v>
      </c>
      <c r="K48" s="283">
        <v>1.1000000000000001</v>
      </c>
      <c r="L48" s="268"/>
      <c r="M48" s="403">
        <f>VLOOKUP(A48,MATERIALES!A5:D396,4,FALSE)</f>
        <v>35083.713281599572</v>
      </c>
      <c r="N48" s="273">
        <f>K48*M48</f>
        <v>38592.084609759535</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38592.084609759535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1261</v>
      </c>
      <c r="B58" s="46" t="str">
        <f>VLOOKUP(A58,TRANSPORTE!A1:D117,3,FALSE)</f>
        <v>Transporte de Material Drenante</v>
      </c>
      <c r="C58" s="318"/>
      <c r="D58" s="318"/>
      <c r="E58" s="318"/>
      <c r="F58" s="318"/>
      <c r="G58" s="318"/>
      <c r="H58" s="312" t="s">
        <v>1999</v>
      </c>
      <c r="I58" s="280">
        <v>1.1000000000000001</v>
      </c>
      <c r="J58" s="287">
        <v>1</v>
      </c>
      <c r="K58" s="280">
        <f>I58*J58</f>
        <v>1.1000000000000001</v>
      </c>
      <c r="L58" s="907">
        <f>VLOOKUP(A58,TRANSPORTE!A1:D117,4,FALSE)</f>
        <v>1002.8940697217156</v>
      </c>
      <c r="M58" s="908"/>
      <c r="N58" s="288">
        <f>K58*L58</f>
        <v>1103.1834766938873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1103.1834766938873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25</v>
      </c>
      <c r="N69" s="396">
        <f>K69/M69</f>
        <v>6495.72</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6495.72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46515.774086453421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9303.1548172906842</v>
      </c>
      <c r="M82" s="856"/>
      <c r="N82" s="51"/>
    </row>
    <row r="83" spans="1:14">
      <c r="B83" s="89" t="s">
        <v>973</v>
      </c>
      <c r="C83" s="90"/>
      <c r="D83" s="90"/>
      <c r="E83" s="90"/>
      <c r="F83" s="90"/>
      <c r="G83" s="90"/>
      <c r="H83" s="90"/>
      <c r="I83" s="87"/>
      <c r="J83" s="88"/>
      <c r="K83" s="305">
        <v>0.05</v>
      </c>
      <c r="L83" s="855">
        <f>N77*K83</f>
        <v>2325.788704322671</v>
      </c>
      <c r="M83" s="856"/>
      <c r="N83" s="51"/>
    </row>
    <row r="84" spans="1:14" ht="15.75" thickBot="1">
      <c r="B84" s="91" t="s">
        <v>974</v>
      </c>
      <c r="C84" s="92"/>
      <c r="D84" s="92"/>
      <c r="E84" s="92"/>
      <c r="F84" s="92"/>
      <c r="G84" s="92"/>
      <c r="H84" s="92"/>
      <c r="I84" s="93"/>
      <c r="J84" s="94"/>
      <c r="K84" s="306">
        <v>0.05</v>
      </c>
      <c r="L84" s="857">
        <f>N77*K84</f>
        <v>2325.788704322671</v>
      </c>
      <c r="M84" s="858"/>
      <c r="N84" s="51"/>
    </row>
    <row r="85" spans="1:14" ht="15.75" thickBot="1">
      <c r="B85" s="820" t="s">
        <v>953</v>
      </c>
      <c r="C85" s="821"/>
      <c r="D85" s="821"/>
      <c r="E85" s="821"/>
      <c r="F85" s="821"/>
      <c r="G85" s="821"/>
      <c r="H85" s="821"/>
      <c r="I85" s="821"/>
      <c r="J85" s="821"/>
      <c r="K85" s="821"/>
      <c r="L85" s="821"/>
      <c r="M85" s="822"/>
      <c r="N85" s="52">
        <f>L82+L83+L84</f>
        <v>13954.732225936026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60470.506312389451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1138</v>
      </c>
      <c r="C31" s="81" t="s">
        <v>2150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7868.1386825487898</v>
      </c>
      <c r="L36" s="271"/>
      <c r="M36" s="337">
        <v>3</v>
      </c>
      <c r="N36" s="273">
        <f>K36/M36</f>
        <v>2622.7128941829301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451.0916666666667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3073.8045608495968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535</v>
      </c>
      <c r="B48" s="43" t="str">
        <f>VLOOKUP(A48,MATERIALES!A5:D373,3,FALSE)</f>
        <v>Material de Sub- Base CBR=20%</v>
      </c>
      <c r="C48" s="282"/>
      <c r="D48" s="282"/>
      <c r="E48" s="282"/>
      <c r="F48" s="282"/>
      <c r="G48" s="282"/>
      <c r="H48" s="282"/>
      <c r="I48" s="269"/>
      <c r="J48" s="225" t="str">
        <f>VLOOKUP(A48,MATERIALES!A4:D640,2,FALSE)</f>
        <v>m3</v>
      </c>
      <c r="K48" s="283">
        <v>1.25</v>
      </c>
      <c r="L48" s="268"/>
      <c r="M48" s="403">
        <f>VLOOKUP(A48,MATERIALES!A5:D396,4,FALSE)</f>
        <v>32217.12978435219</v>
      </c>
      <c r="N48" s="273">
        <f>K48*M48</f>
        <v>40271.412230440241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40271.412230440241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1252</v>
      </c>
      <c r="B60" s="46" t="str">
        <f>VLOOKUP(A60,TRANSPORTE!A1:D117,3,FALSE)</f>
        <v>Transporte de material de cobertura</v>
      </c>
      <c r="C60" s="318"/>
      <c r="D60" s="318"/>
      <c r="E60" s="318"/>
      <c r="F60" s="318"/>
      <c r="G60" s="318"/>
      <c r="H60" s="312" t="s">
        <v>339</v>
      </c>
      <c r="I60" s="280">
        <v>1.25</v>
      </c>
      <c r="J60" s="287">
        <v>1</v>
      </c>
      <c r="K60" s="280">
        <f>I60*J60</f>
        <v>1.25</v>
      </c>
      <c r="L60" s="907">
        <f>VLOOKUP(A60,TRANSPORTE!A1:D117,4,FALSE)</f>
        <v>1002.8940697217156</v>
      </c>
      <c r="M60" s="908"/>
      <c r="N60" s="288">
        <f>K60*L60</f>
        <v>1253.6175871521446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311"/>
      <c r="E65" s="311"/>
      <c r="F65" s="311"/>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1253.6175871521446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4"/>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4510.916666666667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49109.751045108649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9821.9502090217302</v>
      </c>
      <c r="M84" s="856"/>
      <c r="N84" s="51"/>
    </row>
    <row r="85" spans="1:14">
      <c r="B85" s="89" t="s">
        <v>973</v>
      </c>
      <c r="C85" s="90"/>
      <c r="D85" s="90"/>
      <c r="E85" s="90"/>
      <c r="F85" s="90"/>
      <c r="G85" s="90"/>
      <c r="H85" s="90"/>
      <c r="I85" s="87"/>
      <c r="J85" s="88"/>
      <c r="K85" s="305">
        <v>0.05</v>
      </c>
      <c r="L85" s="855">
        <f>N79*K85</f>
        <v>2455.4875522554325</v>
      </c>
      <c r="M85" s="856"/>
      <c r="N85" s="51"/>
    </row>
    <row r="86" spans="1:14" ht="15.75" thickBot="1">
      <c r="B86" s="91" t="s">
        <v>974</v>
      </c>
      <c r="C86" s="92"/>
      <c r="D86" s="92"/>
      <c r="E86" s="92"/>
      <c r="F86" s="92"/>
      <c r="G86" s="92"/>
      <c r="H86" s="92"/>
      <c r="I86" s="93"/>
      <c r="J86" s="94"/>
      <c r="K86" s="306">
        <v>0.05</v>
      </c>
      <c r="L86" s="857">
        <f>N79*K86</f>
        <v>2455.4875522554325</v>
      </c>
      <c r="M86" s="858"/>
      <c r="N86" s="51"/>
    </row>
    <row r="87" spans="1:14" ht="15.75" thickBot="1">
      <c r="B87" s="820" t="s">
        <v>953</v>
      </c>
      <c r="C87" s="821"/>
      <c r="D87" s="821"/>
      <c r="E87" s="821"/>
      <c r="F87" s="821"/>
      <c r="G87" s="821"/>
      <c r="H87" s="821"/>
      <c r="I87" s="821"/>
      <c r="J87" s="821"/>
      <c r="K87" s="821"/>
      <c r="L87" s="821"/>
      <c r="M87" s="822"/>
      <c r="N87" s="52">
        <f>L84+L85+L86</f>
        <v>14732.925313532594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63842.676358641242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1139</v>
      </c>
      <c r="C31" s="81" t="s">
        <v>2151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197</v>
      </c>
      <c r="B36" s="869" t="str">
        <f>VLOOKUP(A36,EQUIPOS!A6:D154,3,FALSE)</f>
        <v>Equipo de perforación (TRACKDRILL), potencia 40 HP, 2100 golpes / minuto</v>
      </c>
      <c r="C36" s="870"/>
      <c r="D36" s="870"/>
      <c r="E36" s="870"/>
      <c r="F36" s="870"/>
      <c r="G36" s="870"/>
      <c r="H36" s="871"/>
      <c r="I36" s="268"/>
      <c r="J36" s="269"/>
      <c r="K36" s="270">
        <f>VLOOKUP(A36,EQUIPOS!A6:D163,4,FALSE)</f>
        <v>96147.60562728066</v>
      </c>
      <c r="L36" s="271"/>
      <c r="M36" s="337">
        <v>2.5</v>
      </c>
      <c r="N36" s="273">
        <f>K36/M36</f>
        <v>38459.042250912265</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402.04310903601998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38861.085359948287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16594.625130510751</v>
      </c>
      <c r="N48" s="273">
        <f>K48*M48</f>
        <v>16760.571381815858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16760.571381815858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20</v>
      </c>
      <c r="N71" s="396">
        <f>K71/M71</f>
        <v>2706.55</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8040.862180720399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63662.518922484545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12732.50378449691</v>
      </c>
      <c r="M84" s="856"/>
      <c r="N84" s="51"/>
    </row>
    <row r="85" spans="1:14">
      <c r="B85" s="89" t="s">
        <v>973</v>
      </c>
      <c r="C85" s="90"/>
      <c r="D85" s="90"/>
      <c r="E85" s="90"/>
      <c r="F85" s="90"/>
      <c r="G85" s="90"/>
      <c r="H85" s="90"/>
      <c r="I85" s="87"/>
      <c r="J85" s="88"/>
      <c r="K85" s="305">
        <v>0.05</v>
      </c>
      <c r="L85" s="855">
        <f>N79*K85</f>
        <v>3183.1259461242275</v>
      </c>
      <c r="M85" s="856"/>
      <c r="N85" s="51"/>
    </row>
    <row r="86" spans="1:14" ht="15.75" thickBot="1">
      <c r="B86" s="91" t="s">
        <v>974</v>
      </c>
      <c r="C86" s="92"/>
      <c r="D86" s="92"/>
      <c r="E86" s="92"/>
      <c r="F86" s="92"/>
      <c r="G86" s="92"/>
      <c r="H86" s="92"/>
      <c r="I86" s="93"/>
      <c r="J86" s="94"/>
      <c r="K86" s="306">
        <v>0.05</v>
      </c>
      <c r="L86" s="857">
        <f>N79*K86</f>
        <v>3183.1259461242275</v>
      </c>
      <c r="M86" s="858"/>
      <c r="N86" s="51"/>
    </row>
    <row r="87" spans="1:14" ht="15.75" thickBot="1">
      <c r="B87" s="820" t="s">
        <v>953</v>
      </c>
      <c r="C87" s="821"/>
      <c r="D87" s="821"/>
      <c r="E87" s="821"/>
      <c r="F87" s="821"/>
      <c r="G87" s="821"/>
      <c r="H87" s="821"/>
      <c r="I87" s="821"/>
      <c r="J87" s="821"/>
      <c r="K87" s="821"/>
      <c r="L87" s="821"/>
      <c r="M87" s="822"/>
      <c r="N87" s="52">
        <f>L84+L85+L86</f>
        <v>19098.755676745364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82761.274599229917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1140</v>
      </c>
      <c r="C31" s="81" t="s">
        <v>2152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197</v>
      </c>
      <c r="B36" s="869" t="str">
        <f>VLOOKUP(A36,EQUIPOS!A6:D154,3,FALSE)</f>
        <v>Equipo de perforación (TRACKDRILL), potencia 40 HP, 2100 golpes / minuto</v>
      </c>
      <c r="C36" s="870"/>
      <c r="D36" s="870"/>
      <c r="E36" s="870"/>
      <c r="F36" s="870"/>
      <c r="G36" s="870"/>
      <c r="H36" s="871"/>
      <c r="I36" s="268"/>
      <c r="J36" s="269"/>
      <c r="K36" s="270">
        <f>VLOOKUP(A36,EQUIPOS!A6:D163,4,FALSE)</f>
        <v>96147.60562728066</v>
      </c>
      <c r="L36" s="271"/>
      <c r="M36" s="337">
        <v>1.25</v>
      </c>
      <c r="N36" s="273">
        <f>K36/M36</f>
        <v>76918.084501824531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1074.7412180720401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77992.825719896573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16594.625130510751</v>
      </c>
      <c r="N48" s="273">
        <f>K48*M48</f>
        <v>16760.571381815858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16760.571381815858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21494.824361440798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116248.22146315323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23249.644292630648</v>
      </c>
      <c r="M84" s="856"/>
      <c r="N84" s="51"/>
    </row>
    <row r="85" spans="1:14">
      <c r="B85" s="89" t="s">
        <v>973</v>
      </c>
      <c r="C85" s="90"/>
      <c r="D85" s="90"/>
      <c r="E85" s="90"/>
      <c r="F85" s="90"/>
      <c r="G85" s="90"/>
      <c r="H85" s="90"/>
      <c r="I85" s="87"/>
      <c r="J85" s="88"/>
      <c r="K85" s="305">
        <v>0.05</v>
      </c>
      <c r="L85" s="855">
        <f>N79*K85</f>
        <v>5812.411073157662</v>
      </c>
      <c r="M85" s="856"/>
      <c r="N85" s="51"/>
    </row>
    <row r="86" spans="1:14" ht="15.75" thickBot="1">
      <c r="B86" s="91" t="s">
        <v>974</v>
      </c>
      <c r="C86" s="92"/>
      <c r="D86" s="92"/>
      <c r="E86" s="92"/>
      <c r="F86" s="92"/>
      <c r="G86" s="92"/>
      <c r="H86" s="92"/>
      <c r="I86" s="93"/>
      <c r="J86" s="94"/>
      <c r="K86" s="306">
        <v>0.05</v>
      </c>
      <c r="L86" s="857">
        <f>N79*K86</f>
        <v>5812.411073157662</v>
      </c>
      <c r="M86" s="858"/>
      <c r="N86" s="51"/>
    </row>
    <row r="87" spans="1:14" ht="15.75" thickBot="1">
      <c r="B87" s="820" t="s">
        <v>953</v>
      </c>
      <c r="C87" s="821"/>
      <c r="D87" s="821"/>
      <c r="E87" s="821"/>
      <c r="F87" s="821"/>
      <c r="G87" s="821"/>
      <c r="H87" s="821"/>
      <c r="I87" s="821"/>
      <c r="J87" s="821"/>
      <c r="K87" s="821"/>
      <c r="L87" s="821"/>
      <c r="M87" s="822"/>
      <c r="N87" s="52">
        <f>L84+L85+L86</f>
        <v>34874.466438945972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151122.68790209919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1141</v>
      </c>
      <c r="C31" s="81" t="s">
        <v>1690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314</v>
      </c>
      <c r="B36" s="869" t="str">
        <f>VLOOKUP(A36,EQUIPOS!A6:D154,3,FALSE)</f>
        <v xml:space="preserve">Retroexcavadora E-200 sobre orugas
</v>
      </c>
      <c r="C36" s="870"/>
      <c r="D36" s="870"/>
      <c r="E36" s="870"/>
      <c r="F36" s="870"/>
      <c r="G36" s="870"/>
      <c r="H36" s="871"/>
      <c r="I36" s="268"/>
      <c r="J36" s="269"/>
      <c r="K36" s="270">
        <f>VLOOKUP(A36,EQUIPOS!A6:D163,4,FALSE)</f>
        <v>159912.3906784587</v>
      </c>
      <c r="L36" s="271"/>
      <c r="M36" s="337">
        <v>23</v>
      </c>
      <c r="N36" s="273">
        <f>K36/M36</f>
        <v>6952.7126381938569</v>
      </c>
    </row>
    <row r="37" spans="1:14">
      <c r="A37" s="113" t="s">
        <v>328</v>
      </c>
      <c r="B37" s="869" t="str">
        <f>VLOOKUP(A37,EQUIPOS!A7:D154,3,FALSE)</f>
        <v xml:space="preserve">Taco metálico o puntal (escamas en concreto)
</v>
      </c>
      <c r="C37" s="870"/>
      <c r="D37" s="870"/>
      <c r="E37" s="870"/>
      <c r="F37" s="870"/>
      <c r="G37" s="870"/>
      <c r="H37" s="871"/>
      <c r="I37" s="422"/>
      <c r="J37" s="423"/>
      <c r="K37" s="270">
        <f>VLOOKUP(A37,EQUIPOS!A7:D164,4,FALSE)</f>
        <v>59.70903128639435</v>
      </c>
      <c r="L37" s="336"/>
      <c r="M37" s="337">
        <v>1</v>
      </c>
      <c r="N37" s="273">
        <f>K37/M37</f>
        <v>59.70903128639435</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1074.7412180720401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8087.162887552292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706</v>
      </c>
      <c r="B48" s="43" t="str">
        <f>VLOOKUP(A48,MATERIALES!A5:D373,3,FALSE)</f>
        <v>Tubería PVC RD21 de 1´´ (para anclajes)</v>
      </c>
      <c r="C48" s="282"/>
      <c r="D48" s="282"/>
      <c r="E48" s="282"/>
      <c r="F48" s="282"/>
      <c r="G48" s="282"/>
      <c r="H48" s="282"/>
      <c r="I48" s="282"/>
      <c r="J48" s="312" t="str">
        <f>VLOOKUP(A48,MATERIALES!A4:D640,2,FALSE)</f>
        <v>m</v>
      </c>
      <c r="K48" s="283">
        <v>0.35</v>
      </c>
      <c r="L48" s="268"/>
      <c r="M48" s="403">
        <f>VLOOKUP(A48,MATERIALES!A5:D396,4,FALSE)</f>
        <v>4417.2759930786751</v>
      </c>
      <c r="N48" s="273">
        <f>K48*M48</f>
        <v>1546.0465975775362</v>
      </c>
    </row>
    <row r="49" spans="1:14">
      <c r="A49" s="163" t="s">
        <v>1691</v>
      </c>
      <c r="B49" s="43" t="str">
        <f>VLOOKUP(A49,MATERIALES!A6:D373,3,FALSE)</f>
        <v>Formaleta Metálica</v>
      </c>
      <c r="C49" s="426"/>
      <c r="D49" s="426"/>
      <c r="E49" s="426"/>
      <c r="F49" s="426"/>
      <c r="G49" s="426"/>
      <c r="H49" s="426"/>
      <c r="I49" s="426"/>
      <c r="J49" s="313" t="str">
        <f>VLOOKUP(A49,MATERIALES!A5:D641,2,FALSE)</f>
        <v>m2</v>
      </c>
      <c r="K49" s="398">
        <v>1</v>
      </c>
      <c r="L49" s="422"/>
      <c r="M49" s="403">
        <f>VLOOKUP(A49,MATERIALES!A6:D397,4,FALSE)</f>
        <v>12731.326607022991</v>
      </c>
      <c r="N49" s="273">
        <f>K49*M49</f>
        <v>12731.326607022991</v>
      </c>
    </row>
    <row r="50" spans="1:14">
      <c r="A50" s="163" t="s">
        <v>745</v>
      </c>
      <c r="B50" s="43" t="str">
        <f>VLOOKUP(A50,MATERIALES!A6:D373,3,FALSE)</f>
        <v>Acero PDR-60</v>
      </c>
      <c r="C50" s="426"/>
      <c r="D50" s="426"/>
      <c r="E50" s="426"/>
      <c r="F50" s="426"/>
      <c r="G50" s="426"/>
      <c r="H50" s="426"/>
      <c r="I50" s="426"/>
      <c r="J50" s="313" t="str">
        <f>VLOOKUP(A50,MATERIALES!A6:D642,2,FALSE)</f>
        <v>kg</v>
      </c>
      <c r="K50" s="398">
        <v>3.8</v>
      </c>
      <c r="L50" s="422"/>
      <c r="M50" s="403">
        <f>VLOOKUP(A50,MATERIALES!A6:D398,4,FALSE)</f>
        <v>3644.8187876048519</v>
      </c>
      <c r="N50" s="273">
        <f>K50*M50</f>
        <v>13850.311392898437</v>
      </c>
    </row>
    <row r="51" spans="1:14">
      <c r="A51" s="163" t="s">
        <v>832</v>
      </c>
      <c r="B51" s="43" t="str">
        <f>VLOOKUP(A51,MATERIALES!A6:D373,3,FALSE)</f>
        <v>Concreto Resistencia  21 (Mpa)</v>
      </c>
      <c r="C51" s="426"/>
      <c r="D51" s="426"/>
      <c r="E51" s="426"/>
      <c r="F51" s="426"/>
      <c r="G51" s="426"/>
      <c r="H51" s="426"/>
      <c r="I51" s="426"/>
      <c r="J51" s="313" t="str">
        <f>VLOOKUP(A51,MATERIALES!A6:D643,2,FALSE)</f>
        <v>m3</v>
      </c>
      <c r="K51" s="398">
        <v>0.18</v>
      </c>
      <c r="L51" s="422"/>
      <c r="M51" s="403">
        <f>VLOOKUP(A51,MATERIALES!A6:D399,4,FALSE)</f>
        <v>360473.74779598764</v>
      </c>
      <c r="N51" s="273">
        <f>K51*M51</f>
        <v>64885.274603277772</v>
      </c>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93012.959200776735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280">
        <v>0.18</v>
      </c>
      <c r="J58" s="287">
        <v>1</v>
      </c>
      <c r="K58" s="280">
        <f>I58*J58</f>
        <v>0.18</v>
      </c>
      <c r="L58" s="907">
        <f>VLOOKUP(A58,TRANSPORTE!A1:D117,4,FALSE)</f>
        <v>1002.8940697217156</v>
      </c>
      <c r="M58" s="908"/>
      <c r="N58" s="288">
        <f>K58*L58</f>
        <v>180.52093254990879</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180.52093254990879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10</v>
      </c>
      <c r="N69" s="396">
        <f>K69/M69</f>
        <v>10826.2</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21494.824361440798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122775.46738231972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24555.093476463946</v>
      </c>
      <c r="M82" s="856"/>
      <c r="N82" s="51"/>
    </row>
    <row r="83" spans="1:14">
      <c r="B83" s="89" t="s">
        <v>973</v>
      </c>
      <c r="C83" s="90"/>
      <c r="D83" s="90"/>
      <c r="E83" s="90"/>
      <c r="F83" s="90"/>
      <c r="G83" s="90"/>
      <c r="H83" s="90"/>
      <c r="I83" s="87"/>
      <c r="J83" s="88"/>
      <c r="K83" s="305">
        <v>0.05</v>
      </c>
      <c r="L83" s="855">
        <f>N77*K83</f>
        <v>6138.7733691159865</v>
      </c>
      <c r="M83" s="856"/>
      <c r="N83" s="51"/>
    </row>
    <row r="84" spans="1:14" ht="15.75" thickBot="1">
      <c r="B84" s="91" t="s">
        <v>974</v>
      </c>
      <c r="C84" s="92"/>
      <c r="D84" s="92"/>
      <c r="E84" s="92"/>
      <c r="F84" s="92"/>
      <c r="G84" s="92"/>
      <c r="H84" s="92"/>
      <c r="I84" s="93"/>
      <c r="J84" s="94"/>
      <c r="K84" s="306">
        <v>0.05</v>
      </c>
      <c r="L84" s="857">
        <f>N77*K84</f>
        <v>6138.7733691159865</v>
      </c>
      <c r="M84" s="858"/>
      <c r="N84" s="51"/>
    </row>
    <row r="85" spans="1:14" ht="15.75" thickBot="1">
      <c r="B85" s="820" t="s">
        <v>953</v>
      </c>
      <c r="C85" s="821"/>
      <c r="D85" s="821"/>
      <c r="E85" s="821"/>
      <c r="F85" s="821"/>
      <c r="G85" s="821"/>
      <c r="H85" s="821"/>
      <c r="I85" s="821"/>
      <c r="J85" s="821"/>
      <c r="K85" s="821"/>
      <c r="L85" s="821"/>
      <c r="M85" s="822"/>
      <c r="N85" s="52">
        <f>L82+L83+L84</f>
        <v>36832.640214695923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159608.10759701565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1142</v>
      </c>
      <c r="C31" s="81" t="s">
        <v>2153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53.737060903601993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53.737060903601993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380</v>
      </c>
      <c r="B48" s="43" t="str">
        <f>VLOOKUP(A48,MATERIALES!A5:D373,3,FALSE)</f>
        <v>Armadura de Acero</v>
      </c>
      <c r="C48" s="282"/>
      <c r="D48" s="282"/>
      <c r="E48" s="282"/>
      <c r="F48" s="282"/>
      <c r="G48" s="282"/>
      <c r="H48" s="282"/>
      <c r="I48" s="282"/>
      <c r="J48" s="312" t="str">
        <f>VLOOKUP(A48,MATERIALES!A4:D640,2,FALSE)</f>
        <v>m</v>
      </c>
      <c r="K48" s="283">
        <v>1</v>
      </c>
      <c r="L48" s="268"/>
      <c r="M48" s="403">
        <f>VLOOKUP(A48,MATERIALES!A5:D396,4,FALSE)</f>
        <v>5415.1138646349737</v>
      </c>
      <c r="N48" s="273">
        <f>K48*M48</f>
        <v>5415.1138646349737</v>
      </c>
    </row>
    <row r="49" spans="1:14">
      <c r="A49" s="163" t="s">
        <v>690</v>
      </c>
      <c r="B49" s="43" t="str">
        <f>VLOOKUP(A49,MATERIALES!A6:D373,3,FALSE)</f>
        <v>Tornillos de Unión de D= 12 mm</v>
      </c>
      <c r="C49" s="426"/>
      <c r="D49" s="426"/>
      <c r="E49" s="426"/>
      <c r="F49" s="426"/>
      <c r="G49" s="426"/>
      <c r="H49" s="426"/>
      <c r="I49" s="426"/>
      <c r="J49" s="313" t="str">
        <f>VLOOKUP(A49,MATERIALES!A5:D641,2,FALSE)</f>
        <v>u</v>
      </c>
      <c r="K49" s="398">
        <v>4</v>
      </c>
      <c r="L49" s="422"/>
      <c r="M49" s="403">
        <f>VLOOKUP(A49,MATERIALES!A6:D397,4,FALSE)</f>
        <v>1001.9296301338353</v>
      </c>
      <c r="N49" s="273">
        <f>K49*M49</f>
        <v>4007.7185205353412</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9422.8323851703153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400</v>
      </c>
      <c r="N69" s="396">
        <f>K69/M69</f>
        <v>270.65499999999997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400</v>
      </c>
      <c r="N70" s="396">
        <f>K70/M70</f>
        <v>266.71560903601994</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537.37060903601991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10013.940055109937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2002.7880110219876</v>
      </c>
      <c r="M82" s="856"/>
      <c r="N82" s="51"/>
    </row>
    <row r="83" spans="1:14">
      <c r="B83" s="89" t="s">
        <v>973</v>
      </c>
      <c r="C83" s="90"/>
      <c r="D83" s="90"/>
      <c r="E83" s="90"/>
      <c r="F83" s="90"/>
      <c r="G83" s="90"/>
      <c r="H83" s="90"/>
      <c r="I83" s="87"/>
      <c r="J83" s="88"/>
      <c r="K83" s="305">
        <v>0.05</v>
      </c>
      <c r="L83" s="855">
        <f>N77*K83</f>
        <v>500.6970027554969</v>
      </c>
      <c r="M83" s="856"/>
      <c r="N83" s="51"/>
    </row>
    <row r="84" spans="1:14" ht="15.75" thickBot="1">
      <c r="B84" s="91" t="s">
        <v>974</v>
      </c>
      <c r="C84" s="92"/>
      <c r="D84" s="92"/>
      <c r="E84" s="92"/>
      <c r="F84" s="92"/>
      <c r="G84" s="92"/>
      <c r="H84" s="92"/>
      <c r="I84" s="93"/>
      <c r="J84" s="94"/>
      <c r="K84" s="306">
        <v>0.05</v>
      </c>
      <c r="L84" s="857">
        <f>N77*K84</f>
        <v>500.6970027554969</v>
      </c>
      <c r="M84" s="858"/>
      <c r="N84" s="51"/>
    </row>
    <row r="85" spans="1:14" ht="15.75" thickBot="1">
      <c r="B85" s="820" t="s">
        <v>953</v>
      </c>
      <c r="C85" s="821"/>
      <c r="D85" s="821"/>
      <c r="E85" s="821"/>
      <c r="F85" s="821"/>
      <c r="G85" s="821"/>
      <c r="H85" s="821"/>
      <c r="I85" s="821"/>
      <c r="J85" s="821"/>
      <c r="K85" s="821"/>
      <c r="L85" s="821"/>
      <c r="M85" s="822"/>
      <c r="N85" s="52">
        <f>L82+L83+L84</f>
        <v>3004.1820165329818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13018.12207164292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1143</v>
      </c>
      <c r="C31" s="81" t="s">
        <v>2154</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269</v>
      </c>
      <c r="B36" s="869" t="str">
        <f>VLOOKUP(A36,EQUIPOS!A6:D154,3,FALSE)</f>
        <v>Motoniveladora  potencia 215 HP, ancho de cuchilla 4,27 m, peso 18 ton.</v>
      </c>
      <c r="C36" s="870"/>
      <c r="D36" s="870"/>
      <c r="E36" s="870"/>
      <c r="F36" s="870"/>
      <c r="G36" s="870"/>
      <c r="H36" s="871"/>
      <c r="I36" s="268"/>
      <c r="J36" s="269"/>
      <c r="K36" s="270">
        <f>VLOOKUP(A36,EQUIPOS!A6:D163,4,FALSE)</f>
        <v>118041.64842523463</v>
      </c>
      <c r="L36" s="271"/>
      <c r="M36" s="337">
        <v>15</v>
      </c>
      <c r="N36" s="273">
        <f>K36/M36</f>
        <v>7869.443228348975</v>
      </c>
    </row>
    <row r="37" spans="1:14">
      <c r="A37" s="113" t="s">
        <v>365</v>
      </c>
      <c r="B37" s="869" t="str">
        <f>VLOOKUP(A37,EQUIPOS!A7:D154,3,FALSE)</f>
        <v xml:space="preserve">Vibrocompatador, potencia 153 HP, peso 10 Ton. </v>
      </c>
      <c r="C37" s="870"/>
      <c r="D37" s="870"/>
      <c r="E37" s="870"/>
      <c r="F37" s="870"/>
      <c r="G37" s="870"/>
      <c r="H37" s="871"/>
      <c r="I37" s="422"/>
      <c r="J37" s="423"/>
      <c r="K37" s="270">
        <f>VLOOKUP(A37,EQUIPOS!A7:D164,4,FALSE)</f>
        <v>92721.236084160453</v>
      </c>
      <c r="L37" s="336"/>
      <c r="M37" s="337">
        <v>15</v>
      </c>
      <c r="N37" s="273">
        <f>K37/M37</f>
        <v>6181.4157389440306</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112.11635150600333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14162.97531879901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550</v>
      </c>
      <c r="B48" s="43" t="str">
        <f>VLOOKUP(A48,MATERIALES!A5:D373,3,FALSE)</f>
        <v>Material seleccionado para Relleno</v>
      </c>
      <c r="C48" s="282"/>
      <c r="D48" s="282"/>
      <c r="E48" s="282"/>
      <c r="F48" s="282"/>
      <c r="G48" s="282"/>
      <c r="H48" s="282"/>
      <c r="I48" s="269"/>
      <c r="J48" s="225" t="str">
        <f>VLOOKUP(A48,MATERIALES!A4:D640,2,FALSE)</f>
        <v>m3</v>
      </c>
      <c r="K48" s="283">
        <v>1.05</v>
      </c>
      <c r="L48" s="268"/>
      <c r="M48" s="403">
        <f>VLOOKUP(A48,MATERIALES!A5:D396,4,FALSE)</f>
        <v>20183.182206297453</v>
      </c>
      <c r="N48" s="273">
        <f>K48*M48</f>
        <v>21192.341316612328</v>
      </c>
    </row>
    <row r="49" spans="1:14">
      <c r="A49" s="163"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57.952445967346726</v>
      </c>
      <c r="N49" s="273">
        <f>K49*M49</f>
        <v>1738.5733790204017</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22930.914695632731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VLOOKUP(A60,TRANSPORTE!A1:D117,3,FALSE)</f>
        <v>Transporte de material seleccionado para relleno</v>
      </c>
      <c r="C60" s="318"/>
      <c r="D60" s="318"/>
      <c r="E60" s="318"/>
      <c r="F60" s="318"/>
      <c r="G60" s="318"/>
      <c r="H60" s="312" t="s">
        <v>1999</v>
      </c>
      <c r="I60" s="280">
        <v>1.05</v>
      </c>
      <c r="J60" s="287">
        <v>1</v>
      </c>
      <c r="K60" s="280">
        <f>I60*J60</f>
        <v>1.05</v>
      </c>
      <c r="L60" s="907">
        <f>VLOOKUP(A60,TRANSPORTE!A1:D117,4,FALSE)</f>
        <v>1002.8940697217156</v>
      </c>
      <c r="M60" s="908"/>
      <c r="N60" s="288">
        <f>K60*L60</f>
        <v>1053.0387732078013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1053.0387732078013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120</v>
      </c>
      <c r="N71" s="396">
        <f>K71/M71</f>
        <v>889.05203012006655</v>
      </c>
      <c r="O71" s="106"/>
    </row>
    <row r="72" spans="1:15">
      <c r="A72" s="164"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120</v>
      </c>
      <c r="N72" s="396">
        <f>K72/M72</f>
        <v>1353.2750000000001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2242.3270301200664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40389.255817759615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8077.8511635519235</v>
      </c>
      <c r="M84" s="856"/>
      <c r="N84" s="51"/>
    </row>
    <row r="85" spans="1:14">
      <c r="B85" s="89" t="s">
        <v>973</v>
      </c>
      <c r="C85" s="90"/>
      <c r="D85" s="90"/>
      <c r="E85" s="90"/>
      <c r="F85" s="90"/>
      <c r="G85" s="90"/>
      <c r="H85" s="90"/>
      <c r="I85" s="87"/>
      <c r="J85" s="88"/>
      <c r="K85" s="305">
        <v>0.05</v>
      </c>
      <c r="L85" s="855">
        <f>N79*K85</f>
        <v>2019.4627908879809</v>
      </c>
      <c r="M85" s="856"/>
      <c r="N85" s="51"/>
    </row>
    <row r="86" spans="1:14" ht="15.75" thickBot="1">
      <c r="B86" s="91" t="s">
        <v>974</v>
      </c>
      <c r="C86" s="92"/>
      <c r="D86" s="92"/>
      <c r="E86" s="92"/>
      <c r="F86" s="92"/>
      <c r="G86" s="92"/>
      <c r="H86" s="92"/>
      <c r="I86" s="93"/>
      <c r="J86" s="94"/>
      <c r="K86" s="306">
        <v>0.05</v>
      </c>
      <c r="L86" s="857">
        <f>N79*K86</f>
        <v>2019.4627908879809</v>
      </c>
      <c r="M86" s="858"/>
      <c r="N86" s="51"/>
    </row>
    <row r="87" spans="1:14" ht="15.75" thickBot="1">
      <c r="B87" s="820" t="s">
        <v>953</v>
      </c>
      <c r="C87" s="821"/>
      <c r="D87" s="821"/>
      <c r="E87" s="821"/>
      <c r="F87" s="821"/>
      <c r="G87" s="821"/>
      <c r="H87" s="821"/>
      <c r="I87" s="821"/>
      <c r="J87" s="821"/>
      <c r="K87" s="821"/>
      <c r="L87" s="821"/>
      <c r="M87" s="822"/>
      <c r="N87" s="52">
        <f>L84+L85+L86</f>
        <v>12116.776745327885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52506.032563087501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2.25" customHeight="1" thickBot="1">
      <c r="A31" t="s">
        <v>1845</v>
      </c>
      <c r="B31" s="80" t="s">
        <v>1144</v>
      </c>
      <c r="C31" s="962" t="s">
        <v>2155</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6582.0706904555946</v>
      </c>
      <c r="N50" s="273">
        <f>K50*M50</f>
        <v>13164.141380911189</v>
      </c>
    </row>
    <row r="51" spans="1:14">
      <c r="A51" s="163" t="s">
        <v>921</v>
      </c>
      <c r="B51" s="43" t="str">
        <f>VLOOKUP(A51,MATERIALES!A6:D373,3,FALSE)</f>
        <v>Malla para gaviones (2M3)</v>
      </c>
      <c r="C51" s="426"/>
      <c r="D51" s="426"/>
      <c r="E51" s="426"/>
      <c r="F51" s="426"/>
      <c r="G51" s="426"/>
      <c r="H51" s="426"/>
      <c r="I51" s="426"/>
      <c r="J51" s="313" t="str">
        <f>VLOOKUP(A51,MATERIALES!A6:D643,2,FALSE)</f>
        <v>u</v>
      </c>
      <c r="K51" s="398">
        <v>0.5</v>
      </c>
      <c r="L51" s="422"/>
      <c r="M51" s="403">
        <f>VLOOKUP(A51,MATERIALES!A6:D399,4,FALSE)</f>
        <v>70806.878646927886</v>
      </c>
      <c r="N51" s="273">
        <f>K51*M51</f>
        <v>35403.439323463943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94273.439288044756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112345.16055449506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22469.032110899014</v>
      </c>
      <c r="M84" s="856"/>
      <c r="N84" s="51"/>
    </row>
    <row r="85" spans="1:14">
      <c r="B85" s="89" t="s">
        <v>973</v>
      </c>
      <c r="C85" s="90"/>
      <c r="D85" s="90"/>
      <c r="E85" s="90"/>
      <c r="F85" s="90"/>
      <c r="G85" s="90"/>
      <c r="H85" s="90"/>
      <c r="I85" s="87"/>
      <c r="J85" s="88"/>
      <c r="K85" s="305">
        <v>0.05</v>
      </c>
      <c r="L85" s="855">
        <f>N79*K85</f>
        <v>5617.2580277247534</v>
      </c>
      <c r="M85" s="856"/>
      <c r="N85" s="51"/>
    </row>
    <row r="86" spans="1:14" ht="15.75" thickBot="1">
      <c r="B86" s="91" t="s">
        <v>974</v>
      </c>
      <c r="C86" s="92"/>
      <c r="D86" s="92"/>
      <c r="E86" s="92"/>
      <c r="F86" s="92"/>
      <c r="G86" s="92"/>
      <c r="H86" s="92"/>
      <c r="I86" s="93"/>
      <c r="J86" s="94"/>
      <c r="K86" s="306">
        <v>0.05</v>
      </c>
      <c r="L86" s="857">
        <f>N79*K86</f>
        <v>5617.2580277247534</v>
      </c>
      <c r="M86" s="858"/>
      <c r="N86" s="51"/>
    </row>
    <row r="87" spans="1:14" ht="15.75" thickBot="1">
      <c r="B87" s="820" t="s">
        <v>953</v>
      </c>
      <c r="C87" s="821"/>
      <c r="D87" s="821"/>
      <c r="E87" s="821"/>
      <c r="F87" s="821"/>
      <c r="G87" s="821"/>
      <c r="H87" s="821"/>
      <c r="I87" s="821"/>
      <c r="J87" s="821"/>
      <c r="K87" s="821"/>
      <c r="L87" s="821"/>
      <c r="M87" s="822"/>
      <c r="N87" s="52">
        <f>L84+L85+L86</f>
        <v>33703.548166348519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146048.70872084357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1.5" customHeight="1" thickBot="1">
      <c r="A31" t="s">
        <v>1845</v>
      </c>
      <c r="B31" s="80" t="s">
        <v>1692</v>
      </c>
      <c r="C31" s="962" t="s">
        <v>2156</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6582.0706904555946</v>
      </c>
      <c r="N50" s="273">
        <f>K50*M50</f>
        <v>13164.141380911189</v>
      </c>
    </row>
    <row r="51" spans="1:14">
      <c r="A51" s="163" t="s">
        <v>925</v>
      </c>
      <c r="B51" s="43" t="str">
        <f>VLOOKUP(A51,MATERIALES!A6:D373,3,FALSE)</f>
        <v>Malla Ciclónica Para Gaviones Galvanizada Aleación Zn-5A1-Mm Cal 12 (2M3)</v>
      </c>
      <c r="C51" s="426"/>
      <c r="D51" s="426"/>
      <c r="E51" s="426"/>
      <c r="F51" s="426"/>
      <c r="G51" s="426"/>
      <c r="H51" s="426"/>
      <c r="I51" s="426"/>
      <c r="J51" s="313" t="str">
        <f>VLOOKUP(A51,MATERIALES!A6:D643,2,FALSE)</f>
        <v>u</v>
      </c>
      <c r="K51" s="398">
        <v>0.5</v>
      </c>
      <c r="L51" s="422"/>
      <c r="M51" s="403">
        <f>VLOOKUP(A51,MATERIALES!A6:D399,4,FALSE)</f>
        <v>106911.53519400221</v>
      </c>
      <c r="N51" s="273">
        <f>K51*M51</f>
        <v>53455.767597001104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112325.76756158192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130397.48882803222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26079.497765606444</v>
      </c>
      <c r="M84" s="856"/>
      <c r="N84" s="51"/>
    </row>
    <row r="85" spans="1:14">
      <c r="B85" s="89" t="s">
        <v>973</v>
      </c>
      <c r="C85" s="90"/>
      <c r="D85" s="90"/>
      <c r="E85" s="90"/>
      <c r="F85" s="90"/>
      <c r="G85" s="90"/>
      <c r="H85" s="90"/>
      <c r="I85" s="87"/>
      <c r="J85" s="88"/>
      <c r="K85" s="305">
        <v>0.05</v>
      </c>
      <c r="L85" s="855">
        <f>N79*K85</f>
        <v>6519.874441401611</v>
      </c>
      <c r="M85" s="856"/>
      <c r="N85" s="51"/>
    </row>
    <row r="86" spans="1:14" ht="15.75" thickBot="1">
      <c r="B86" s="91" t="s">
        <v>974</v>
      </c>
      <c r="C86" s="92"/>
      <c r="D86" s="92"/>
      <c r="E86" s="92"/>
      <c r="F86" s="92"/>
      <c r="G86" s="92"/>
      <c r="H86" s="92"/>
      <c r="I86" s="93"/>
      <c r="J86" s="94"/>
      <c r="K86" s="306">
        <v>0.05</v>
      </c>
      <c r="L86" s="857">
        <f>N79*K86</f>
        <v>6519.874441401611</v>
      </c>
      <c r="M86" s="858"/>
      <c r="N86" s="51"/>
    </row>
    <row r="87" spans="1:14" ht="15.75" thickBot="1">
      <c r="B87" s="820" t="s">
        <v>953</v>
      </c>
      <c r="C87" s="821"/>
      <c r="D87" s="821"/>
      <c r="E87" s="821"/>
      <c r="F87" s="821"/>
      <c r="G87" s="821"/>
      <c r="H87" s="821"/>
      <c r="I87" s="821"/>
      <c r="J87" s="821"/>
      <c r="K87" s="821"/>
      <c r="L87" s="821"/>
      <c r="M87" s="822"/>
      <c r="N87" s="52">
        <f>L84+L85+L86</f>
        <v>39119.246648409666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169516.73547644189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1693</v>
      </c>
      <c r="C31" s="962" t="s">
        <v>2157</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6582.0706904555946</v>
      </c>
      <c r="N50" s="273">
        <f>K50*M50</f>
        <v>13164.141380911189</v>
      </c>
    </row>
    <row r="51" spans="1:14">
      <c r="A51" s="163" t="s">
        <v>927</v>
      </c>
      <c r="B51" s="43" t="str">
        <f>VLOOKUP(A51,MATERIALES!A6:D373,3,FALSE)</f>
        <v>Malla Ciclónica Para Gaviones Galvanizada Y Plastificada Con Pvc Cal 12 (2M3)</v>
      </c>
      <c r="C51" s="426"/>
      <c r="D51" s="426"/>
      <c r="E51" s="426"/>
      <c r="F51" s="426"/>
      <c r="G51" s="426"/>
      <c r="H51" s="426"/>
      <c r="I51" s="426"/>
      <c r="J51" s="313" t="str">
        <f>VLOOKUP(A51,MATERIALES!A6:D643,2,FALSE)</f>
        <v>u</v>
      </c>
      <c r="K51" s="398">
        <v>0.5</v>
      </c>
      <c r="L51" s="422"/>
      <c r="M51" s="403">
        <f>VLOOKUP(A51,MATERIALES!A6:D399,4,FALSE)</f>
        <v>115018.2523726666</v>
      </c>
      <c r="N51" s="273">
        <f>K51*M51</f>
        <v>57509.126186333298</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116379.12615091412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134450.84741736442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26890.169483472884</v>
      </c>
      <c r="M84" s="856"/>
      <c r="N84" s="51"/>
    </row>
    <row r="85" spans="1:14">
      <c r="B85" s="89" t="s">
        <v>973</v>
      </c>
      <c r="C85" s="90"/>
      <c r="D85" s="90"/>
      <c r="E85" s="90"/>
      <c r="F85" s="90"/>
      <c r="G85" s="90"/>
      <c r="H85" s="90"/>
      <c r="I85" s="87"/>
      <c r="J85" s="88"/>
      <c r="K85" s="305">
        <v>0.05</v>
      </c>
      <c r="L85" s="855">
        <f>N79*K85</f>
        <v>6722.542370868221</v>
      </c>
      <c r="M85" s="856"/>
      <c r="N85" s="51"/>
    </row>
    <row r="86" spans="1:14" ht="15.75" thickBot="1">
      <c r="B86" s="91" t="s">
        <v>974</v>
      </c>
      <c r="C86" s="92"/>
      <c r="D86" s="92"/>
      <c r="E86" s="92"/>
      <c r="F86" s="92"/>
      <c r="G86" s="92"/>
      <c r="H86" s="92"/>
      <c r="I86" s="93"/>
      <c r="J86" s="94"/>
      <c r="K86" s="306">
        <v>0.05</v>
      </c>
      <c r="L86" s="857">
        <f>N79*K86</f>
        <v>6722.542370868221</v>
      </c>
      <c r="M86" s="858"/>
      <c r="N86" s="51"/>
    </row>
    <row r="87" spans="1:14" ht="15.75" thickBot="1">
      <c r="B87" s="820" t="s">
        <v>953</v>
      </c>
      <c r="C87" s="821"/>
      <c r="D87" s="821"/>
      <c r="E87" s="821"/>
      <c r="F87" s="821"/>
      <c r="G87" s="821"/>
      <c r="H87" s="821"/>
      <c r="I87" s="821"/>
      <c r="J87" s="821"/>
      <c r="K87" s="821"/>
      <c r="L87" s="821"/>
      <c r="M87" s="822"/>
      <c r="N87" s="52">
        <f>L84+L85+L86</f>
        <v>40335.254225209326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174786.10164257375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1694</v>
      </c>
      <c r="C31" s="962" t="s">
        <v>2158</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6065.9628170246824</v>
      </c>
      <c r="N49" s="273">
        <f>K49*M49</f>
        <v>6975.857239578384</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6582.0706904555946</v>
      </c>
      <c r="N50" s="273">
        <f>K50*M50</f>
        <v>13164.141380911189</v>
      </c>
    </row>
    <row r="51" spans="1:14">
      <c r="A51" s="166" t="s">
        <v>929</v>
      </c>
      <c r="B51" s="43" t="str">
        <f>VLOOKUP(A51,MATERIALES!A6:D373,3,FALSE)</f>
        <v>Malla Ciclónica Para Gaviones Galvanizada Aleación Zn-5A1-Mm Y Plastificada Pvc Cal 12 (2M3)</v>
      </c>
      <c r="C51" s="426"/>
      <c r="D51" s="426"/>
      <c r="E51" s="426"/>
      <c r="F51" s="426"/>
      <c r="G51" s="426"/>
      <c r="H51" s="426"/>
      <c r="I51" s="426"/>
      <c r="J51" s="313" t="str">
        <f>VLOOKUP(A51,MATERIALES!A6:D643,2,FALSE)</f>
        <v>u</v>
      </c>
      <c r="K51" s="398">
        <v>0.5</v>
      </c>
      <c r="L51" s="422"/>
      <c r="M51" s="403">
        <f>VLOOKUP(A51,MATERIALES!A6:D399,4,FALSE)</f>
        <v>118975.41753398879</v>
      </c>
      <c r="N51" s="273">
        <f>K51*M51</f>
        <v>59487.708766994394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118357.7087315752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136429.4299980255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27285.885999605103</v>
      </c>
      <c r="M84" s="856"/>
      <c r="N84" s="51"/>
    </row>
    <row r="85" spans="1:14">
      <c r="B85" s="89" t="s">
        <v>973</v>
      </c>
      <c r="C85" s="90"/>
      <c r="D85" s="90"/>
      <c r="E85" s="90"/>
      <c r="F85" s="90"/>
      <c r="G85" s="90"/>
      <c r="H85" s="90"/>
      <c r="I85" s="87"/>
      <c r="J85" s="88"/>
      <c r="K85" s="305">
        <v>0.05</v>
      </c>
      <c r="L85" s="855">
        <f>N79*K85</f>
        <v>6821.4714999012758</v>
      </c>
      <c r="M85" s="856"/>
      <c r="N85" s="51"/>
    </row>
    <row r="86" spans="1:14" ht="15.75" thickBot="1">
      <c r="B86" s="91" t="s">
        <v>974</v>
      </c>
      <c r="C86" s="92"/>
      <c r="D86" s="92"/>
      <c r="E86" s="92"/>
      <c r="F86" s="92"/>
      <c r="G86" s="92"/>
      <c r="H86" s="92"/>
      <c r="I86" s="93"/>
      <c r="J86" s="94"/>
      <c r="K86" s="306">
        <v>0.05</v>
      </c>
      <c r="L86" s="857">
        <f>N79*K86</f>
        <v>6821.4714999012758</v>
      </c>
      <c r="M86" s="858"/>
      <c r="N86" s="51"/>
    </row>
    <row r="87" spans="1:14" ht="15.75" thickBot="1">
      <c r="B87" s="820" t="s">
        <v>953</v>
      </c>
      <c r="C87" s="821"/>
      <c r="D87" s="821"/>
      <c r="E87" s="821"/>
      <c r="F87" s="821"/>
      <c r="G87" s="821"/>
      <c r="H87" s="821"/>
      <c r="I87" s="821"/>
      <c r="J87" s="821"/>
      <c r="K87" s="821"/>
      <c r="L87" s="821"/>
      <c r="M87" s="822"/>
      <c r="N87" s="52">
        <f>L84+L85+L86</f>
        <v>40928.828999407662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177358.25899743318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1145</v>
      </c>
      <c r="C31" s="962" t="s">
        <v>1734</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6065.9628170246824</v>
      </c>
      <c r="N49" s="273">
        <f>K49*M49</f>
        <v>3032.9814085123412</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6582.0706904555946</v>
      </c>
      <c r="N50" s="273">
        <f>K50*M50</f>
        <v>6582.0706904555946</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77464.929580485215</v>
      </c>
      <c r="N51" s="273">
        <f>K51*M51</f>
        <v>77464.929580485215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125809.9830235444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143881.7042899947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28776.340857998941</v>
      </c>
      <c r="M84" s="856"/>
      <c r="N84" s="51"/>
    </row>
    <row r="85" spans="1:14">
      <c r="B85" s="89" t="s">
        <v>973</v>
      </c>
      <c r="C85" s="90"/>
      <c r="D85" s="90"/>
      <c r="E85" s="90"/>
      <c r="F85" s="90"/>
      <c r="G85" s="90"/>
      <c r="H85" s="90"/>
      <c r="I85" s="87"/>
      <c r="J85" s="88"/>
      <c r="K85" s="305">
        <v>0.05</v>
      </c>
      <c r="L85" s="855">
        <f>N79*K85</f>
        <v>7194.0852144997352</v>
      </c>
      <c r="M85" s="856"/>
      <c r="N85" s="51"/>
    </row>
    <row r="86" spans="1:14" ht="15.75" thickBot="1">
      <c r="B86" s="91" t="s">
        <v>974</v>
      </c>
      <c r="C86" s="92"/>
      <c r="D86" s="92"/>
      <c r="E86" s="92"/>
      <c r="F86" s="92"/>
      <c r="G86" s="92"/>
      <c r="H86" s="92"/>
      <c r="I86" s="93"/>
      <c r="J86" s="94"/>
      <c r="K86" s="306">
        <v>0.05</v>
      </c>
      <c r="L86" s="857">
        <f>N79*K86</f>
        <v>7194.0852144997352</v>
      </c>
      <c r="M86" s="858"/>
      <c r="N86" s="51"/>
    </row>
    <row r="87" spans="1:14" ht="15.75" thickBot="1">
      <c r="B87" s="820" t="s">
        <v>953</v>
      </c>
      <c r="C87" s="821"/>
      <c r="D87" s="821"/>
      <c r="E87" s="821"/>
      <c r="F87" s="821"/>
      <c r="G87" s="821"/>
      <c r="H87" s="821"/>
      <c r="I87" s="821"/>
      <c r="J87" s="821"/>
      <c r="K87" s="821"/>
      <c r="L87" s="821"/>
      <c r="M87" s="822"/>
      <c r="N87" s="52">
        <f>L84+L85+L86</f>
        <v>43164.511286998408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187046.2155769931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1695</v>
      </c>
      <c r="C31" s="962" t="s">
        <v>1696</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6065.9628170246824</v>
      </c>
      <c r="N49" s="273">
        <f>K49*M49</f>
        <v>3032.9814085123412</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6582.0706904555946</v>
      </c>
      <c r="N50" s="273">
        <f>K50*M50</f>
        <v>6582.0706904555946</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77464.929580485215</v>
      </c>
      <c r="N51" s="273">
        <f>K51*M51</f>
        <v>77464.929580485215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125809.9830235444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143881.7042899947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28776.340857998941</v>
      </c>
      <c r="M84" s="856"/>
      <c r="N84" s="51"/>
    </row>
    <row r="85" spans="1:14">
      <c r="B85" s="89" t="s">
        <v>973</v>
      </c>
      <c r="C85" s="90"/>
      <c r="D85" s="90"/>
      <c r="E85" s="90"/>
      <c r="F85" s="90"/>
      <c r="G85" s="90"/>
      <c r="H85" s="90"/>
      <c r="I85" s="87"/>
      <c r="J85" s="88"/>
      <c r="K85" s="305">
        <v>0.05</v>
      </c>
      <c r="L85" s="855">
        <f>N79*K85</f>
        <v>7194.0852144997352</v>
      </c>
      <c r="M85" s="856"/>
      <c r="N85" s="51"/>
    </row>
    <row r="86" spans="1:14" ht="15.75" thickBot="1">
      <c r="B86" s="91" t="s">
        <v>974</v>
      </c>
      <c r="C86" s="92"/>
      <c r="D86" s="92"/>
      <c r="E86" s="92"/>
      <c r="F86" s="92"/>
      <c r="G86" s="92"/>
      <c r="H86" s="92"/>
      <c r="I86" s="93"/>
      <c r="J86" s="94"/>
      <c r="K86" s="306">
        <v>0.05</v>
      </c>
      <c r="L86" s="857">
        <f>N79*K86</f>
        <v>7194.0852144997352</v>
      </c>
      <c r="M86" s="858"/>
      <c r="N86" s="51"/>
    </row>
    <row r="87" spans="1:14" ht="15.75" thickBot="1">
      <c r="B87" s="820" t="s">
        <v>953</v>
      </c>
      <c r="C87" s="821"/>
      <c r="D87" s="821"/>
      <c r="E87" s="821"/>
      <c r="F87" s="821"/>
      <c r="G87" s="821"/>
      <c r="H87" s="821"/>
      <c r="I87" s="821"/>
      <c r="J87" s="821"/>
      <c r="K87" s="821"/>
      <c r="L87" s="821"/>
      <c r="M87" s="822"/>
      <c r="N87" s="52">
        <f>L84+L85+L86</f>
        <v>43164.511286998408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187046.2155769931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1697</v>
      </c>
      <c r="C31" s="962" t="s">
        <v>1698</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6065.9628170246824</v>
      </c>
      <c r="N49" s="273">
        <f>K49*M49</f>
        <v>3032.9814085123412</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6582.0706904555946</v>
      </c>
      <c r="N50" s="273">
        <f>K50*M50</f>
        <v>6582.0706904555946</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77464.929580485215</v>
      </c>
      <c r="N51" s="273">
        <f>K51*M51</f>
        <v>77464.929580485215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125809.9830235444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143881.7042899947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28776.340857998941</v>
      </c>
      <c r="M84" s="856"/>
      <c r="N84" s="51"/>
    </row>
    <row r="85" spans="1:14">
      <c r="B85" s="89" t="s">
        <v>973</v>
      </c>
      <c r="C85" s="90"/>
      <c r="D85" s="90"/>
      <c r="E85" s="90"/>
      <c r="F85" s="90"/>
      <c r="G85" s="90"/>
      <c r="H85" s="90"/>
      <c r="I85" s="87"/>
      <c r="J85" s="88"/>
      <c r="K85" s="305">
        <v>0.05</v>
      </c>
      <c r="L85" s="855">
        <f>N79*K85</f>
        <v>7194.0852144997352</v>
      </c>
      <c r="M85" s="856"/>
      <c r="N85" s="51"/>
    </row>
    <row r="86" spans="1:14" ht="15.75" thickBot="1">
      <c r="B86" s="91" t="s">
        <v>974</v>
      </c>
      <c r="C86" s="92"/>
      <c r="D86" s="92"/>
      <c r="E86" s="92"/>
      <c r="F86" s="92"/>
      <c r="G86" s="92"/>
      <c r="H86" s="92"/>
      <c r="I86" s="93"/>
      <c r="J86" s="94"/>
      <c r="K86" s="306">
        <v>0.05</v>
      </c>
      <c r="L86" s="857">
        <f>N79*K86</f>
        <v>7194.0852144997352</v>
      </c>
      <c r="M86" s="858"/>
      <c r="N86" s="51"/>
    </row>
    <row r="87" spans="1:14" ht="15.75" thickBot="1">
      <c r="B87" s="820" t="s">
        <v>953</v>
      </c>
      <c r="C87" s="821"/>
      <c r="D87" s="821"/>
      <c r="E87" s="821"/>
      <c r="F87" s="821"/>
      <c r="G87" s="821"/>
      <c r="H87" s="821"/>
      <c r="I87" s="821"/>
      <c r="J87" s="821"/>
      <c r="K87" s="821"/>
      <c r="L87" s="821"/>
      <c r="M87" s="822"/>
      <c r="N87" s="52">
        <f>L84+L85+L86</f>
        <v>43164.511286998408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187046.2155769931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1699</v>
      </c>
      <c r="C31" s="962" t="s">
        <v>1700</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35209.09213099203</v>
      </c>
      <c r="N48" s="273">
        <f>K48*M48</f>
        <v>38730.001344091237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6065.9628170246824</v>
      </c>
      <c r="N49" s="273">
        <f>K49*M49</f>
        <v>3032.9814085123412</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6582.0706904555946</v>
      </c>
      <c r="N50" s="273">
        <f>K50*M50</f>
        <v>6582.0706904555946</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77464.929580485215</v>
      </c>
      <c r="N51" s="273">
        <f>K51*M51</f>
        <v>77464.929580485215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125809.9830235444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07">
        <f>VLOOKUP(A60,TRANSPORTE!A1:D117,4,FALSE)</f>
        <v>1002.8940697217156</v>
      </c>
      <c r="M60" s="908"/>
      <c r="N60" s="288">
        <f>K60*L60</f>
        <v>1103.1834766938873</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1103.1834766938873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143881.7042899947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28776.340857998941</v>
      </c>
      <c r="M84" s="856"/>
      <c r="N84" s="51"/>
    </row>
    <row r="85" spans="1:14">
      <c r="B85" s="89" t="s">
        <v>973</v>
      </c>
      <c r="C85" s="90"/>
      <c r="D85" s="90"/>
      <c r="E85" s="90"/>
      <c r="F85" s="90"/>
      <c r="G85" s="90"/>
      <c r="H85" s="90"/>
      <c r="I85" s="87"/>
      <c r="J85" s="88"/>
      <c r="K85" s="305">
        <v>0.05</v>
      </c>
      <c r="L85" s="855">
        <f>N79*K85</f>
        <v>7194.0852144997352</v>
      </c>
      <c r="M85" s="856"/>
      <c r="N85" s="51"/>
    </row>
    <row r="86" spans="1:14" ht="15.75" thickBot="1">
      <c r="B86" s="91" t="s">
        <v>974</v>
      </c>
      <c r="C86" s="92"/>
      <c r="D86" s="92"/>
      <c r="E86" s="92"/>
      <c r="F86" s="92"/>
      <c r="G86" s="92"/>
      <c r="H86" s="92"/>
      <c r="I86" s="93"/>
      <c r="J86" s="94"/>
      <c r="K86" s="306">
        <v>0.05</v>
      </c>
      <c r="L86" s="857">
        <f>N79*K86</f>
        <v>7194.0852144997352</v>
      </c>
      <c r="M86" s="858"/>
      <c r="N86" s="51"/>
    </row>
    <row r="87" spans="1:14" ht="15.75" thickBot="1">
      <c r="B87" s="820" t="s">
        <v>953</v>
      </c>
      <c r="C87" s="821"/>
      <c r="D87" s="821"/>
      <c r="E87" s="821"/>
      <c r="F87" s="821"/>
      <c r="G87" s="821"/>
      <c r="H87" s="821"/>
      <c r="I87" s="821"/>
      <c r="J87" s="821"/>
      <c r="K87" s="821"/>
      <c r="L87" s="821"/>
      <c r="M87" s="822"/>
      <c r="N87" s="52">
        <f>L84+L85+L86</f>
        <v>43164.511286998408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187046.2155769931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8.5" customHeight="1" thickBot="1">
      <c r="A31" t="s">
        <v>1845</v>
      </c>
      <c r="B31" s="80" t="s">
        <v>1701</v>
      </c>
      <c r="C31" s="962" t="s">
        <v>1702</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4404.523698859045</v>
      </c>
      <c r="N48" s="273">
        <f>K48*M48</f>
        <v>5725.8808085167584</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5725.8808085167584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7341.9320265887982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1468.3864053177597</v>
      </c>
      <c r="M84" s="856"/>
      <c r="N84" s="51"/>
    </row>
    <row r="85" spans="1:14">
      <c r="B85" s="89" t="s">
        <v>973</v>
      </c>
      <c r="C85" s="90"/>
      <c r="D85" s="90"/>
      <c r="E85" s="90"/>
      <c r="F85" s="90"/>
      <c r="G85" s="90"/>
      <c r="H85" s="90"/>
      <c r="I85" s="87"/>
      <c r="J85" s="88"/>
      <c r="K85" s="305">
        <v>0.05</v>
      </c>
      <c r="L85" s="855">
        <f>N79*K85</f>
        <v>367.09660132943992</v>
      </c>
      <c r="M85" s="856"/>
      <c r="N85" s="51"/>
    </row>
    <row r="86" spans="1:14" ht="15.75" thickBot="1">
      <c r="B86" s="91" t="s">
        <v>974</v>
      </c>
      <c r="C86" s="92"/>
      <c r="D86" s="92"/>
      <c r="E86" s="92"/>
      <c r="F86" s="92"/>
      <c r="G86" s="92"/>
      <c r="H86" s="92"/>
      <c r="I86" s="93"/>
      <c r="J86" s="94"/>
      <c r="K86" s="306">
        <v>0.05</v>
      </c>
      <c r="L86" s="857">
        <f>N79*K86</f>
        <v>367.09660132943992</v>
      </c>
      <c r="M86" s="858"/>
      <c r="N86" s="51"/>
    </row>
    <row r="87" spans="1:14" ht="15.75" thickBot="1">
      <c r="B87" s="820" t="s">
        <v>953</v>
      </c>
      <c r="C87" s="821"/>
      <c r="D87" s="821"/>
      <c r="E87" s="821"/>
      <c r="F87" s="821"/>
      <c r="G87" s="821"/>
      <c r="H87" s="821"/>
      <c r="I87" s="821"/>
      <c r="J87" s="821"/>
      <c r="K87" s="821"/>
      <c r="L87" s="821"/>
      <c r="M87" s="822"/>
      <c r="N87" s="52">
        <f>L84+L85+L86</f>
        <v>2202.5796079766396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9544.5116345654387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 customHeight="1" thickBot="1">
      <c r="A31" t="s">
        <v>1845</v>
      </c>
      <c r="B31" s="80" t="s">
        <v>1703</v>
      </c>
      <c r="C31" s="962" t="s">
        <v>1704</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10315.853394512396</v>
      </c>
      <c r="N48" s="273">
        <f>K48*M48</f>
        <v>13410.609412866115</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13410.609412866115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15026.660630938155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3005.3321261876313</v>
      </c>
      <c r="M84" s="856"/>
      <c r="N84" s="51"/>
    </row>
    <row r="85" spans="1:14">
      <c r="B85" s="89" t="s">
        <v>973</v>
      </c>
      <c r="C85" s="90"/>
      <c r="D85" s="90"/>
      <c r="E85" s="90"/>
      <c r="F85" s="90"/>
      <c r="G85" s="90"/>
      <c r="H85" s="90"/>
      <c r="I85" s="87"/>
      <c r="J85" s="88"/>
      <c r="K85" s="305">
        <v>0.05</v>
      </c>
      <c r="L85" s="855">
        <f>N79*K85</f>
        <v>751.33303154690782</v>
      </c>
      <c r="M85" s="856"/>
      <c r="N85" s="51"/>
    </row>
    <row r="86" spans="1:14" ht="15.75" thickBot="1">
      <c r="B86" s="91" t="s">
        <v>974</v>
      </c>
      <c r="C86" s="92"/>
      <c r="D86" s="92"/>
      <c r="E86" s="92"/>
      <c r="F86" s="92"/>
      <c r="G86" s="92"/>
      <c r="H86" s="92"/>
      <c r="I86" s="93"/>
      <c r="J86" s="94"/>
      <c r="K86" s="306">
        <v>0.05</v>
      </c>
      <c r="L86" s="857">
        <f>N79*K86</f>
        <v>751.33303154690782</v>
      </c>
      <c r="M86" s="858"/>
      <c r="N86" s="51"/>
    </row>
    <row r="87" spans="1:14" ht="15.75" thickBot="1">
      <c r="B87" s="820" t="s">
        <v>953</v>
      </c>
      <c r="C87" s="821"/>
      <c r="D87" s="821"/>
      <c r="E87" s="821"/>
      <c r="F87" s="821"/>
      <c r="G87" s="821"/>
      <c r="H87" s="821"/>
      <c r="I87" s="821"/>
      <c r="J87" s="821"/>
      <c r="K87" s="821"/>
      <c r="L87" s="821"/>
      <c r="M87" s="822"/>
      <c r="N87" s="52">
        <f>L84+L85+L86</f>
        <v>4507.9981892814467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19534.6588202196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1705</v>
      </c>
      <c r="C31" s="962" t="s">
        <v>2159</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4404.523698859045</v>
      </c>
      <c r="N48" s="273">
        <f>K48*M48</f>
        <v>5725.8808085167584</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5725.8808085167584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7341.9320265887982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1468.3864053177597</v>
      </c>
      <c r="M84" s="856"/>
      <c r="N84" s="51"/>
    </row>
    <row r="85" spans="1:14">
      <c r="B85" s="89" t="s">
        <v>973</v>
      </c>
      <c r="C85" s="90"/>
      <c r="D85" s="90"/>
      <c r="E85" s="90"/>
      <c r="F85" s="90"/>
      <c r="G85" s="90"/>
      <c r="H85" s="90"/>
      <c r="I85" s="87"/>
      <c r="J85" s="88"/>
      <c r="K85" s="305">
        <v>0.05</v>
      </c>
      <c r="L85" s="855">
        <f>N79*K85</f>
        <v>367.09660132943992</v>
      </c>
      <c r="M85" s="856"/>
      <c r="N85" s="51"/>
    </row>
    <row r="86" spans="1:14" ht="15.75" thickBot="1">
      <c r="B86" s="91" t="s">
        <v>974</v>
      </c>
      <c r="C86" s="92"/>
      <c r="D86" s="92"/>
      <c r="E86" s="92"/>
      <c r="F86" s="92"/>
      <c r="G86" s="92"/>
      <c r="H86" s="92"/>
      <c r="I86" s="93"/>
      <c r="J86" s="94"/>
      <c r="K86" s="306">
        <v>0.05</v>
      </c>
      <c r="L86" s="857">
        <f>N79*K86</f>
        <v>367.09660132943992</v>
      </c>
      <c r="M86" s="858"/>
      <c r="N86" s="51"/>
    </row>
    <row r="87" spans="1:14" ht="15.75" thickBot="1">
      <c r="B87" s="820" t="s">
        <v>953</v>
      </c>
      <c r="C87" s="821"/>
      <c r="D87" s="821"/>
      <c r="E87" s="821"/>
      <c r="F87" s="821"/>
      <c r="G87" s="821"/>
      <c r="H87" s="821"/>
      <c r="I87" s="821"/>
      <c r="J87" s="821"/>
      <c r="K87" s="821"/>
      <c r="L87" s="821"/>
      <c r="M87" s="822"/>
      <c r="N87" s="52">
        <f>L84+L85+L86</f>
        <v>2202.5796079766396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9544.5116345654387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 customHeight="1" thickBot="1">
      <c r="A31" t="s">
        <v>1845</v>
      </c>
      <c r="B31" s="80" t="s">
        <v>1706</v>
      </c>
      <c r="C31" s="962" t="s">
        <v>2160</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10315.853394512396</v>
      </c>
      <c r="N48" s="273">
        <f>K48*M48</f>
        <v>13410.609412866115</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13410.609412866115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15026.660630938155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3005.3321261876313</v>
      </c>
      <c r="M84" s="856"/>
      <c r="N84" s="51"/>
    </row>
    <row r="85" spans="1:14">
      <c r="B85" s="89" t="s">
        <v>973</v>
      </c>
      <c r="C85" s="90"/>
      <c r="D85" s="90"/>
      <c r="E85" s="90"/>
      <c r="F85" s="90"/>
      <c r="G85" s="90"/>
      <c r="H85" s="90"/>
      <c r="I85" s="87"/>
      <c r="J85" s="88"/>
      <c r="K85" s="305">
        <v>0.05</v>
      </c>
      <c r="L85" s="855">
        <f>N79*K85</f>
        <v>751.33303154690782</v>
      </c>
      <c r="M85" s="856"/>
      <c r="N85" s="51"/>
    </row>
    <row r="86" spans="1:14" ht="15.75" thickBot="1">
      <c r="B86" s="91" t="s">
        <v>974</v>
      </c>
      <c r="C86" s="92"/>
      <c r="D86" s="92"/>
      <c r="E86" s="92"/>
      <c r="F86" s="92"/>
      <c r="G86" s="92"/>
      <c r="H86" s="92"/>
      <c r="I86" s="93"/>
      <c r="J86" s="94"/>
      <c r="K86" s="306">
        <v>0.05</v>
      </c>
      <c r="L86" s="857">
        <f>N79*K86</f>
        <v>751.33303154690782</v>
      </c>
      <c r="M86" s="858"/>
      <c r="N86" s="51"/>
    </row>
    <row r="87" spans="1:14" ht="15.75" thickBot="1">
      <c r="B87" s="820" t="s">
        <v>953</v>
      </c>
      <c r="C87" s="821"/>
      <c r="D87" s="821"/>
      <c r="E87" s="821"/>
      <c r="F87" s="821"/>
      <c r="G87" s="821"/>
      <c r="H87" s="821"/>
      <c r="I87" s="821"/>
      <c r="J87" s="821"/>
      <c r="K87" s="821"/>
      <c r="L87" s="821"/>
      <c r="M87" s="822"/>
      <c r="N87" s="52">
        <f>L84+L85+L86</f>
        <v>4507.9981892814467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19534.6588202196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1707</v>
      </c>
      <c r="C31" s="81" t="s">
        <v>2161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53164.505216562422</v>
      </c>
      <c r="L36" s="271"/>
      <c r="M36" s="337">
        <v>15</v>
      </c>
      <c r="N36" s="273">
        <f>K36/M36</f>
        <v>3544.300347770828</v>
      </c>
    </row>
    <row r="37" spans="1:14">
      <c r="A37" s="113" t="s">
        <v>174</v>
      </c>
      <c r="B37" s="869" t="str">
        <f>VLOOKUP(A37,EQUIPOS!A7:D154,3,FALSE)</f>
        <v>Compactador vibratorio tipo DD-20</v>
      </c>
      <c r="C37" s="870"/>
      <c r="D37" s="870"/>
      <c r="E37" s="870"/>
      <c r="F37" s="870"/>
      <c r="G37" s="870"/>
      <c r="H37" s="871"/>
      <c r="I37" s="422"/>
      <c r="J37" s="423"/>
      <c r="K37" s="270">
        <f>VLOOKUP(A37,EQUIPOS!A7:D164,4,FALSE)</f>
        <v>67837.907385056213</v>
      </c>
      <c r="L37" s="336"/>
      <c r="M37" s="337">
        <v>15</v>
      </c>
      <c r="N37" s="273">
        <f>K37/M37</f>
        <v>4522.5271590037473</v>
      </c>
    </row>
    <row r="38" spans="1:14">
      <c r="A38" s="113" t="s">
        <v>269</v>
      </c>
      <c r="B38" s="869" t="str">
        <f>VLOOKUP(A38,EQUIPOS!A8:D154,3,FALSE)</f>
        <v>Motoniveladora  potencia 215 HP, ancho de cuchilla 4,27 m, peso 18 ton.</v>
      </c>
      <c r="C38" s="870"/>
      <c r="D38" s="870"/>
      <c r="E38" s="870"/>
      <c r="F38" s="870"/>
      <c r="G38" s="870"/>
      <c r="H38" s="871"/>
      <c r="I38" s="329"/>
      <c r="J38" s="331"/>
      <c r="K38" s="270">
        <f>VLOOKUP(A38,EQUIPOS!A8:D165,4,FALSE)</f>
        <v>118041.64842523463</v>
      </c>
      <c r="L38" s="424"/>
      <c r="M38" s="425">
        <v>15</v>
      </c>
      <c r="N38" s="273">
        <f>K38/M38</f>
        <v>7869.443228348975</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N75*M41</f>
        <v>44.846540602401326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SUM(N36:N41)</f>
        <v>15981.117275725952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20183.182206297453</v>
      </c>
      <c r="N48" s="273">
        <f>K48*M48</f>
        <v>26238.136868186692</v>
      </c>
    </row>
    <row r="49" spans="1:14">
      <c r="A49" s="166" t="s">
        <v>774</v>
      </c>
      <c r="B49" s="43" t="str">
        <f>VLOOKUP(A49,MATERIALES!A6:D373,3,FALSE)</f>
        <v>Agua</v>
      </c>
      <c r="C49" s="426"/>
      <c r="D49" s="426"/>
      <c r="E49" s="426"/>
      <c r="F49" s="426"/>
      <c r="G49" s="426"/>
      <c r="H49" s="426"/>
      <c r="I49" s="426"/>
      <c r="J49" s="312" t="s">
        <v>422</v>
      </c>
      <c r="K49" s="398">
        <v>30</v>
      </c>
      <c r="L49" s="422"/>
      <c r="M49" s="403">
        <f>VLOOKUP(A49,MATERIALES!A6:D397,4,FALSE)</f>
        <v>57.952445967346726</v>
      </c>
      <c r="N49" s="273">
        <f>K49*M49</f>
        <v>1738.5733790204017</v>
      </c>
    </row>
    <row r="50" spans="1:14">
      <c r="B50" s="321"/>
      <c r="C50" s="47"/>
      <c r="D50" s="47"/>
      <c r="E50" s="47"/>
      <c r="F50" s="47"/>
      <c r="G50" s="47"/>
      <c r="H50" s="47"/>
      <c r="I50" s="47"/>
      <c r="J50" s="289"/>
      <c r="K50" s="169"/>
      <c r="L50" s="319"/>
      <c r="M50" s="427"/>
      <c r="N50" s="274"/>
    </row>
    <row r="51" spans="1:14">
      <c r="B51" s="168"/>
      <c r="C51" s="318"/>
      <c r="D51" s="318"/>
      <c r="E51" s="318"/>
      <c r="F51" s="318"/>
      <c r="G51" s="318"/>
      <c r="H51" s="318"/>
      <c r="I51" s="318"/>
      <c r="J51" s="312"/>
      <c r="K51" s="44"/>
      <c r="L51" s="319"/>
      <c r="M51" s="427"/>
      <c r="N51" s="274"/>
    </row>
    <row r="52" spans="1:14" ht="15.75" thickBot="1">
      <c r="B52" s="451"/>
      <c r="C52" s="449"/>
      <c r="D52" s="449"/>
      <c r="E52" s="449"/>
      <c r="F52" s="449"/>
      <c r="G52" s="449"/>
      <c r="H52" s="449"/>
      <c r="I52" s="449"/>
      <c r="J52" s="450"/>
      <c r="K52" s="126"/>
      <c r="L52" s="447"/>
      <c r="M52" s="483"/>
      <c r="N52" s="484"/>
    </row>
    <row r="53" spans="1:14" ht="15.75" thickBot="1">
      <c r="B53" s="909" t="s">
        <v>953</v>
      </c>
      <c r="C53" s="863"/>
      <c r="D53" s="863"/>
      <c r="E53" s="863"/>
      <c r="F53" s="863"/>
      <c r="G53" s="863"/>
      <c r="H53" s="863"/>
      <c r="I53" s="863"/>
      <c r="J53" s="863"/>
      <c r="K53" s="863"/>
      <c r="L53" s="863"/>
      <c r="M53" s="864"/>
      <c r="N53" s="104">
        <f>SUM(N48:N52)</f>
        <v>27976.710247207095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1291</v>
      </c>
      <c r="B58" s="46" t="str">
        <f>VLOOKUP(A58,TRANSPORTE!A1:D117,3,FALSE)</f>
        <v>Transporte de material seleccionado para relleno</v>
      </c>
      <c r="C58" s="318"/>
      <c r="D58" s="318"/>
      <c r="E58" s="318"/>
      <c r="F58" s="318"/>
      <c r="G58" s="318"/>
      <c r="H58" s="312" t="s">
        <v>1999</v>
      </c>
      <c r="I58" s="280">
        <v>1.3</v>
      </c>
      <c r="J58" s="287">
        <v>1</v>
      </c>
      <c r="K58" s="280">
        <f>I58*J58</f>
        <v>1.3</v>
      </c>
      <c r="L58" s="907">
        <f>VLOOKUP(A58,TRANSPORTE!A1:D117,4,FALSE)</f>
        <v>1002.8940697217156</v>
      </c>
      <c r="M58" s="908"/>
      <c r="N58" s="288">
        <f>K58*L58</f>
        <v>1303.7622906382303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1303.7622906382303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7" t="s">
        <v>9</v>
      </c>
      <c r="B69" s="49" t="str">
        <f>VLOOKUP(A69,'MANO DE OBRA'!A8:D68,3,FALSE)</f>
        <v>Obrero (3)</v>
      </c>
      <c r="C69" s="47"/>
      <c r="D69" s="47"/>
      <c r="E69" s="47"/>
      <c r="F69" s="47"/>
      <c r="G69" s="47"/>
      <c r="H69" s="47"/>
      <c r="I69" s="293">
        <f>K69/J69*100</f>
        <v>87780</v>
      </c>
      <c r="J69" s="294">
        <v>185</v>
      </c>
      <c r="K69" s="295">
        <f>VLOOKUP(A69,'MANO DE OBRA'!A8:D99,4,FALSE)</f>
        <v>162393</v>
      </c>
      <c r="L69" s="50"/>
      <c r="M69" s="435">
        <v>120</v>
      </c>
      <c r="N69" s="396">
        <f>K69/M69</f>
        <v>1353.2750000000001</v>
      </c>
      <c r="O69" s="106"/>
    </row>
    <row r="70" spans="1:15">
      <c r="A70" s="167"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120</v>
      </c>
      <c r="N70" s="396">
        <f>K70/M70</f>
        <v>889.05203012006655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2242.3270301200664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47503.916843691346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9500.7833687382699</v>
      </c>
      <c r="M82" s="856"/>
      <c r="N82" s="51"/>
    </row>
    <row r="83" spans="1:14">
      <c r="B83" s="89" t="s">
        <v>973</v>
      </c>
      <c r="C83" s="90"/>
      <c r="D83" s="90"/>
      <c r="E83" s="90"/>
      <c r="F83" s="90"/>
      <c r="G83" s="90"/>
      <c r="H83" s="90"/>
      <c r="I83" s="87"/>
      <c r="J83" s="88"/>
      <c r="K83" s="305">
        <v>0.05</v>
      </c>
      <c r="L83" s="855">
        <f>N77*K83</f>
        <v>2375.1958421845675</v>
      </c>
      <c r="M83" s="856"/>
      <c r="N83" s="51"/>
    </row>
    <row r="84" spans="1:14" ht="15.75" thickBot="1">
      <c r="B84" s="91" t="s">
        <v>974</v>
      </c>
      <c r="C84" s="92"/>
      <c r="D84" s="92"/>
      <c r="E84" s="92"/>
      <c r="F84" s="92"/>
      <c r="G84" s="92"/>
      <c r="H84" s="92"/>
      <c r="I84" s="93"/>
      <c r="J84" s="94"/>
      <c r="K84" s="306">
        <v>0.05</v>
      </c>
      <c r="L84" s="857">
        <f>N77*K84</f>
        <v>2375.1958421845675</v>
      </c>
      <c r="M84" s="858"/>
      <c r="N84" s="51"/>
    </row>
    <row r="85" spans="1:14" ht="15.75" thickBot="1">
      <c r="B85" s="820" t="s">
        <v>953</v>
      </c>
      <c r="C85" s="821"/>
      <c r="D85" s="821"/>
      <c r="E85" s="821"/>
      <c r="F85" s="821"/>
      <c r="G85" s="821"/>
      <c r="H85" s="821"/>
      <c r="I85" s="821"/>
      <c r="J85" s="821"/>
      <c r="K85" s="821"/>
      <c r="L85" s="821"/>
      <c r="M85" s="822"/>
      <c r="N85" s="52">
        <f>L82+L83+L84</f>
        <v>14251.175053107403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61755.091896798753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2047</v>
      </c>
      <c r="C31" s="81" t="s">
        <v>1454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106.68624361440799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106.68624361440799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1709</v>
      </c>
      <c r="B48" s="43" t="str">
        <f>VLOOKUP(A48,MATERIALES!A5:D373,3,FALSE)</f>
        <v>Impermeabilizante para concreto</v>
      </c>
      <c r="C48" s="282"/>
      <c r="D48" s="282"/>
      <c r="E48" s="282"/>
      <c r="F48" s="282"/>
      <c r="G48" s="282"/>
      <c r="H48" s="282"/>
      <c r="I48" s="269"/>
      <c r="J48" s="312" t="str">
        <f>VLOOKUP(A48,MATERIALES!A4:D640,2,FALSE)</f>
        <v>kg</v>
      </c>
      <c r="K48" s="443">
        <v>0.7</v>
      </c>
      <c r="L48" s="268"/>
      <c r="M48" s="403">
        <f>VLOOKUP(A48,MATERIALES!A5:D396,4,FALSE)</f>
        <v>7944.658098007947</v>
      </c>
      <c r="N48" s="273">
        <f>K48*M48</f>
        <v>5561.2606686055624</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5561.2606686055624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50</v>
      </c>
      <c r="N71" s="396">
        <f>K71/M71</f>
        <v>2133.7248722881595</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2133.7248722881595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7801.6717845081303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1560.3343569016261</v>
      </c>
      <c r="M84" s="856"/>
      <c r="N84" s="51"/>
    </row>
    <row r="85" spans="1:14">
      <c r="B85" s="89" t="s">
        <v>973</v>
      </c>
      <c r="C85" s="90"/>
      <c r="D85" s="90"/>
      <c r="E85" s="90"/>
      <c r="F85" s="90"/>
      <c r="G85" s="90"/>
      <c r="H85" s="90"/>
      <c r="I85" s="87"/>
      <c r="J85" s="88"/>
      <c r="K85" s="305">
        <v>0.05</v>
      </c>
      <c r="L85" s="855">
        <f>N79*K85</f>
        <v>390.08358922540651</v>
      </c>
      <c r="M85" s="856"/>
      <c r="N85" s="51"/>
    </row>
    <row r="86" spans="1:14" ht="15.75" thickBot="1">
      <c r="B86" s="91" t="s">
        <v>974</v>
      </c>
      <c r="C86" s="92"/>
      <c r="D86" s="92"/>
      <c r="E86" s="92"/>
      <c r="F86" s="92"/>
      <c r="G86" s="92"/>
      <c r="H86" s="92"/>
      <c r="I86" s="93"/>
      <c r="J86" s="94"/>
      <c r="K86" s="306">
        <v>0.05</v>
      </c>
      <c r="L86" s="857">
        <f>N79*K86</f>
        <v>390.08358922540651</v>
      </c>
      <c r="M86" s="858"/>
      <c r="N86" s="51"/>
    </row>
    <row r="87" spans="1:14" ht="15.75" thickBot="1">
      <c r="B87" s="820" t="s">
        <v>953</v>
      </c>
      <c r="C87" s="821"/>
      <c r="D87" s="821"/>
      <c r="E87" s="821"/>
      <c r="F87" s="821"/>
      <c r="G87" s="821"/>
      <c r="H87" s="821"/>
      <c r="I87" s="821"/>
      <c r="J87" s="821"/>
      <c r="K87" s="821"/>
      <c r="L87" s="821"/>
      <c r="M87" s="822"/>
      <c r="N87" s="52">
        <f>L84+L85+L86</f>
        <v>2340.5015353524391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52">
        <f>N79+N87</f>
        <v>10142.173319860569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1710</v>
      </c>
      <c r="C31" s="81" t="s">
        <v>2162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537.37060903602003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537.37060903602003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479</v>
      </c>
      <c r="B48" s="43" t="str">
        <f>VLOOKUP(A48,MATERIALES!A5:D373,3,FALSE)</f>
        <v>Imprimante y puente de adherencia</v>
      </c>
      <c r="C48" s="282"/>
      <c r="D48" s="282"/>
      <c r="E48" s="282"/>
      <c r="F48" s="282"/>
      <c r="G48" s="282"/>
      <c r="H48" s="282"/>
      <c r="I48" s="282"/>
      <c r="J48" s="312" t="str">
        <f>VLOOKUP(A48,MATERIALES!A4:D640,2,FALSE)</f>
        <v>kg</v>
      </c>
      <c r="K48" s="444">
        <v>0.2</v>
      </c>
      <c r="L48" s="268"/>
      <c r="M48" s="403">
        <f>VLOOKUP(A48,MATERIALES!A5:D396,4,FALSE)</f>
        <v>42482.895439496366</v>
      </c>
      <c r="N48" s="273">
        <f>K48*M48</f>
        <v>8496.5790878992739</v>
      </c>
    </row>
    <row r="49" spans="1:14">
      <c r="A49" s="166" t="s">
        <v>481</v>
      </c>
      <c r="B49" s="43" t="str">
        <f>VLOOKUP(A49,MATERIALES!A6:D373,3,FALSE)</f>
        <v>Láminas impermeabilizantes</v>
      </c>
      <c r="C49" s="426"/>
      <c r="D49" s="426"/>
      <c r="E49" s="426"/>
      <c r="F49" s="426"/>
      <c r="G49" s="426"/>
      <c r="H49" s="426"/>
      <c r="I49" s="426"/>
      <c r="J49" s="50" t="str">
        <f>VLOOKUP(A49,MATERIALES!A5:D641,2,FALSE)</f>
        <v>m2</v>
      </c>
      <c r="K49" s="398">
        <v>1.05</v>
      </c>
      <c r="L49" s="422"/>
      <c r="M49" s="403">
        <f>VLOOKUP(A49,MATERIALES!A6:D397,4,FALSE)</f>
        <v>2678.7450157015642</v>
      </c>
      <c r="N49" s="273">
        <f>K49*M49</f>
        <v>2812.6822664866427</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11309.261354385917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20</v>
      </c>
      <c r="N71" s="396">
        <f>K71/M71</f>
        <v>5334.3121807203988</v>
      </c>
      <c r="O71" s="106"/>
    </row>
    <row r="72" spans="1:15">
      <c r="A72" s="16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20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10747.412180720399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22594.044144142335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4518.8088288284671</v>
      </c>
      <c r="M84" s="856"/>
      <c r="N84" s="51"/>
    </row>
    <row r="85" spans="1:14">
      <c r="B85" s="89" t="s">
        <v>973</v>
      </c>
      <c r="C85" s="90"/>
      <c r="D85" s="90"/>
      <c r="E85" s="90"/>
      <c r="F85" s="90"/>
      <c r="G85" s="90"/>
      <c r="H85" s="90"/>
      <c r="I85" s="87"/>
      <c r="J85" s="88"/>
      <c r="K85" s="305">
        <v>0.05</v>
      </c>
      <c r="L85" s="855">
        <f>N79*K85</f>
        <v>1129.7022072071168</v>
      </c>
      <c r="M85" s="856"/>
      <c r="N85" s="51"/>
    </row>
    <row r="86" spans="1:14" ht="15.75" thickBot="1">
      <c r="B86" s="91" t="s">
        <v>974</v>
      </c>
      <c r="C86" s="92"/>
      <c r="D86" s="92"/>
      <c r="E86" s="92"/>
      <c r="F86" s="92"/>
      <c r="G86" s="92"/>
      <c r="H86" s="92"/>
      <c r="I86" s="93"/>
      <c r="J86" s="94"/>
      <c r="K86" s="306">
        <v>0.05</v>
      </c>
      <c r="L86" s="857">
        <f>N79*K86</f>
        <v>1129.7022072071168</v>
      </c>
      <c r="M86" s="858"/>
      <c r="N86" s="51"/>
    </row>
    <row r="87" spans="1:14" ht="15.75" thickBot="1">
      <c r="B87" s="820" t="s">
        <v>953</v>
      </c>
      <c r="C87" s="821"/>
      <c r="D87" s="821"/>
      <c r="E87" s="821"/>
      <c r="F87" s="821"/>
      <c r="G87" s="821"/>
      <c r="H87" s="821"/>
      <c r="I87" s="821"/>
      <c r="J87" s="821"/>
      <c r="K87" s="821"/>
      <c r="L87" s="821"/>
      <c r="M87" s="822"/>
      <c r="N87" s="52">
        <f>L84+L85+L86</f>
        <v>6778.2132432427006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29372.257387385034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1146</v>
      </c>
      <c r="C31" s="81" t="s">
        <v>2163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1500</v>
      </c>
      <c r="N36" s="273">
        <f>K36/M36</f>
        <v>31.898702446454951</v>
      </c>
    </row>
    <row r="37" spans="1:14">
      <c r="A37" s="113" t="s">
        <v>361</v>
      </c>
      <c r="B37" s="869" t="str">
        <f>VLOOKUP(A37,EQUIPOS!A7:D154,3,FALSE)</f>
        <v>Vehículo delineador</v>
      </c>
      <c r="C37" s="870"/>
      <c r="D37" s="870"/>
      <c r="E37" s="870"/>
      <c r="F37" s="870"/>
      <c r="G37" s="870"/>
      <c r="H37" s="871"/>
      <c r="I37" s="422"/>
      <c r="J37" s="423"/>
      <c r="K37" s="270">
        <f>VLOOKUP(A37,EQUIPOS!A7:D164,4,FALSE)</f>
        <v>84380.835821092536</v>
      </c>
      <c r="L37" s="336"/>
      <c r="M37" s="337">
        <v>1500</v>
      </c>
      <c r="N37" s="273">
        <f>K37/M37</f>
        <v>56.253890547395024</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0.22423270301200668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88.376825696861985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4.5999999999999999E-2</v>
      </c>
      <c r="L48" s="268"/>
      <c r="M48" s="403">
        <f>VLOOKUP(A48,MATERIALES!A5:D396,4,FALSE)</f>
        <v>6195.6018816061905</v>
      </c>
      <c r="N48" s="273">
        <f>K48*M48</f>
        <v>284.99768655388476</v>
      </c>
    </row>
    <row r="49" spans="1:14">
      <c r="A49" s="166" t="s">
        <v>605</v>
      </c>
      <c r="B49" s="43" t="str">
        <f>VLOOKUP(A49,MATERIALES!A6:D373,3,FALSE)</f>
        <v>Pintura acrílica pura para tráfico</v>
      </c>
      <c r="C49" s="426"/>
      <c r="D49" s="426"/>
      <c r="E49" s="426"/>
      <c r="F49" s="426"/>
      <c r="G49" s="426"/>
      <c r="H49" s="426"/>
      <c r="I49" s="426"/>
      <c r="J49" s="313" t="str">
        <f>VLOOKUP(A49,MATERIALES!A5:D641,2,FALSE)</f>
        <v>gal</v>
      </c>
      <c r="K49" s="398">
        <v>1.4E-2</v>
      </c>
      <c r="L49" s="422"/>
      <c r="M49" s="403">
        <f>VLOOKUP(A49,MATERIALES!A6:D397,4,FALSE)</f>
        <v>68061.376636647503</v>
      </c>
      <c r="N49" s="273">
        <f>K49*M49</f>
        <v>952.85927291306507</v>
      </c>
    </row>
    <row r="50" spans="1:14">
      <c r="A50" s="166" t="s">
        <v>841</v>
      </c>
      <c r="B50" s="43" t="str">
        <f>VLOOKUP(A50,MATERIALES!A6:D373,3,FALSE)</f>
        <v>Disolvente para pintura Trafico (acrílico)</v>
      </c>
      <c r="C50" s="426"/>
      <c r="D50" s="426"/>
      <c r="E50" s="426"/>
      <c r="F50" s="426"/>
      <c r="G50" s="426"/>
      <c r="H50" s="426"/>
      <c r="I50" s="426"/>
      <c r="J50" s="313" t="str">
        <f>VLOOKUP(A50,MATERIALES!A6:D642,2,FALSE)</f>
        <v>gal</v>
      </c>
      <c r="K50" s="445">
        <v>4.2999999999999999E-4</v>
      </c>
      <c r="L50" s="422"/>
      <c r="M50" s="403">
        <f>VLOOKUP(A50,MATERIALES!A6:D398,4,FALSE)</f>
        <v>32489.676148781691</v>
      </c>
      <c r="N50" s="273">
        <f>K50*M50</f>
        <v>13.970560743976128</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1251.827520210926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12000</v>
      </c>
      <c r="N71" s="396">
        <f>K71/M71</f>
        <v>13.53275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12000</v>
      </c>
      <c r="N72" s="396">
        <f>K72/M72</f>
        <v>8.8905203012006648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22.423270301200667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1362.6276162089887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272.52552324179777</v>
      </c>
      <c r="M84" s="856"/>
      <c r="N84" s="51"/>
    </row>
    <row r="85" spans="1:14">
      <c r="B85" s="89" t="s">
        <v>973</v>
      </c>
      <c r="C85" s="90"/>
      <c r="D85" s="90"/>
      <c r="E85" s="90"/>
      <c r="F85" s="90"/>
      <c r="G85" s="90"/>
      <c r="H85" s="90"/>
      <c r="I85" s="87"/>
      <c r="J85" s="88"/>
      <c r="K85" s="305">
        <v>0.05</v>
      </c>
      <c r="L85" s="855">
        <f>N79*K85</f>
        <v>68.131380810449443</v>
      </c>
      <c r="M85" s="856"/>
      <c r="N85" s="51"/>
    </row>
    <row r="86" spans="1:14" ht="15.75" thickBot="1">
      <c r="B86" s="91" t="s">
        <v>974</v>
      </c>
      <c r="C86" s="92"/>
      <c r="D86" s="92"/>
      <c r="E86" s="92"/>
      <c r="F86" s="92"/>
      <c r="G86" s="92"/>
      <c r="H86" s="92"/>
      <c r="I86" s="93"/>
      <c r="J86" s="94"/>
      <c r="K86" s="306">
        <v>0.05</v>
      </c>
      <c r="L86" s="857">
        <f>N79*K86</f>
        <v>68.131380810449443</v>
      </c>
      <c r="M86" s="858"/>
      <c r="N86" s="51"/>
    </row>
    <row r="87" spans="1:14" ht="15.75" thickBot="1">
      <c r="B87" s="820" t="s">
        <v>953</v>
      </c>
      <c r="C87" s="821"/>
      <c r="D87" s="821"/>
      <c r="E87" s="821"/>
      <c r="F87" s="821"/>
      <c r="G87" s="821"/>
      <c r="H87" s="821"/>
      <c r="I87" s="821"/>
      <c r="J87" s="821"/>
      <c r="K87" s="821"/>
      <c r="L87" s="821"/>
      <c r="M87" s="822"/>
      <c r="N87" s="52">
        <f>L84+L85+L86</f>
        <v>408.78828486269668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1771.4159010716853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1147</v>
      </c>
      <c r="C31" s="81" t="s">
        <v>2164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1200</v>
      </c>
      <c r="N36" s="273">
        <f>K36/M36</f>
        <v>39.873378058068688</v>
      </c>
    </row>
    <row r="37" spans="1:14">
      <c r="A37" s="113" t="s">
        <v>201</v>
      </c>
      <c r="B37" s="869" t="str">
        <f>VLOOKUP(A37,EQUIPOS!A7:D154,3,FALSE)</f>
        <v>Equipo autopropulsado para pintura termoplástica</v>
      </c>
      <c r="C37" s="870"/>
      <c r="D37" s="870"/>
      <c r="E37" s="870"/>
      <c r="F37" s="870"/>
      <c r="G37" s="870"/>
      <c r="H37" s="871"/>
      <c r="I37" s="422"/>
      <c r="J37" s="423"/>
      <c r="K37" s="270">
        <f>VLOOKUP(A37,EQUIPOS!A7:D164,4,FALSE)</f>
        <v>83346.784893108852</v>
      </c>
      <c r="L37" s="336"/>
      <c r="M37" s="337">
        <v>1200</v>
      </c>
      <c r="N37" s="273">
        <f>K37/M37</f>
        <v>69.455654077590708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0.39306379543167497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109.72209593109106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0.108</v>
      </c>
      <c r="L48" s="268"/>
      <c r="M48" s="403">
        <f>VLOOKUP(A48,MATERIALES!A5:D396,4,FALSE)</f>
        <v>6195.6018816061905</v>
      </c>
      <c r="N48" s="273">
        <f>K48*M48</f>
        <v>669.12500321346852</v>
      </c>
    </row>
    <row r="49" spans="1:14">
      <c r="A49" s="166" t="s">
        <v>626</v>
      </c>
      <c r="B49" s="43" t="str">
        <f>VLOOKUP(A49,MATERIALES!A6:D373,3,FALSE)</f>
        <v xml:space="preserve">Resina termoplástica </v>
      </c>
      <c r="C49" s="426"/>
      <c r="D49" s="426"/>
      <c r="E49" s="426"/>
      <c r="F49" s="426"/>
      <c r="G49" s="426"/>
      <c r="H49" s="426"/>
      <c r="I49" s="426"/>
      <c r="J49" s="313" t="str">
        <f>VLOOKUP(A49,MATERIALES!A5:D641,2,FALSE)</f>
        <v>kg</v>
      </c>
      <c r="K49" s="398">
        <v>7.8E-2</v>
      </c>
      <c r="L49" s="422"/>
      <c r="M49" s="403">
        <f>VLOOKUP(A49,MATERIALES!A6:D397,4,FALSE)</f>
        <v>7927.0190143990822</v>
      </c>
      <c r="N49" s="273">
        <f>K49*M49</f>
        <v>618.30748312312846</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1287.4324863365969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9600</v>
      </c>
      <c r="N71" s="396">
        <f>K71/M71</f>
        <v>28.193229166666665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9600</v>
      </c>
      <c r="N72" s="396">
        <f>K72/M72</f>
        <v>11.113150376500831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39.306379543167495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1436.4609618108552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287.29219236217108</v>
      </c>
      <c r="M84" s="856"/>
      <c r="N84" s="51"/>
    </row>
    <row r="85" spans="1:14">
      <c r="B85" s="89" t="s">
        <v>973</v>
      </c>
      <c r="C85" s="90"/>
      <c r="D85" s="90"/>
      <c r="E85" s="90"/>
      <c r="F85" s="90"/>
      <c r="G85" s="90"/>
      <c r="H85" s="90"/>
      <c r="I85" s="87"/>
      <c r="J85" s="88"/>
      <c r="K85" s="305">
        <v>0.05</v>
      </c>
      <c r="L85" s="855">
        <f>N79*K85</f>
        <v>71.82304809054277</v>
      </c>
      <c r="M85" s="856"/>
      <c r="N85" s="51"/>
    </row>
    <row r="86" spans="1:14" ht="15.75" thickBot="1">
      <c r="B86" s="91" t="s">
        <v>974</v>
      </c>
      <c r="C86" s="92"/>
      <c r="D86" s="92"/>
      <c r="E86" s="92"/>
      <c r="F86" s="92"/>
      <c r="G86" s="92"/>
      <c r="H86" s="92"/>
      <c r="I86" s="93"/>
      <c r="J86" s="94"/>
      <c r="K86" s="306">
        <v>0.05</v>
      </c>
      <c r="L86" s="857">
        <f>N79*K86</f>
        <v>71.82304809054277</v>
      </c>
      <c r="M86" s="858"/>
      <c r="N86" s="51"/>
    </row>
    <row r="87" spans="1:14" ht="15.75" thickBot="1">
      <c r="B87" s="820" t="s">
        <v>953</v>
      </c>
      <c r="C87" s="821"/>
      <c r="D87" s="821"/>
      <c r="E87" s="821"/>
      <c r="F87" s="821"/>
      <c r="G87" s="821"/>
      <c r="H87" s="821"/>
      <c r="I87" s="821"/>
      <c r="J87" s="821"/>
      <c r="K87" s="821"/>
      <c r="L87" s="821"/>
      <c r="M87" s="822"/>
      <c r="N87" s="52">
        <f>L84+L85+L86</f>
        <v>430.93828854325665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1867.3992503541119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1148</v>
      </c>
      <c r="C31" s="81" t="s">
        <v>2165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199</v>
      </c>
      <c r="B36" s="869" t="str">
        <f>VLOOKUP(A36,EQUIPOS!A6:D154,3,FALSE)</f>
        <v xml:space="preserve">Equipo de pintura (Compresor), Presión máxima de trabajo 3300 psi.
</v>
      </c>
      <c r="C36" s="870"/>
      <c r="D36" s="870"/>
      <c r="E36" s="870"/>
      <c r="F36" s="870"/>
      <c r="G36" s="870"/>
      <c r="H36" s="871"/>
      <c r="I36" s="268"/>
      <c r="J36" s="269"/>
      <c r="K36" s="270">
        <f>VLOOKUP(A36,EQUIPOS!A6:D163,4,FALSE)</f>
        <v>11187.78494477536</v>
      </c>
      <c r="L36" s="271"/>
      <c r="M36" s="337">
        <v>6.1</v>
      </c>
      <c r="N36" s="273">
        <f>K36/M36</f>
        <v>1834.0631057008789</v>
      </c>
    </row>
    <row r="37" spans="1:14">
      <c r="A37" s="113" t="s">
        <v>138</v>
      </c>
      <c r="B37" s="869" t="str">
        <f>VLOOKUP(A37,EQUIPOS!A7:D154,3,FALSE)</f>
        <v>Camioneta D-300</v>
      </c>
      <c r="C37" s="870"/>
      <c r="D37" s="870"/>
      <c r="E37" s="870"/>
      <c r="F37" s="870"/>
      <c r="G37" s="870"/>
      <c r="H37" s="871"/>
      <c r="I37" s="422"/>
      <c r="J37" s="423"/>
      <c r="K37" s="270">
        <f>VLOOKUP(A37,EQUIPOS!A7:D164,4,FALSE)</f>
        <v>47848.053669682427</v>
      </c>
      <c r="L37" s="336"/>
      <c r="M37" s="337">
        <v>6.1</v>
      </c>
      <c r="N37" s="273">
        <f>K37/M37</f>
        <v>7843.9432245381031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77.324025330821314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9755.3303555698039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0.38200000000000001</v>
      </c>
      <c r="L48" s="268"/>
      <c r="M48" s="403">
        <f>VLOOKUP(A48,MATERIALES!A5:D396,4,FALSE)</f>
        <v>6195.6018816061905</v>
      </c>
      <c r="N48" s="273">
        <f>K48*M48</f>
        <v>2366.719918773565</v>
      </c>
    </row>
    <row r="49" spans="1:14">
      <c r="A49" s="166" t="s">
        <v>841</v>
      </c>
      <c r="B49" s="43" t="str">
        <f>VLOOKUP(A49,MATERIALES!A6:D373,3,FALSE)</f>
        <v>Disolvente para pintura Trafico (acrílico)</v>
      </c>
      <c r="C49" s="426"/>
      <c r="D49" s="426"/>
      <c r="E49" s="426"/>
      <c r="F49" s="426"/>
      <c r="G49" s="426"/>
      <c r="H49" s="426"/>
      <c r="I49" s="426"/>
      <c r="J49" s="313" t="str">
        <f>VLOOKUP(A49,MATERIALES!A5:D641,2,FALSE)</f>
        <v>gal</v>
      </c>
      <c r="K49" s="398">
        <v>0.05</v>
      </c>
      <c r="L49" s="422"/>
      <c r="M49" s="403">
        <f>VLOOKUP(A49,MATERIALES!A6:D397,4,FALSE)</f>
        <v>32489.676148781691</v>
      </c>
      <c r="N49" s="273">
        <f>K49*M49</f>
        <v>1624.4838074390846</v>
      </c>
    </row>
    <row r="50" spans="1:14">
      <c r="A50" s="166" t="s">
        <v>605</v>
      </c>
      <c r="B50" s="43" t="str">
        <f>VLOOKUP(A50,MATERIALES!A6:D373,3,FALSE)</f>
        <v>Pintura acrílica pura para tráfico</v>
      </c>
      <c r="C50" s="426"/>
      <c r="D50" s="426"/>
      <c r="E50" s="426"/>
      <c r="F50" s="426"/>
      <c r="G50" s="426"/>
      <c r="H50" s="426"/>
      <c r="I50" s="426"/>
      <c r="J50" s="313" t="str">
        <f>VLOOKUP(A50,MATERIALES!A6:D642,2,FALSE)</f>
        <v>gal</v>
      </c>
      <c r="K50" s="398">
        <v>0.12</v>
      </c>
      <c r="L50" s="422"/>
      <c r="M50" s="403">
        <f>VLOOKUP(A50,MATERIALES!A6:D398,4,FALSE)</f>
        <v>68061.376636647503</v>
      </c>
      <c r="N50" s="273">
        <f>K50*M50</f>
        <v>8167.3651963976999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12158.56892261035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48.8</v>
      </c>
      <c r="N71" s="396">
        <f>K71/M71</f>
        <v>5546.2090163934427</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48.8</v>
      </c>
      <c r="N72" s="396">
        <f>K72/M72</f>
        <v>2186.1935166886883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7732.4025330821314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29646.301811262285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5929.2603622524575</v>
      </c>
      <c r="M84" s="856"/>
      <c r="N84" s="51"/>
    </row>
    <row r="85" spans="1:14">
      <c r="B85" s="89" t="s">
        <v>973</v>
      </c>
      <c r="C85" s="90"/>
      <c r="D85" s="90"/>
      <c r="E85" s="90"/>
      <c r="F85" s="90"/>
      <c r="G85" s="90"/>
      <c r="H85" s="90"/>
      <c r="I85" s="87"/>
      <c r="J85" s="88"/>
      <c r="K85" s="305">
        <v>0.05</v>
      </c>
      <c r="L85" s="855">
        <f>N79*K85</f>
        <v>1482.3150905631144</v>
      </c>
      <c r="M85" s="856"/>
      <c r="N85" s="51"/>
    </row>
    <row r="86" spans="1:14" ht="15.75" thickBot="1">
      <c r="B86" s="91" t="s">
        <v>974</v>
      </c>
      <c r="C86" s="92"/>
      <c r="D86" s="92"/>
      <c r="E86" s="92"/>
      <c r="F86" s="92"/>
      <c r="G86" s="92"/>
      <c r="H86" s="92"/>
      <c r="I86" s="93"/>
      <c r="J86" s="94"/>
      <c r="K86" s="306">
        <v>0.05</v>
      </c>
      <c r="L86" s="857">
        <f>N79*K86</f>
        <v>1482.3150905631144</v>
      </c>
      <c r="M86" s="858"/>
      <c r="N86" s="51"/>
    </row>
    <row r="87" spans="1:14" ht="15.75" thickBot="1">
      <c r="B87" s="820" t="s">
        <v>953</v>
      </c>
      <c r="C87" s="821"/>
      <c r="D87" s="821"/>
      <c r="E87" s="821"/>
      <c r="F87" s="821"/>
      <c r="G87" s="821"/>
      <c r="H87" s="821"/>
      <c r="I87" s="821"/>
      <c r="J87" s="821"/>
      <c r="K87" s="821"/>
      <c r="L87" s="821"/>
      <c r="M87" s="822"/>
      <c r="N87" s="52">
        <f>L84+L85+L86</f>
        <v>8893.8905433786858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38540.192354640967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1149</v>
      </c>
      <c r="C31" s="81" t="s">
        <v>2166</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6</v>
      </c>
      <c r="N36" s="273">
        <f>K36/M36</f>
        <v>7974.6756116137376</v>
      </c>
    </row>
    <row r="37" spans="1:14">
      <c r="A37" s="113" t="s">
        <v>1711</v>
      </c>
      <c r="B37" s="869" t="str">
        <f>VLOOKUP(A37,EQUIPOS!A7:D154,3,FALSE)</f>
        <v>Caldera para pintura termoplástica</v>
      </c>
      <c r="C37" s="870"/>
      <c r="D37" s="870"/>
      <c r="E37" s="870"/>
      <c r="F37" s="870"/>
      <c r="G37" s="870"/>
      <c r="H37" s="871"/>
      <c r="I37" s="422"/>
      <c r="J37" s="423"/>
      <c r="K37" s="270">
        <f>VLOOKUP(A37,EQUIPOS!A7:D164,4,FALSE)</f>
        <v>44896.147426511256</v>
      </c>
      <c r="L37" s="336"/>
      <c r="M37" s="337">
        <v>6</v>
      </c>
      <c r="N37" s="273">
        <f>K37/M37</f>
        <v>7482.6912377518756</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89.890050753001674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15547.256900118615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69"/>
      <c r="J48" s="225" t="str">
        <f>VLOOKUP(A48,MATERIALES!A4:D640,2,FALSE)</f>
        <v>kg</v>
      </c>
      <c r="K48" s="283">
        <v>0.9</v>
      </c>
      <c r="L48" s="268"/>
      <c r="M48" s="403">
        <f>VLOOKUP(A48,MATERIALES!A5:D396,4,FALSE)</f>
        <v>6195.6018816061905</v>
      </c>
      <c r="N48" s="273">
        <f>K48*M48</f>
        <v>5576.0416934455716</v>
      </c>
    </row>
    <row r="49" spans="1:14">
      <c r="A49" s="166" t="s">
        <v>626</v>
      </c>
      <c r="B49" s="43" t="str">
        <f>VLOOKUP(A49,MATERIALES!A6:D373,3,FALSE)</f>
        <v xml:space="preserve">Resina termoplástica </v>
      </c>
      <c r="C49" s="426"/>
      <c r="D49" s="426"/>
      <c r="E49" s="426"/>
      <c r="F49" s="426"/>
      <c r="G49" s="426"/>
      <c r="H49" s="426"/>
      <c r="I49" s="426"/>
      <c r="J49" s="312" t="str">
        <f>VLOOKUP(A49,MATERIALES!A5:D641,2,FALSE)</f>
        <v>kg</v>
      </c>
      <c r="K49" s="398">
        <v>0.65</v>
      </c>
      <c r="L49" s="422"/>
      <c r="M49" s="403">
        <f>VLOOKUP(A49,MATERIALES!A6:D397,4,FALSE)</f>
        <v>7927.0190143990822</v>
      </c>
      <c r="N49" s="273">
        <f>K49*M49</f>
        <v>5152.5623593594037</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10728.604052804974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48</v>
      </c>
      <c r="N71" s="396">
        <f>K71/M71</f>
        <v>6766.375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v>
      </c>
      <c r="N72" s="396">
        <f>K72/M72</f>
        <v>2222.6300753001665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8989.0050753001669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35264.866028223754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7052.973205644751</v>
      </c>
      <c r="M84" s="856"/>
      <c r="N84" s="51"/>
    </row>
    <row r="85" spans="1:14">
      <c r="B85" s="89" t="s">
        <v>973</v>
      </c>
      <c r="C85" s="90"/>
      <c r="D85" s="90"/>
      <c r="E85" s="90"/>
      <c r="F85" s="90"/>
      <c r="G85" s="90"/>
      <c r="H85" s="90"/>
      <c r="I85" s="87"/>
      <c r="J85" s="88"/>
      <c r="K85" s="305">
        <v>0.05</v>
      </c>
      <c r="L85" s="855">
        <f>N79*K85</f>
        <v>1763.2433014111878</v>
      </c>
      <c r="M85" s="856"/>
      <c r="N85" s="51"/>
    </row>
    <row r="86" spans="1:14" ht="15.75" thickBot="1">
      <c r="B86" s="91" t="s">
        <v>974</v>
      </c>
      <c r="C86" s="92"/>
      <c r="D86" s="92"/>
      <c r="E86" s="92"/>
      <c r="F86" s="92"/>
      <c r="G86" s="92"/>
      <c r="H86" s="92"/>
      <c r="I86" s="93"/>
      <c r="J86" s="94"/>
      <c r="K86" s="306">
        <v>0.05</v>
      </c>
      <c r="L86" s="857">
        <f>N79*K86</f>
        <v>1763.2433014111878</v>
      </c>
      <c r="M86" s="858"/>
      <c r="N86" s="51"/>
    </row>
    <row r="87" spans="1:14" ht="15.75" thickBot="1">
      <c r="B87" s="820" t="s">
        <v>953</v>
      </c>
      <c r="C87" s="821"/>
      <c r="D87" s="821"/>
      <c r="E87" s="821"/>
      <c r="F87" s="821"/>
      <c r="G87" s="821"/>
      <c r="H87" s="821"/>
      <c r="I87" s="821"/>
      <c r="J87" s="821"/>
      <c r="K87" s="821"/>
      <c r="L87" s="821"/>
      <c r="M87" s="822"/>
      <c r="N87" s="52">
        <f>L84+L85+L86</f>
        <v>10579.459808467127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45844.325836690885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1150</v>
      </c>
      <c r="C31" s="81" t="s">
        <v>2167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250</v>
      </c>
      <c r="N36" s="273">
        <f>K36/M36</f>
        <v>191.39221467872972</v>
      </c>
    </row>
    <row r="37" spans="1:14">
      <c r="A37" s="113" t="s">
        <v>251</v>
      </c>
      <c r="B37" s="869" t="str">
        <f>VLOOKUP(A37,EQUIPOS!A7:D154,3,FALSE)</f>
        <v>Maquina térmica pegatachas</v>
      </c>
      <c r="C37" s="870"/>
      <c r="D37" s="870"/>
      <c r="E37" s="870"/>
      <c r="F37" s="870"/>
      <c r="G37" s="870"/>
      <c r="H37" s="871"/>
      <c r="I37" s="422"/>
      <c r="J37" s="423"/>
      <c r="K37" s="270">
        <f>VLOOKUP(A37,EQUIPOS!A7:D164,4,FALSE)</f>
        <v>18138.074070969389</v>
      </c>
      <c r="L37" s="336"/>
      <c r="M37" s="337">
        <v>250</v>
      </c>
      <c r="N37" s="273">
        <f>K37/M37</f>
        <v>72.552296283877553</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1.0747412180720399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265.01925218067936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626</v>
      </c>
      <c r="B48" s="43" t="str">
        <f>VLOOKUP(A48,MATERIALES!A5:D373,3,FALSE)</f>
        <v xml:space="preserve">Resina termoplástica </v>
      </c>
      <c r="C48" s="282"/>
      <c r="D48" s="282"/>
      <c r="E48" s="282"/>
      <c r="F48" s="282"/>
      <c r="G48" s="282"/>
      <c r="H48" s="282"/>
      <c r="I48" s="269"/>
      <c r="J48" s="225" t="str">
        <f>VLOOKUP(A48,MATERIALES!A4:D640,2,FALSE)</f>
        <v>kg</v>
      </c>
      <c r="K48" s="283">
        <v>0.08</v>
      </c>
      <c r="L48" s="268"/>
      <c r="M48" s="403">
        <f>VLOOKUP(A48,MATERIALES!A5:D396,4,FALSE)</f>
        <v>7927.0190143990822</v>
      </c>
      <c r="N48" s="273">
        <f>K48*M48</f>
        <v>634.16152115192654</v>
      </c>
    </row>
    <row r="49" spans="1:14">
      <c r="A49" s="166" t="s">
        <v>681</v>
      </c>
      <c r="B49" s="43" t="str">
        <f>VLOOKUP(A49,MATERIALES!A6:D373,3,FALSE)</f>
        <v>Tacha reflectiva</v>
      </c>
      <c r="C49" s="426"/>
      <c r="D49" s="426"/>
      <c r="E49" s="426"/>
      <c r="F49" s="426"/>
      <c r="G49" s="426"/>
      <c r="H49" s="426"/>
      <c r="I49" s="423"/>
      <c r="J49" s="225" t="str">
        <f>VLOOKUP(A49,MATERIALES!A5:D641,2,FALSE)</f>
        <v>u</v>
      </c>
      <c r="K49" s="398">
        <v>1</v>
      </c>
      <c r="L49" s="422"/>
      <c r="M49" s="403">
        <f>VLOOKUP(A49,MATERIALES!A6:D397,4,FALSE)</f>
        <v>5576.0416934455716</v>
      </c>
      <c r="N49" s="273">
        <f>K49*M49</f>
        <v>5576.0416934455716</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6210.2032145974981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2000</v>
      </c>
      <c r="N71" s="396">
        <f>K71/M71</f>
        <v>54.131</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2000</v>
      </c>
      <c r="N72" s="396">
        <f>K72/M72</f>
        <v>53.343121807203993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107.474121807204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6582.6965885853815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1316.5393177170763</v>
      </c>
      <c r="M84" s="856"/>
      <c r="N84" s="51"/>
    </row>
    <row r="85" spans="1:14">
      <c r="B85" s="89" t="s">
        <v>973</v>
      </c>
      <c r="C85" s="90"/>
      <c r="D85" s="90"/>
      <c r="E85" s="90"/>
      <c r="F85" s="90"/>
      <c r="G85" s="90"/>
      <c r="H85" s="90"/>
      <c r="I85" s="87"/>
      <c r="J85" s="88"/>
      <c r="K85" s="305">
        <v>0.05</v>
      </c>
      <c r="L85" s="855">
        <f>N79*K85</f>
        <v>329.13482942926908</v>
      </c>
      <c r="M85" s="856"/>
      <c r="N85" s="51"/>
    </row>
    <row r="86" spans="1:14" ht="15.75" thickBot="1">
      <c r="B86" s="91" t="s">
        <v>974</v>
      </c>
      <c r="C86" s="92"/>
      <c r="D86" s="92"/>
      <c r="E86" s="92"/>
      <c r="F86" s="92"/>
      <c r="G86" s="92"/>
      <c r="H86" s="92"/>
      <c r="I86" s="93"/>
      <c r="J86" s="94"/>
      <c r="K86" s="306">
        <v>0.05</v>
      </c>
      <c r="L86" s="857">
        <f>N79*K86</f>
        <v>329.13482942926908</v>
      </c>
      <c r="M86" s="858"/>
      <c r="N86" s="51"/>
    </row>
    <row r="87" spans="1:14" ht="15.75" thickBot="1">
      <c r="B87" s="820" t="s">
        <v>953</v>
      </c>
      <c r="C87" s="821"/>
      <c r="D87" s="821"/>
      <c r="E87" s="821"/>
      <c r="F87" s="821"/>
      <c r="G87" s="821"/>
      <c r="H87" s="821"/>
      <c r="I87" s="821"/>
      <c r="J87" s="821"/>
      <c r="K87" s="821"/>
      <c r="L87" s="821"/>
      <c r="M87" s="822"/>
      <c r="N87" s="52">
        <f>L84+L85+L86</f>
        <v>1974.8089765756145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8557.5055651609964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1713</v>
      </c>
      <c r="C31" s="81" t="s">
        <v>2168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3.75</v>
      </c>
      <c r="N36" s="273">
        <f>K36/M36</f>
        <v>12759.48097858198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89.693081204802652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12849.174059786783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98628.512449024027</v>
      </c>
      <c r="N48" s="273">
        <f>K48*M48</f>
        <v>98628.512449024027</v>
      </c>
    </row>
    <row r="49" spans="1:14">
      <c r="A49" s="166" t="s">
        <v>653</v>
      </c>
      <c r="B49" s="43" t="str">
        <f>VLOOKUP(A49,MATERIALES!A6:D373,3,FALSE)</f>
        <v>Señal (grupo 1). Tablero en lámina galvanizada de 75cm*75cm, calibre 16, reflectivo tipo 1/ incluye poste )</v>
      </c>
      <c r="C49" s="426"/>
      <c r="D49" s="426"/>
      <c r="E49" s="426"/>
      <c r="F49" s="426"/>
      <c r="G49" s="426"/>
      <c r="H49" s="426"/>
      <c r="I49" s="426"/>
      <c r="J49" s="313" t="str">
        <f>VLOOKUP(A49,MATERIALES!A5:D641,2,FALSE)</f>
        <v>u</v>
      </c>
      <c r="K49" s="398">
        <v>1</v>
      </c>
      <c r="L49" s="422"/>
      <c r="M49" s="403">
        <f>VLOOKUP(A49,MATERIALES!A6:D397,4,FALSE)</f>
        <v>169606.57316216346</v>
      </c>
      <c r="N49" s="273">
        <f>K49*M49</f>
        <v>169606.57316216346</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329703.91061117873</v>
      </c>
      <c r="N50" s="273">
        <f>K50*M50</f>
        <v>9891.1173183353621</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278126.20292952284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8969.3081204802656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299944.68510978989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59988.93702195798</v>
      </c>
      <c r="M84" s="856"/>
      <c r="N84" s="51"/>
    </row>
    <row r="85" spans="1:14">
      <c r="B85" s="89" t="s">
        <v>973</v>
      </c>
      <c r="C85" s="90"/>
      <c r="D85" s="90"/>
      <c r="E85" s="90"/>
      <c r="F85" s="90"/>
      <c r="G85" s="90"/>
      <c r="H85" s="90"/>
      <c r="I85" s="87"/>
      <c r="J85" s="88"/>
      <c r="K85" s="305">
        <v>0.05</v>
      </c>
      <c r="L85" s="855">
        <f>N79*K85</f>
        <v>14997.234255489495</v>
      </c>
      <c r="M85" s="856"/>
      <c r="N85" s="51"/>
    </row>
    <row r="86" spans="1:14" ht="15.75" thickBot="1">
      <c r="B86" s="91" t="s">
        <v>974</v>
      </c>
      <c r="C86" s="92"/>
      <c r="D86" s="92"/>
      <c r="E86" s="92"/>
      <c r="F86" s="92"/>
      <c r="G86" s="92"/>
      <c r="H86" s="92"/>
      <c r="I86" s="93"/>
      <c r="J86" s="94"/>
      <c r="K86" s="306">
        <v>0.05</v>
      </c>
      <c r="L86" s="857">
        <f>N79*K86</f>
        <v>14997.234255489495</v>
      </c>
      <c r="M86" s="858"/>
      <c r="N86" s="51"/>
    </row>
    <row r="87" spans="1:14" ht="15.75" thickBot="1">
      <c r="B87" s="820" t="s">
        <v>953</v>
      </c>
      <c r="C87" s="821"/>
      <c r="D87" s="821"/>
      <c r="E87" s="821"/>
      <c r="F87" s="821"/>
      <c r="G87" s="821"/>
      <c r="H87" s="821"/>
      <c r="I87" s="821"/>
      <c r="J87" s="821"/>
      <c r="K87" s="821"/>
      <c r="L87" s="821"/>
      <c r="M87" s="822"/>
      <c r="N87" s="52">
        <f>L84+L85+L86</f>
        <v>89983.405532936973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389928.09064272686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8.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1151</v>
      </c>
      <c r="C31" s="81" t="s">
        <v>2169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3.75</v>
      </c>
      <c r="N36" s="273">
        <f>K36/M36</f>
        <v>12759.48097858198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89.693081204802652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12849.174059786783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98628.512449024027</v>
      </c>
      <c r="N48" s="273">
        <f>K48*M48</f>
        <v>98628.512449024027</v>
      </c>
    </row>
    <row r="49" spans="1:14">
      <c r="A49" s="166" t="s">
        <v>654</v>
      </c>
      <c r="B49" s="43" t="str">
        <f>VLOOKUP(A49,MATERIALES!A6:D373,3,FALSE)</f>
        <v xml:space="preserve">Señal (grupo 2). Tablero en lámina galvanizado de 1,2m*0,4m, calibre 16, reflectivo tipo 1. </v>
      </c>
      <c r="C49" s="426"/>
      <c r="D49" s="426"/>
      <c r="E49" s="426"/>
      <c r="F49" s="426"/>
      <c r="G49" s="426"/>
      <c r="H49" s="426"/>
      <c r="I49" s="426"/>
      <c r="J49" s="313" t="str">
        <f>VLOOKUP(A49,MATERIALES!A5:D641,2,FALSE)</f>
        <v>u</v>
      </c>
      <c r="K49" s="398">
        <v>1</v>
      </c>
      <c r="L49" s="422"/>
      <c r="M49" s="403">
        <f>VLOOKUP(A49,MATERIALES!A6:D397,4,FALSE)</f>
        <v>248203.01179467837</v>
      </c>
      <c r="N49" s="273">
        <f>K49*M49</f>
        <v>248203.01179467837</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329703.91061117873</v>
      </c>
      <c r="N50" s="273">
        <f>K50*M50</f>
        <v>9891.1173183353621</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356722.64156203775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8969.3081204802656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378541.1237423048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75708.224748460969</v>
      </c>
      <c r="M84" s="856"/>
      <c r="N84" s="51"/>
    </row>
    <row r="85" spans="1:14">
      <c r="B85" s="89" t="s">
        <v>973</v>
      </c>
      <c r="C85" s="90"/>
      <c r="D85" s="90"/>
      <c r="E85" s="90"/>
      <c r="F85" s="90"/>
      <c r="G85" s="90"/>
      <c r="H85" s="90"/>
      <c r="I85" s="87"/>
      <c r="J85" s="88"/>
      <c r="K85" s="305">
        <v>0.05</v>
      </c>
      <c r="L85" s="855">
        <f>N79*K85</f>
        <v>18927.056187115242</v>
      </c>
      <c r="M85" s="856"/>
      <c r="N85" s="51"/>
    </row>
    <row r="86" spans="1:14" ht="15.75" thickBot="1">
      <c r="B86" s="91" t="s">
        <v>974</v>
      </c>
      <c r="C86" s="92"/>
      <c r="D86" s="92"/>
      <c r="E86" s="92"/>
      <c r="F86" s="92"/>
      <c r="G86" s="92"/>
      <c r="H86" s="92"/>
      <c r="I86" s="93"/>
      <c r="J86" s="94"/>
      <c r="K86" s="306">
        <v>0.05</v>
      </c>
      <c r="L86" s="857">
        <f>N79*K86</f>
        <v>18927.056187115242</v>
      </c>
      <c r="M86" s="858"/>
      <c r="N86" s="51"/>
    </row>
    <row r="87" spans="1:14" ht="15.75" thickBot="1">
      <c r="B87" s="820" t="s">
        <v>953</v>
      </c>
      <c r="C87" s="821"/>
      <c r="D87" s="821"/>
      <c r="E87" s="821"/>
      <c r="F87" s="821"/>
      <c r="G87" s="821"/>
      <c r="H87" s="821"/>
      <c r="I87" s="821"/>
      <c r="J87" s="821"/>
      <c r="K87" s="821"/>
      <c r="L87" s="821"/>
      <c r="M87" s="822"/>
      <c r="N87" s="52">
        <f>L84+L85+L86</f>
        <v>113562.33712269146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492103.46086499625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1152</v>
      </c>
      <c r="C31" s="81" t="s">
        <v>2170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3</v>
      </c>
      <c r="N36" s="273">
        <f>K36/M36</f>
        <v>15949.351223227475</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45.109166666666674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15994.460389894142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616</v>
      </c>
      <c r="B48" s="43" t="str">
        <f>VLOOKUP(A48,MATERIALES!A5:D373,3,FALSE)</f>
        <v>Poste kilometraje</v>
      </c>
      <c r="C48" s="282"/>
      <c r="D48" s="282"/>
      <c r="E48" s="282"/>
      <c r="F48" s="282"/>
      <c r="G48" s="282"/>
      <c r="H48" s="282"/>
      <c r="I48" s="282"/>
      <c r="J48" s="312" t="str">
        <f>VLOOKUP(A48,MATERIALES!A4:D640,2,FALSE)</f>
        <v>u</v>
      </c>
      <c r="K48" s="283">
        <v>1</v>
      </c>
      <c r="L48" s="268"/>
      <c r="M48" s="403">
        <f>VLOOKUP(A48,MATERIALES!A5:D396,4,FALSE)</f>
        <v>346953.70536994666</v>
      </c>
      <c r="N48" s="273">
        <f>K48*M48</f>
        <v>346953.70536994666</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0.06</v>
      </c>
      <c r="L49" s="422"/>
      <c r="M49" s="403">
        <f>VLOOKUP(A49,MATERIALES!A6:D397,4,FALSE)</f>
        <v>329703.91061117873</v>
      </c>
      <c r="N49" s="273">
        <f>K49*M49</f>
        <v>19782.234636670724</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366735.9400066174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4510.916666666667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387241.31706317823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77448.263412635642</v>
      </c>
      <c r="M84" s="856"/>
      <c r="N84" s="51"/>
    </row>
    <row r="85" spans="1:14">
      <c r="B85" s="89" t="s">
        <v>973</v>
      </c>
      <c r="C85" s="90"/>
      <c r="D85" s="90"/>
      <c r="E85" s="90"/>
      <c r="F85" s="90"/>
      <c r="G85" s="90"/>
      <c r="H85" s="90"/>
      <c r="I85" s="87"/>
      <c r="J85" s="88"/>
      <c r="K85" s="305">
        <v>0.05</v>
      </c>
      <c r="L85" s="855">
        <f>N79*K85</f>
        <v>19362.065853158911</v>
      </c>
      <c r="M85" s="856"/>
      <c r="N85" s="51"/>
    </row>
    <row r="86" spans="1:14" ht="15.75" thickBot="1">
      <c r="B86" s="91" t="s">
        <v>974</v>
      </c>
      <c r="C86" s="92"/>
      <c r="D86" s="92"/>
      <c r="E86" s="92"/>
      <c r="F86" s="92"/>
      <c r="G86" s="92"/>
      <c r="H86" s="92"/>
      <c r="I86" s="93"/>
      <c r="J86" s="94"/>
      <c r="K86" s="306">
        <v>0.05</v>
      </c>
      <c r="L86" s="857">
        <f>N79*K86</f>
        <v>19362.065853158911</v>
      </c>
      <c r="M86" s="858"/>
      <c r="N86" s="51"/>
    </row>
    <row r="87" spans="1:14" ht="15.75" thickBot="1">
      <c r="B87" s="820" t="s">
        <v>953</v>
      </c>
      <c r="C87" s="821"/>
      <c r="D87" s="821"/>
      <c r="E87" s="821"/>
      <c r="F87" s="821"/>
      <c r="G87" s="821"/>
      <c r="H87" s="821"/>
      <c r="I87" s="821"/>
      <c r="J87" s="821"/>
      <c r="K87" s="821"/>
      <c r="L87" s="821"/>
      <c r="M87" s="822"/>
      <c r="N87" s="52">
        <f>L84+L85+L86</f>
        <v>116172.39511895347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503413.71218213171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1153</v>
      </c>
      <c r="C31" s="81" t="s">
        <v>2171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135</v>
      </c>
      <c r="B36" s="869" t="str">
        <f>VLOOKUP(A36,EQUIPOS!A6:D154,3,FALSE)</f>
        <v>Camión 350</v>
      </c>
      <c r="C36" s="870"/>
      <c r="D36" s="870"/>
      <c r="E36" s="870"/>
      <c r="F36" s="870"/>
      <c r="G36" s="870"/>
      <c r="H36" s="871"/>
      <c r="I36" s="268"/>
      <c r="J36" s="269"/>
      <c r="K36" s="270">
        <f>VLOOKUP(A36,EQUIPOS!A6:D163,4,FALSE)</f>
        <v>63797.408310322418</v>
      </c>
      <c r="L36" s="271"/>
      <c r="M36" s="337">
        <v>6.25</v>
      </c>
      <c r="N36" s="273">
        <f>K36/M36</f>
        <v>10207.585329651587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323.210243614408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10530.795573265996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206" t="s">
        <v>619</v>
      </c>
      <c r="B48" s="43" t="str">
        <f>VLOOKUP(A48,MATERIALES!A5:D373,3,FALSE)</f>
        <v>Postes para defensa metálica (1,80m)</v>
      </c>
      <c r="C48" s="282"/>
      <c r="D48" s="282"/>
      <c r="E48" s="282"/>
      <c r="F48" s="282"/>
      <c r="G48" s="282"/>
      <c r="H48" s="282"/>
      <c r="I48" s="282"/>
      <c r="J48" s="312" t="str">
        <f>VLOOKUP(A48,MATERIALES!A4:D640,2,FALSE)</f>
        <v>u</v>
      </c>
      <c r="K48" s="283">
        <v>0.25</v>
      </c>
      <c r="L48" s="268"/>
      <c r="M48" s="403">
        <f>VLOOKUP(A48,MATERIALES!A5:D396,4,FALSE)</f>
        <v>136303.2413953362</v>
      </c>
      <c r="N48" s="273">
        <f>K48*M48</f>
        <v>34075.810348834049</v>
      </c>
    </row>
    <row r="49" spans="1:14">
      <c r="A49" s="166" t="s">
        <v>438</v>
      </c>
      <c r="B49" s="43" t="str">
        <f>VLOOKUP(A49,MATERIALES!A6:D373,3,FALSE)</f>
        <v>Defensa Metálica De 4,13 M Galvanizada</v>
      </c>
      <c r="C49" s="426"/>
      <c r="D49" s="426"/>
      <c r="E49" s="426"/>
      <c r="F49" s="426"/>
      <c r="G49" s="426"/>
      <c r="H49" s="426"/>
      <c r="I49" s="426"/>
      <c r="J49" s="313" t="str">
        <f>VLOOKUP(A49,MATERIALES!A5:D641,2,FALSE)</f>
        <v>u</v>
      </c>
      <c r="K49" s="398">
        <v>0.24213075060532688</v>
      </c>
      <c r="L49" s="422"/>
      <c r="M49" s="403">
        <f>VLOOKUP(A49,MATERIALES!A6:D397,4,FALSE)</f>
        <v>174674.32195620815</v>
      </c>
      <c r="N49" s="273">
        <f>K49*M49</f>
        <v>42294.02468673321</v>
      </c>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76369.835035567259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50</v>
      </c>
      <c r="N71" s="396">
        <f>K71/M71</f>
        <v>4330.4799999999996</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50</v>
      </c>
      <c r="N72" s="396">
        <f>K72/M72</f>
        <v>2133.7248722881595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6464.2048722881591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93364.835481121409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18672.967096224282</v>
      </c>
      <c r="M84" s="856"/>
      <c r="N84" s="51"/>
    </row>
    <row r="85" spans="1:14">
      <c r="B85" s="89" t="s">
        <v>973</v>
      </c>
      <c r="C85" s="90"/>
      <c r="D85" s="90"/>
      <c r="E85" s="90"/>
      <c r="F85" s="90"/>
      <c r="G85" s="90"/>
      <c r="H85" s="90"/>
      <c r="I85" s="87"/>
      <c r="J85" s="88"/>
      <c r="K85" s="305">
        <v>0.05</v>
      </c>
      <c r="L85" s="855">
        <f>N79*K85</f>
        <v>4668.2417740560704</v>
      </c>
      <c r="M85" s="856"/>
      <c r="N85" s="51"/>
    </row>
    <row r="86" spans="1:14" ht="15.75" thickBot="1">
      <c r="B86" s="91" t="s">
        <v>974</v>
      </c>
      <c r="C86" s="92"/>
      <c r="D86" s="92"/>
      <c r="E86" s="92"/>
      <c r="F86" s="92"/>
      <c r="G86" s="92"/>
      <c r="H86" s="92"/>
      <c r="I86" s="93"/>
      <c r="J86" s="94"/>
      <c r="K86" s="306">
        <v>0.05</v>
      </c>
      <c r="L86" s="857">
        <f>N79*K86</f>
        <v>4668.2417740560704</v>
      </c>
      <c r="M86" s="858"/>
      <c r="N86" s="51"/>
    </row>
    <row r="87" spans="1:14" ht="15.75" thickBot="1">
      <c r="B87" s="820" t="s">
        <v>953</v>
      </c>
      <c r="C87" s="821"/>
      <c r="D87" s="821"/>
      <c r="E87" s="821"/>
      <c r="F87" s="821"/>
      <c r="G87" s="821"/>
      <c r="H87" s="821"/>
      <c r="I87" s="821"/>
      <c r="J87" s="821"/>
      <c r="K87" s="821"/>
      <c r="L87" s="821"/>
      <c r="M87" s="822"/>
      <c r="N87" s="52">
        <f>L84+L85+L86</f>
        <v>28009.450644336423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121374.28612545783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1154</v>
      </c>
      <c r="C31" s="81" t="s">
        <v>2172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36.087333333333333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36.087333333333333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629</v>
      </c>
      <c r="B48" s="43" t="str">
        <f>VLOOKUP(A48,MATERIALES!A5:D373,3,FALSE)</f>
        <v>Sección final de defensa metálica</v>
      </c>
      <c r="C48" s="282"/>
      <c r="D48" s="282"/>
      <c r="E48" s="282"/>
      <c r="F48" s="282"/>
      <c r="G48" s="282"/>
      <c r="H48" s="282"/>
      <c r="I48" s="269"/>
      <c r="J48" s="225" t="str">
        <f>VLOOKUP(A48,MATERIALES!A4:D640,2,FALSE)</f>
        <v>u</v>
      </c>
      <c r="K48" s="283">
        <v>1</v>
      </c>
      <c r="L48" s="268"/>
      <c r="M48" s="403">
        <f>VLOOKUP(A48,MATERIALES!A5:D396,4,FALSE)</f>
        <v>75686.933273615447</v>
      </c>
      <c r="N48" s="273">
        <f>K48*M48</f>
        <v>75686.933273615447</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75686.933273615447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30</v>
      </c>
      <c r="N71" s="396">
        <f>K71/M71</f>
        <v>3608.7333333333331</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3608.7333333333331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79331.753940282113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15866.350788056423</v>
      </c>
      <c r="M84" s="856"/>
      <c r="N84" s="51"/>
    </row>
    <row r="85" spans="1:14">
      <c r="B85" s="89" t="s">
        <v>973</v>
      </c>
      <c r="C85" s="90"/>
      <c r="D85" s="90"/>
      <c r="E85" s="90"/>
      <c r="F85" s="90"/>
      <c r="G85" s="90"/>
      <c r="H85" s="90"/>
      <c r="I85" s="87"/>
      <c r="J85" s="88"/>
      <c r="K85" s="305">
        <v>0.05</v>
      </c>
      <c r="L85" s="855">
        <f>N79*K85</f>
        <v>3966.5876970141057</v>
      </c>
      <c r="M85" s="856"/>
      <c r="N85" s="51"/>
    </row>
    <row r="86" spans="1:14" ht="15.75" thickBot="1">
      <c r="B86" s="91" t="s">
        <v>974</v>
      </c>
      <c r="C86" s="92"/>
      <c r="D86" s="92"/>
      <c r="E86" s="92"/>
      <c r="F86" s="92"/>
      <c r="G86" s="92"/>
      <c r="H86" s="92"/>
      <c r="I86" s="93"/>
      <c r="J86" s="94"/>
      <c r="K86" s="306">
        <v>0.05</v>
      </c>
      <c r="L86" s="857">
        <f>N79*K86</f>
        <v>3966.5876970141057</v>
      </c>
      <c r="M86" s="858"/>
      <c r="N86" s="51"/>
    </row>
    <row r="87" spans="1:14" ht="15.75" thickBot="1">
      <c r="B87" s="820" t="s">
        <v>953</v>
      </c>
      <c r="C87" s="821"/>
      <c r="D87" s="821"/>
      <c r="E87" s="821"/>
      <c r="F87" s="821"/>
      <c r="G87" s="821"/>
      <c r="H87" s="821"/>
      <c r="I87" s="821"/>
      <c r="J87" s="821"/>
      <c r="K87" s="821"/>
      <c r="L87" s="821"/>
      <c r="M87" s="822"/>
      <c r="N87" s="52">
        <f>L84+L85+L86</f>
        <v>23799.526182084635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103131.28012236675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1155</v>
      </c>
      <c r="C31" s="81" t="s">
        <v>2048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37.331724137931033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2" t="s">
        <v>631</v>
      </c>
      <c r="B48" s="43" t="str">
        <f>VLOOKUP(A48,MATERIALES!A5:D373,3,FALSE)</f>
        <v>Sección tope</v>
      </c>
      <c r="C48" s="282"/>
      <c r="D48" s="282"/>
      <c r="E48" s="282"/>
      <c r="F48" s="282"/>
      <c r="G48" s="282"/>
      <c r="H48" s="282"/>
      <c r="I48" s="269"/>
      <c r="J48" s="225" t="str">
        <f>VLOOKUP(A48,MATERIALES!A4:D640,2,FALSE)</f>
        <v>u</v>
      </c>
      <c r="K48" s="283">
        <v>1</v>
      </c>
      <c r="L48" s="268"/>
      <c r="M48" s="403">
        <f>VLOOKUP(A48,MATERIALES!A5:D396,4,FALSE)</f>
        <v>70915.147741395383</v>
      </c>
      <c r="N48" s="273">
        <f>K48*M48</f>
        <v>70915.147741395383</v>
      </c>
    </row>
    <row r="49" spans="1:14">
      <c r="A49" s="172"/>
      <c r="B49" s="43"/>
      <c r="C49" s="426"/>
      <c r="D49" s="426"/>
      <c r="E49" s="426"/>
      <c r="F49" s="426"/>
      <c r="G49" s="426"/>
      <c r="H49" s="426"/>
      <c r="I49" s="426"/>
      <c r="J49" s="312"/>
      <c r="K49" s="398"/>
      <c r="L49" s="422"/>
      <c r="M49" s="403"/>
      <c r="N49" s="273"/>
    </row>
    <row r="50" spans="1:14">
      <c r="A50" s="172"/>
      <c r="B50" s="43"/>
      <c r="C50" s="426"/>
      <c r="D50" s="426"/>
      <c r="E50" s="426"/>
      <c r="F50" s="426"/>
      <c r="G50" s="426"/>
      <c r="H50" s="426"/>
      <c r="I50" s="426"/>
      <c r="J50" s="313"/>
      <c r="K50" s="398"/>
      <c r="L50" s="422"/>
      <c r="M50" s="403"/>
      <c r="N50" s="273"/>
    </row>
    <row r="51" spans="1:14">
      <c r="A51" s="172"/>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70915.147741395383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3"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73"/>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3733.1724137931033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74685.651879326411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14937.130375865283</v>
      </c>
      <c r="M84" s="856"/>
      <c r="N84" s="51"/>
    </row>
    <row r="85" spans="1:14">
      <c r="B85" s="89" t="s">
        <v>973</v>
      </c>
      <c r="C85" s="90"/>
      <c r="D85" s="90"/>
      <c r="E85" s="90"/>
      <c r="F85" s="90"/>
      <c r="G85" s="90"/>
      <c r="H85" s="90"/>
      <c r="I85" s="87"/>
      <c r="J85" s="88"/>
      <c r="K85" s="305">
        <v>0.05</v>
      </c>
      <c r="L85" s="855">
        <f>N79*K85</f>
        <v>3734.2825939663207</v>
      </c>
      <c r="M85" s="856"/>
      <c r="N85" s="51"/>
    </row>
    <row r="86" spans="1:14" ht="15.75" thickBot="1">
      <c r="B86" s="91" t="s">
        <v>974</v>
      </c>
      <c r="C86" s="92"/>
      <c r="D86" s="92"/>
      <c r="E86" s="92"/>
      <c r="F86" s="92"/>
      <c r="G86" s="92"/>
      <c r="H86" s="92"/>
      <c r="I86" s="93"/>
      <c r="J86" s="94"/>
      <c r="K86" s="306">
        <v>0.05</v>
      </c>
      <c r="L86" s="857">
        <f>N79*K86</f>
        <v>3734.2825939663207</v>
      </c>
      <c r="M86" s="858"/>
      <c r="N86" s="51"/>
    </row>
    <row r="87" spans="1:14" ht="15.75" thickBot="1">
      <c r="B87" s="820" t="s">
        <v>953</v>
      </c>
      <c r="C87" s="821"/>
      <c r="D87" s="821"/>
      <c r="E87" s="821"/>
      <c r="F87" s="821"/>
      <c r="G87" s="821"/>
      <c r="H87" s="821"/>
      <c r="I87" s="821"/>
      <c r="J87" s="821"/>
      <c r="K87" s="821"/>
      <c r="L87" s="821"/>
      <c r="M87" s="822"/>
      <c r="N87" s="52">
        <f>L84+L85+L86</f>
        <v>22405.695563797923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97091.347443124338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1714</v>
      </c>
      <c r="C31" s="81" t="s">
        <v>1715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37.331724137931033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896</v>
      </c>
      <c r="B48" s="43" t="str">
        <f>VLOOKUP(A48,MATERIALES!A5:D373,3,FALSE)</f>
        <v>Amortiguadores (Para Defensas Metálicas), Incluye Tornillos</v>
      </c>
      <c r="C48" s="282"/>
      <c r="D48" s="282"/>
      <c r="E48" s="282"/>
      <c r="F48" s="282"/>
      <c r="G48" s="282"/>
      <c r="H48" s="282"/>
      <c r="I48" s="269"/>
      <c r="J48" s="225" t="str">
        <f>VLOOKUP(A48,MATERIALES!A4:D640,2,FALSE)</f>
        <v>u</v>
      </c>
      <c r="K48" s="283">
        <v>1</v>
      </c>
      <c r="L48" s="268"/>
      <c r="M48" s="403">
        <f>VLOOKUP(A48,MATERIALES!A5:D396,4,FALSE)</f>
        <v>28499.768655388474</v>
      </c>
      <c r="N48" s="273">
        <f>K48*M48</f>
        <v>28499.768655388474</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28499.768655388474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3733.1724137931033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32270.272793319506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6454.0545586639018</v>
      </c>
      <c r="M84" s="856"/>
      <c r="N84" s="51"/>
    </row>
    <row r="85" spans="1:14">
      <c r="B85" s="89" t="s">
        <v>973</v>
      </c>
      <c r="C85" s="90"/>
      <c r="D85" s="90"/>
      <c r="E85" s="90"/>
      <c r="F85" s="90"/>
      <c r="G85" s="90"/>
      <c r="H85" s="90"/>
      <c r="I85" s="87"/>
      <c r="J85" s="88"/>
      <c r="K85" s="305">
        <v>0.05</v>
      </c>
      <c r="L85" s="855">
        <f>N79*K85</f>
        <v>1613.5136396659755</v>
      </c>
      <c r="M85" s="856"/>
      <c r="N85" s="51"/>
    </row>
    <row r="86" spans="1:14" ht="15.75" thickBot="1">
      <c r="B86" s="91" t="s">
        <v>974</v>
      </c>
      <c r="C86" s="92"/>
      <c r="D86" s="92"/>
      <c r="E86" s="92"/>
      <c r="F86" s="92"/>
      <c r="G86" s="92"/>
      <c r="H86" s="92"/>
      <c r="I86" s="93"/>
      <c r="J86" s="94"/>
      <c r="K86" s="306">
        <v>0.05</v>
      </c>
      <c r="L86" s="857">
        <f>N79*K86</f>
        <v>1613.5136396659755</v>
      </c>
      <c r="M86" s="858"/>
      <c r="N86" s="51"/>
    </row>
    <row r="87" spans="1:14" ht="15.75" thickBot="1">
      <c r="B87" s="820" t="s">
        <v>953</v>
      </c>
      <c r="C87" s="821"/>
      <c r="D87" s="821"/>
      <c r="E87" s="821"/>
      <c r="F87" s="821"/>
      <c r="G87" s="821"/>
      <c r="H87" s="821"/>
      <c r="I87" s="821"/>
      <c r="J87" s="821"/>
      <c r="K87" s="821"/>
      <c r="L87" s="821"/>
      <c r="M87" s="822"/>
      <c r="N87" s="52">
        <f>L84+L85+L86</f>
        <v>9681.0818379958528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41951.354631315357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1156</v>
      </c>
      <c r="C31" s="81" t="s">
        <v>2173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8"/>
      <c r="J36" s="269"/>
      <c r="K36" s="270">
        <f>VLOOKUP(A36,EQUIPOS!A6:D163,4,FALSE)</f>
        <v>5438.8120016195408</v>
      </c>
      <c r="L36" s="271"/>
      <c r="M36" s="337">
        <v>1.25</v>
      </c>
      <c r="N36" s="273">
        <f>K36/M36</f>
        <v>4351.0496012956328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N77*M41</f>
        <v>538.15848722881594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4889.2080885244486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745</v>
      </c>
      <c r="B48" s="43" t="str">
        <f>VLOOKUP(A48,MATERIALES!A5:D373,3,FALSE)</f>
        <v>Acero PDR-60</v>
      </c>
      <c r="C48" s="282"/>
      <c r="D48" s="282"/>
      <c r="E48" s="282"/>
      <c r="F48" s="282"/>
      <c r="G48" s="282"/>
      <c r="H48" s="282"/>
      <c r="I48" s="282"/>
      <c r="J48" s="312" t="str">
        <f>VLOOKUP(A48,MATERIALES!A4:D640,2,FALSE)</f>
        <v>kg</v>
      </c>
      <c r="K48" s="283">
        <v>9.6</v>
      </c>
      <c r="L48" s="268"/>
      <c r="M48" s="403">
        <f>VLOOKUP(A48,MATERIALES!A5:D396,4,FALSE)</f>
        <v>3644.8187876048519</v>
      </c>
      <c r="N48" s="273">
        <f>K48*M48</f>
        <v>34990.260361006578</v>
      </c>
    </row>
    <row r="49" spans="1:14">
      <c r="A49" s="166" t="s">
        <v>832</v>
      </c>
      <c r="B49" s="43" t="str">
        <f>VLOOKUP(A49,MATERIALES!A6:D373,3,FALSE)</f>
        <v>Concreto Resistencia  21 (Mpa)</v>
      </c>
      <c r="C49" s="426"/>
      <c r="D49" s="426"/>
      <c r="E49" s="426"/>
      <c r="F49" s="426"/>
      <c r="G49" s="426"/>
      <c r="H49" s="426"/>
      <c r="I49" s="426"/>
      <c r="J49" s="313" t="str">
        <f>VLOOKUP(A49,MATERIALES!A5:D641,2,FALSE)</f>
        <v>m3</v>
      </c>
      <c r="K49" s="398">
        <v>0.12</v>
      </c>
      <c r="L49" s="422"/>
      <c r="M49" s="403">
        <f>VLOOKUP(A49,MATERIALES!A6:D397,4,FALSE)</f>
        <v>360473.74779598764</v>
      </c>
      <c r="N49" s="273">
        <f>K49*M49</f>
        <v>43256.849735518517</v>
      </c>
    </row>
    <row r="50" spans="1:14">
      <c r="A50" s="166" t="s">
        <v>869</v>
      </c>
      <c r="B50" s="43" t="str">
        <f>VLOOKUP(A50,MATERIALES!A6:D373,3,FALSE)</f>
        <v>Formaleta para baranda de concreto</v>
      </c>
      <c r="C50" s="426"/>
      <c r="D50" s="426"/>
      <c r="E50" s="426"/>
      <c r="F50" s="426"/>
      <c r="G50" s="426"/>
      <c r="H50" s="426"/>
      <c r="I50" s="426"/>
      <c r="J50" s="313" t="str">
        <f>VLOOKUP(A50,MATERIALES!A6:D642,2,FALSE)</f>
        <v>m</v>
      </c>
      <c r="K50" s="398">
        <v>0.5</v>
      </c>
      <c r="L50" s="422"/>
      <c r="M50" s="403">
        <f>VLOOKUP(A50,MATERIALES!A6:D398,4,FALSE)</f>
        <v>30836.298271542812</v>
      </c>
      <c r="N50" s="273">
        <f>K50*M50</f>
        <v>15418.149135771406</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93665.259232296507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26907.924361440797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125462.39168226175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25092.47833645235</v>
      </c>
      <c r="M84" s="856"/>
      <c r="N84" s="51"/>
    </row>
    <row r="85" spans="1:14">
      <c r="B85" s="89" t="s">
        <v>973</v>
      </c>
      <c r="C85" s="90"/>
      <c r="D85" s="90"/>
      <c r="E85" s="90"/>
      <c r="F85" s="90"/>
      <c r="G85" s="90"/>
      <c r="H85" s="90"/>
      <c r="I85" s="87"/>
      <c r="J85" s="88"/>
      <c r="K85" s="305">
        <v>0.05</v>
      </c>
      <c r="L85" s="855">
        <f>N79*K85</f>
        <v>6273.1195841130875</v>
      </c>
      <c r="M85" s="856"/>
      <c r="N85" s="51"/>
    </row>
    <row r="86" spans="1:14" ht="15.75" thickBot="1">
      <c r="B86" s="91" t="s">
        <v>974</v>
      </c>
      <c r="C86" s="92"/>
      <c r="D86" s="92"/>
      <c r="E86" s="92"/>
      <c r="F86" s="92"/>
      <c r="G86" s="92"/>
      <c r="H86" s="92"/>
      <c r="I86" s="93"/>
      <c r="J86" s="94"/>
      <c r="K86" s="306">
        <v>0.05</v>
      </c>
      <c r="L86" s="857">
        <f>N79*K86</f>
        <v>6273.1195841130875</v>
      </c>
      <c r="M86" s="858"/>
      <c r="N86" s="51"/>
    </row>
    <row r="87" spans="1:14" ht="15.75" thickBot="1">
      <c r="B87" s="820" t="s">
        <v>953</v>
      </c>
      <c r="C87" s="821"/>
      <c r="D87" s="821"/>
      <c r="E87" s="821"/>
      <c r="F87" s="821"/>
      <c r="G87" s="821"/>
      <c r="H87" s="821"/>
      <c r="I87" s="821"/>
      <c r="J87" s="821"/>
      <c r="K87" s="821"/>
      <c r="L87" s="821"/>
      <c r="M87" s="822"/>
      <c r="N87" s="52">
        <f>L84+L85+L86</f>
        <v>37638.717504678527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163101.10918694027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1157</v>
      </c>
      <c r="C31" s="81" t="s">
        <v>1716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7.7329999999999997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7.7329999999999997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408</v>
      </c>
      <c r="B48" s="43" t="str">
        <f>VLOOKUP(A48,MATERIALES!A5:D373,3,FALSE)</f>
        <v>Captafaro, Incluye Tornillos</v>
      </c>
      <c r="C48" s="282"/>
      <c r="D48" s="282"/>
      <c r="E48" s="282"/>
      <c r="F48" s="282"/>
      <c r="G48" s="282"/>
      <c r="H48" s="282"/>
      <c r="I48" s="269"/>
      <c r="J48" s="225" t="str">
        <f>VLOOKUP(A48,MATERIALES!A4:D640,2,FALSE)</f>
        <v>u</v>
      </c>
      <c r="K48" s="283">
        <v>1</v>
      </c>
      <c r="L48" s="268"/>
      <c r="M48" s="403">
        <f>VLOOKUP(A48,MATERIALES!A5:D396,4,FALSE)</f>
        <v>12391.203763212381</v>
      </c>
      <c r="N48" s="273">
        <f>K48*M48</f>
        <v>12391.203763212381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12391.203763212381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70</v>
      </c>
      <c r="N71" s="396">
        <f>K71/M71</f>
        <v>773.3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773.3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13172.236763212381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2634.4473526424763</v>
      </c>
      <c r="M84" s="856"/>
      <c r="N84" s="51"/>
    </row>
    <row r="85" spans="1:14">
      <c r="B85" s="89" t="s">
        <v>973</v>
      </c>
      <c r="C85" s="90"/>
      <c r="D85" s="90"/>
      <c r="E85" s="90"/>
      <c r="F85" s="90"/>
      <c r="G85" s="90"/>
      <c r="H85" s="90"/>
      <c r="I85" s="87"/>
      <c r="J85" s="88"/>
      <c r="K85" s="305">
        <v>0.05</v>
      </c>
      <c r="L85" s="855">
        <f>N79*K85</f>
        <v>658.61183816061907</v>
      </c>
      <c r="M85" s="856"/>
      <c r="N85" s="51"/>
    </row>
    <row r="86" spans="1:14" ht="15.75" thickBot="1">
      <c r="B86" s="91" t="s">
        <v>974</v>
      </c>
      <c r="C86" s="92"/>
      <c r="D86" s="92"/>
      <c r="E86" s="92"/>
      <c r="F86" s="92"/>
      <c r="G86" s="92"/>
      <c r="H86" s="92"/>
      <c r="I86" s="93"/>
      <c r="J86" s="94"/>
      <c r="K86" s="306">
        <v>0.05</v>
      </c>
      <c r="L86" s="857">
        <f>N79*K86</f>
        <v>658.61183816061907</v>
      </c>
      <c r="M86" s="858"/>
      <c r="N86" s="51"/>
    </row>
    <row r="87" spans="1:14" ht="15.75" thickBot="1">
      <c r="B87" s="820" t="s">
        <v>953</v>
      </c>
      <c r="C87" s="821"/>
      <c r="D87" s="821"/>
      <c r="E87" s="821"/>
      <c r="F87" s="821"/>
      <c r="G87" s="821"/>
      <c r="H87" s="821"/>
      <c r="I87" s="821"/>
      <c r="J87" s="821"/>
      <c r="K87" s="821"/>
      <c r="L87" s="821"/>
      <c r="M87" s="822"/>
      <c r="N87" s="52">
        <f>L84+L85+L86</f>
        <v>3951.6710289637149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17123.907792176095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1717</v>
      </c>
      <c r="C31" s="81" t="s">
        <v>2174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160</v>
      </c>
      <c r="N36" s="273">
        <f>K36/M36</f>
        <v>299.05033543551519</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20.102155451800996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319.15249088731616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439</v>
      </c>
      <c r="B48" s="43" t="str">
        <f>VLOOKUP(A48,MATERIALES!A5:D373,3,FALSE)</f>
        <v>Delineador de corona en forma de A de lámina galvanizada calibre 16 de (1.55*25) cm</v>
      </c>
      <c r="C48" s="282"/>
      <c r="D48" s="282"/>
      <c r="E48" s="282"/>
      <c r="F48" s="282"/>
      <c r="G48" s="282"/>
      <c r="H48" s="282"/>
      <c r="I48" s="282"/>
      <c r="J48" s="312" t="str">
        <f>VLOOKUP(A48,MATERIALES!A4:D640,2,FALSE)</f>
        <v>u</v>
      </c>
      <c r="K48" s="283">
        <v>1</v>
      </c>
      <c r="L48" s="268"/>
      <c r="M48" s="403">
        <f>VLOOKUP(A48,MATERIALES!A5:D396,4,FALSE)</f>
        <v>38904.747967137489</v>
      </c>
      <c r="N48" s="273">
        <f>K48*M48</f>
        <v>38904.747967137489</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0.03</v>
      </c>
      <c r="L49" s="422"/>
      <c r="M49" s="403">
        <f>VLOOKUP(A49,MATERIALES!A6:D397,4,FALSE)</f>
        <v>329703.91061117873</v>
      </c>
      <c r="N49" s="273">
        <f>K49*M49</f>
        <v>9891.1173183353621</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48795.86528547285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80</v>
      </c>
      <c r="N71" s="396">
        <f>K71/M71</f>
        <v>1333.5780451800997</v>
      </c>
      <c r="O71" s="106"/>
    </row>
    <row r="72" spans="1:15">
      <c r="A72" s="167" t="s">
        <v>6</v>
      </c>
      <c r="B72" s="49" t="str">
        <f>VLOOKUP(A72,'MANO DE OBRA'!A8:D69,3,FALSE)</f>
        <v xml:space="preserve">Obrero </v>
      </c>
      <c r="C72" s="47"/>
      <c r="D72" s="47"/>
      <c r="E72" s="47"/>
      <c r="F72" s="47"/>
      <c r="G72" s="47"/>
      <c r="H72" s="47"/>
      <c r="I72" s="293">
        <f>K72/J72*100</f>
        <v>29260.000000000004</v>
      </c>
      <c r="J72" s="294">
        <v>185</v>
      </c>
      <c r="K72" s="295">
        <f>VLOOKUP(A72,'MANO DE OBRA'!A8:D100,4,FALSE)</f>
        <v>54131</v>
      </c>
      <c r="L72" s="50"/>
      <c r="M72" s="435">
        <v>80</v>
      </c>
      <c r="N72" s="396">
        <f>K72/M72</f>
        <v>676.63750000000005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2010.2155451800998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51125.233321540269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10225.046664308054</v>
      </c>
      <c r="M84" s="856"/>
      <c r="N84" s="51"/>
    </row>
    <row r="85" spans="1:14">
      <c r="B85" s="89" t="s">
        <v>973</v>
      </c>
      <c r="C85" s="90"/>
      <c r="D85" s="90"/>
      <c r="E85" s="90"/>
      <c r="F85" s="90"/>
      <c r="G85" s="90"/>
      <c r="H85" s="90"/>
      <c r="I85" s="87"/>
      <c r="J85" s="88"/>
      <c r="K85" s="305">
        <v>0.05</v>
      </c>
      <c r="L85" s="855">
        <f>N79*K85</f>
        <v>2556.2616660770136</v>
      </c>
      <c r="M85" s="856"/>
      <c r="N85" s="51"/>
    </row>
    <row r="86" spans="1:14" ht="15.75" thickBot="1">
      <c r="B86" s="91" t="s">
        <v>974</v>
      </c>
      <c r="C86" s="92"/>
      <c r="D86" s="92"/>
      <c r="E86" s="92"/>
      <c r="F86" s="92"/>
      <c r="G86" s="92"/>
      <c r="H86" s="92"/>
      <c r="I86" s="93"/>
      <c r="J86" s="94"/>
      <c r="K86" s="306">
        <v>0.05</v>
      </c>
      <c r="L86" s="857">
        <f>N79*K86</f>
        <v>2556.2616660770136</v>
      </c>
      <c r="M86" s="858"/>
      <c r="N86" s="51"/>
    </row>
    <row r="87" spans="1:14" ht="15.75" thickBot="1">
      <c r="B87" s="820" t="s">
        <v>953</v>
      </c>
      <c r="C87" s="821"/>
      <c r="D87" s="821"/>
      <c r="E87" s="821"/>
      <c r="F87" s="821"/>
      <c r="G87" s="821"/>
      <c r="H87" s="821"/>
      <c r="I87" s="821"/>
      <c r="J87" s="821"/>
      <c r="K87" s="821"/>
      <c r="L87" s="821"/>
      <c r="M87" s="822"/>
      <c r="N87" s="52">
        <f>L84+L85+L86</f>
        <v>15337.569996462084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66462.803318002349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1158</v>
      </c>
      <c r="C31" s="81" t="s">
        <v>2175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72.174666666666667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0.04</v>
      </c>
      <c r="L48" s="268"/>
      <c r="M48" s="403">
        <f>VLOOKUP(A48,MATERIALES!A5:D396,4,FALSE)</f>
        <v>6768.3045765445777</v>
      </c>
      <c r="N48" s="273">
        <f>K48*M48</f>
        <v>270.73218306178313</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8106.1871581232626</v>
      </c>
      <c r="N49" s="273">
        <f>K49*M49</f>
        <v>3242.4748632493051</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499.81326103713803</v>
      </c>
      <c r="N50" s="273">
        <f>K50*M50</f>
        <v>1499.439783111414</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5012.6468294225024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721.74666666666667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5806.5681627558361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1161.3136325511673</v>
      </c>
      <c r="M84" s="856"/>
      <c r="N84" s="51"/>
    </row>
    <row r="85" spans="1:14">
      <c r="B85" s="89" t="s">
        <v>973</v>
      </c>
      <c r="C85" s="90"/>
      <c r="D85" s="90"/>
      <c r="E85" s="90"/>
      <c r="F85" s="90"/>
      <c r="G85" s="90"/>
      <c r="H85" s="90"/>
      <c r="I85" s="87"/>
      <c r="J85" s="88"/>
      <c r="K85" s="305">
        <v>0.05</v>
      </c>
      <c r="L85" s="855">
        <f>N79*K85</f>
        <v>290.32840813779183</v>
      </c>
      <c r="M85" s="856"/>
      <c r="N85" s="51"/>
    </row>
    <row r="86" spans="1:14" ht="15.75" thickBot="1">
      <c r="B86" s="91" t="s">
        <v>974</v>
      </c>
      <c r="C86" s="92"/>
      <c r="D86" s="92"/>
      <c r="E86" s="92"/>
      <c r="F86" s="92"/>
      <c r="G86" s="92"/>
      <c r="H86" s="92"/>
      <c r="I86" s="93"/>
      <c r="J86" s="94"/>
      <c r="K86" s="306">
        <v>0.05</v>
      </c>
      <c r="L86" s="857">
        <f>N79*K86</f>
        <v>290.32840813779183</v>
      </c>
      <c r="M86" s="858"/>
      <c r="N86" s="51"/>
    </row>
    <row r="87" spans="1:14" ht="15.75" thickBot="1">
      <c r="B87" s="820" t="s">
        <v>953</v>
      </c>
      <c r="C87" s="821"/>
      <c r="D87" s="821"/>
      <c r="E87" s="821"/>
      <c r="F87" s="821"/>
      <c r="G87" s="821"/>
      <c r="H87" s="821"/>
      <c r="I87" s="821"/>
      <c r="J87" s="821"/>
      <c r="K87" s="821"/>
      <c r="L87" s="821"/>
      <c r="M87" s="822"/>
      <c r="N87" s="52">
        <f>L84+L85+L86</f>
        <v>1741.9704488267512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7548.5386115825877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1159</v>
      </c>
      <c r="C31" s="81" t="s">
        <v>2176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72.174666666666667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21843.337928657162</v>
      </c>
      <c r="N48" s="273">
        <f>K48*M48</f>
        <v>8737.3351714628643</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499.81326103713803</v>
      </c>
      <c r="N49" s="273">
        <f>K49*M49</f>
        <v>1499.439783111414</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10236.774954574279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721.74666666666667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11030.696287907611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2206.1392575815221</v>
      </c>
      <c r="M84" s="856"/>
      <c r="N84" s="51"/>
    </row>
    <row r="85" spans="1:14">
      <c r="B85" s="89" t="s">
        <v>973</v>
      </c>
      <c r="C85" s="90"/>
      <c r="D85" s="90"/>
      <c r="E85" s="90"/>
      <c r="F85" s="90"/>
      <c r="G85" s="90"/>
      <c r="H85" s="90"/>
      <c r="I85" s="87"/>
      <c r="J85" s="88"/>
      <c r="K85" s="305">
        <v>0.05</v>
      </c>
      <c r="L85" s="855">
        <f>N79*K85</f>
        <v>551.53481439538052</v>
      </c>
      <c r="M85" s="856"/>
      <c r="N85" s="51"/>
    </row>
    <row r="86" spans="1:14" ht="15.75" thickBot="1">
      <c r="B86" s="91" t="s">
        <v>974</v>
      </c>
      <c r="C86" s="92"/>
      <c r="D86" s="92"/>
      <c r="E86" s="92"/>
      <c r="F86" s="92"/>
      <c r="G86" s="92"/>
      <c r="H86" s="92"/>
      <c r="I86" s="93"/>
      <c r="J86" s="94"/>
      <c r="K86" s="306">
        <v>0.05</v>
      </c>
      <c r="L86" s="857">
        <f>N79*K86</f>
        <v>551.53481439538052</v>
      </c>
      <c r="M86" s="858"/>
      <c r="N86" s="51"/>
    </row>
    <row r="87" spans="1:14" ht="15.75" thickBot="1">
      <c r="B87" s="820" t="s">
        <v>953</v>
      </c>
      <c r="C87" s="821"/>
      <c r="D87" s="821"/>
      <c r="E87" s="821"/>
      <c r="F87" s="821"/>
      <c r="G87" s="821"/>
      <c r="H87" s="821"/>
      <c r="I87" s="821"/>
      <c r="J87" s="821"/>
      <c r="K87" s="821"/>
      <c r="L87" s="821"/>
      <c r="M87" s="822"/>
      <c r="N87" s="52">
        <f>L84+L85+L86</f>
        <v>3309.2088863722834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14339.905174279895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1160</v>
      </c>
      <c r="C31" s="81" t="s">
        <v>2177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286.59765815254394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0.08</v>
      </c>
      <c r="L48" s="268"/>
      <c r="M48" s="403">
        <f>VLOOKUP(A48,MATERIALES!A5:D396,4,FALSE)</f>
        <v>6768.3045765445777</v>
      </c>
      <c r="N48" s="273">
        <f>K48*M48</f>
        <v>541.46436612356626</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8106.1871581232626</v>
      </c>
      <c r="N49" s="273">
        <f>K49*M49</f>
        <v>3242.4748632493051</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499.81326103713803</v>
      </c>
      <c r="N50" s="273">
        <f>K50*M50</f>
        <v>1499.439783111414</v>
      </c>
    </row>
    <row r="51" spans="1:14">
      <c r="A51" s="166" t="s">
        <v>920</v>
      </c>
      <c r="B51" s="43" t="str">
        <f>VLOOKUP(A51,MATERIALES!A6:D373,3,FALSE)</f>
        <v>Malla eslabonada, calibre 10, 6 ojos</v>
      </c>
      <c r="C51" s="426"/>
      <c r="D51" s="426"/>
      <c r="E51" s="426"/>
      <c r="F51" s="426"/>
      <c r="G51" s="426"/>
      <c r="H51" s="426"/>
      <c r="I51" s="426"/>
      <c r="J51" s="313" t="str">
        <f>VLOOKUP(A51,MATERIALES!A6:D643,2,FALSE)</f>
        <v>m2</v>
      </c>
      <c r="K51" s="398">
        <v>1.5</v>
      </c>
      <c r="L51" s="422"/>
      <c r="M51" s="403">
        <f>VLOOKUP(A51,MATERIALES!A6:D399,4,FALSE)</f>
        <v>21450.319119510506</v>
      </c>
      <c r="N51" s="273">
        <f>K51*M51</f>
        <v>32175.478679265761</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37458.857691750047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2">
        <f>SUM(N71:N76)</f>
        <v>2865.9765815254395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40611.431931428029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8122.2863862856066</v>
      </c>
      <c r="M84" s="856"/>
      <c r="N84" s="51"/>
    </row>
    <row r="85" spans="1:14">
      <c r="B85" s="89" t="s">
        <v>973</v>
      </c>
      <c r="C85" s="90"/>
      <c r="D85" s="90"/>
      <c r="E85" s="90"/>
      <c r="F85" s="90"/>
      <c r="G85" s="90"/>
      <c r="H85" s="90"/>
      <c r="I85" s="87"/>
      <c r="J85" s="88"/>
      <c r="K85" s="305">
        <v>0.05</v>
      </c>
      <c r="L85" s="855">
        <f>N79*K85</f>
        <v>2030.5715965714016</v>
      </c>
      <c r="M85" s="856"/>
      <c r="N85" s="51"/>
    </row>
    <row r="86" spans="1:14" ht="15.75" thickBot="1">
      <c r="B86" s="91" t="s">
        <v>974</v>
      </c>
      <c r="C86" s="92"/>
      <c r="D86" s="92"/>
      <c r="E86" s="92"/>
      <c r="F86" s="92"/>
      <c r="G86" s="92"/>
      <c r="H86" s="92"/>
      <c r="I86" s="93"/>
      <c r="J86" s="94"/>
      <c r="K86" s="306">
        <v>0.05</v>
      </c>
      <c r="L86" s="857">
        <f>N79*K86</f>
        <v>2030.5715965714016</v>
      </c>
      <c r="M86" s="858"/>
      <c r="N86" s="51"/>
    </row>
    <row r="87" spans="1:14" ht="15.75" thickBot="1">
      <c r="B87" s="820" t="s">
        <v>953</v>
      </c>
      <c r="C87" s="821"/>
      <c r="D87" s="821"/>
      <c r="E87" s="821"/>
      <c r="F87" s="821"/>
      <c r="G87" s="821"/>
      <c r="H87" s="821"/>
      <c r="I87" s="821"/>
      <c r="J87" s="821"/>
      <c r="K87" s="821"/>
      <c r="L87" s="821"/>
      <c r="M87" s="822"/>
      <c r="N87" s="52">
        <f>L84+L85+L86</f>
        <v>12183.429579428408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52794.861510856441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1161</v>
      </c>
      <c r="C31" s="81" t="s">
        <v>2178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286.59765815254394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21843.337928657162</v>
      </c>
      <c r="N48" s="273">
        <f>K48*M48</f>
        <v>8737.3351714628643</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499.81326103713803</v>
      </c>
      <c r="N49" s="273">
        <f>K49*M49</f>
        <v>1499.439783111414</v>
      </c>
    </row>
    <row r="50" spans="1:14">
      <c r="A50" s="166" t="s">
        <v>920</v>
      </c>
      <c r="B50" s="43" t="str">
        <f>VLOOKUP(A50,MATERIALES!A6:D373,3,FALSE)</f>
        <v>Malla eslabonada, calibre 10, 6 ojos</v>
      </c>
      <c r="C50" s="426"/>
      <c r="D50" s="426"/>
      <c r="E50" s="426"/>
      <c r="F50" s="426"/>
      <c r="G50" s="426"/>
      <c r="H50" s="426"/>
      <c r="I50" s="426"/>
      <c r="J50" s="313" t="str">
        <f>VLOOKUP(A50,MATERIALES!A6:D642,2,FALSE)</f>
        <v>m2</v>
      </c>
      <c r="K50" s="398">
        <v>1.5</v>
      </c>
      <c r="L50" s="422"/>
      <c r="M50" s="403">
        <f>VLOOKUP(A50,MATERIALES!A6:D398,4,FALSE)</f>
        <v>21450.319119510506</v>
      </c>
      <c r="N50" s="273">
        <f>K50*M50</f>
        <v>32175.478679265761</v>
      </c>
    </row>
    <row r="51" spans="1:14" ht="15.75" customHeight="1">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42412.253633840039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2865.9765815254395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45564.827873518021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9112.9655747036049</v>
      </c>
      <c r="M84" s="856"/>
      <c r="N84" s="51"/>
    </row>
    <row r="85" spans="1:14">
      <c r="B85" s="89" t="s">
        <v>973</v>
      </c>
      <c r="C85" s="90"/>
      <c r="D85" s="90"/>
      <c r="E85" s="90"/>
      <c r="F85" s="90"/>
      <c r="G85" s="90"/>
      <c r="H85" s="90"/>
      <c r="I85" s="87"/>
      <c r="J85" s="88"/>
      <c r="K85" s="305">
        <v>0.05</v>
      </c>
      <c r="L85" s="855">
        <f>N79*K85</f>
        <v>2278.2413936759012</v>
      </c>
      <c r="M85" s="856"/>
      <c r="N85" s="51"/>
    </row>
    <row r="86" spans="1:14" ht="15.75" thickBot="1">
      <c r="B86" s="91" t="s">
        <v>974</v>
      </c>
      <c r="C86" s="92"/>
      <c r="D86" s="92"/>
      <c r="E86" s="92"/>
      <c r="F86" s="92"/>
      <c r="G86" s="92"/>
      <c r="H86" s="92"/>
      <c r="I86" s="93"/>
      <c r="J86" s="94"/>
      <c r="K86" s="306">
        <v>0.05</v>
      </c>
      <c r="L86" s="857">
        <f>N79*K86</f>
        <v>2278.2413936759012</v>
      </c>
      <c r="M86" s="858"/>
      <c r="N86" s="51"/>
    </row>
    <row r="87" spans="1:14" ht="15.75" thickBot="1">
      <c r="B87" s="820" t="s">
        <v>953</v>
      </c>
      <c r="C87" s="821"/>
      <c r="D87" s="821"/>
      <c r="E87" s="821"/>
      <c r="F87" s="821"/>
      <c r="G87" s="821"/>
      <c r="H87" s="821"/>
      <c r="I87" s="821"/>
      <c r="J87" s="821"/>
      <c r="K87" s="821"/>
      <c r="L87" s="821"/>
      <c r="M87" s="822"/>
      <c r="N87" s="52">
        <f>L84+L85+L86</f>
        <v>13669.448362055406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59234.27623557343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1718</v>
      </c>
      <c r="C31" s="81" t="s">
        <v>2179</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241</v>
      </c>
      <c r="B36" s="869" t="str">
        <f>VLOOKUP(A36,EQUIPOS!A6:D154,3,FALSE)</f>
        <v>Grúa (capacidad 15 ton)</v>
      </c>
      <c r="C36" s="870"/>
      <c r="D36" s="870"/>
      <c r="E36" s="870"/>
      <c r="F36" s="870"/>
      <c r="G36" s="870"/>
      <c r="H36" s="871"/>
      <c r="I36" s="268"/>
      <c r="J36" s="269"/>
      <c r="K36" s="270">
        <f>VLOOKUP(A36,EQUIPOS!A6:D163,4,FALSE)</f>
        <v>133271.23447890815</v>
      </c>
      <c r="L36" s="271"/>
      <c r="M36" s="337">
        <v>0.75</v>
      </c>
      <c r="N36" s="273">
        <f>K36/M36</f>
        <v>177694.97930521087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0.2</v>
      </c>
      <c r="N41" s="345">
        <f>N77*M41</f>
        <v>8969.3081204802675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186664.28742569115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10061.422333947507</v>
      </c>
      <c r="N48" s="273">
        <f>K48*M48</f>
        <v>10061.422333947507</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10061.422333947507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v>
      </c>
      <c r="N71" s="396">
        <f>K71/M71</f>
        <v>17781.040602401332</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v>
      </c>
      <c r="N72" s="396">
        <f>K72/M72</f>
        <v>27065.5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44846.540602401335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241572.25036203998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48314.450072407999</v>
      </c>
      <c r="M84" s="856"/>
      <c r="N84" s="51"/>
    </row>
    <row r="85" spans="1:14">
      <c r="B85" s="89" t="s">
        <v>973</v>
      </c>
      <c r="C85" s="90"/>
      <c r="D85" s="90"/>
      <c r="E85" s="90"/>
      <c r="F85" s="90"/>
      <c r="G85" s="90"/>
      <c r="H85" s="90"/>
      <c r="I85" s="87"/>
      <c r="J85" s="88"/>
      <c r="K85" s="305">
        <v>0.05</v>
      </c>
      <c r="L85" s="855">
        <f>N79*K85</f>
        <v>12078.612518102</v>
      </c>
      <c r="M85" s="856"/>
      <c r="N85" s="51"/>
    </row>
    <row r="86" spans="1:14" ht="15.75" thickBot="1">
      <c r="B86" s="91" t="s">
        <v>974</v>
      </c>
      <c r="C86" s="92"/>
      <c r="D86" s="92"/>
      <c r="E86" s="92"/>
      <c r="F86" s="92"/>
      <c r="G86" s="92"/>
      <c r="H86" s="92"/>
      <c r="I86" s="93"/>
      <c r="J86" s="94"/>
      <c r="K86" s="306">
        <v>0.05</v>
      </c>
      <c r="L86" s="857">
        <f>N79*K86</f>
        <v>12078.612518102</v>
      </c>
      <c r="M86" s="858"/>
      <c r="N86" s="51"/>
    </row>
    <row r="87" spans="1:14" ht="15.75" thickBot="1">
      <c r="B87" s="820" t="s">
        <v>953</v>
      </c>
      <c r="C87" s="821"/>
      <c r="D87" s="821"/>
      <c r="E87" s="821"/>
      <c r="F87" s="821"/>
      <c r="G87" s="821"/>
      <c r="H87" s="821"/>
      <c r="I87" s="821"/>
      <c r="J87" s="821"/>
      <c r="K87" s="821"/>
      <c r="L87" s="821"/>
      <c r="M87" s="822"/>
      <c r="N87" s="52">
        <f>L84+L85+L86</f>
        <v>72471.675108612006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314043.925470652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1719</v>
      </c>
      <c r="C31" s="81" t="s">
        <v>2180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0.2</v>
      </c>
      <c r="N41" s="345">
        <f>N77*M41</f>
        <v>6726.9810903601992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6726.9810903601992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10061.422333947507</v>
      </c>
      <c r="N48" s="273">
        <f>K48*M48</f>
        <v>10061.422333947507</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10061.422333947507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v>
      </c>
      <c r="N71" s="396">
        <f>K71/M71</f>
        <v>13335.780451800998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8</v>
      </c>
      <c r="N72" s="396">
        <f>K72/M72</f>
        <v>20299.125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2">
        <f>SUM(N71:N76)</f>
        <v>33634.905451800994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50423.308876108698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10084.661775221741</v>
      </c>
      <c r="M84" s="856"/>
      <c r="N84" s="51"/>
    </row>
    <row r="85" spans="1:14">
      <c r="B85" s="89" t="s">
        <v>973</v>
      </c>
      <c r="C85" s="90"/>
      <c r="D85" s="90"/>
      <c r="E85" s="90"/>
      <c r="F85" s="90"/>
      <c r="G85" s="90"/>
      <c r="H85" s="90"/>
      <c r="I85" s="87"/>
      <c r="J85" s="88"/>
      <c r="K85" s="305">
        <v>0.05</v>
      </c>
      <c r="L85" s="855">
        <f>N79*K85</f>
        <v>2521.1654438054352</v>
      </c>
      <c r="M85" s="856"/>
      <c r="N85" s="51"/>
    </row>
    <row r="86" spans="1:14" ht="15.75" thickBot="1">
      <c r="B86" s="91" t="s">
        <v>974</v>
      </c>
      <c r="C86" s="92"/>
      <c r="D86" s="92"/>
      <c r="E86" s="92"/>
      <c r="F86" s="92"/>
      <c r="G86" s="92"/>
      <c r="H86" s="92"/>
      <c r="I86" s="93"/>
      <c r="J86" s="94"/>
      <c r="K86" s="306">
        <v>0.05</v>
      </c>
      <c r="L86" s="857">
        <f>N79*K86</f>
        <v>2521.1654438054352</v>
      </c>
      <c r="M86" s="858"/>
      <c r="N86" s="51"/>
    </row>
    <row r="87" spans="1:14" ht="15.75" thickBot="1">
      <c r="B87" s="820" t="s">
        <v>953</v>
      </c>
      <c r="C87" s="821"/>
      <c r="D87" s="821"/>
      <c r="E87" s="821"/>
      <c r="F87" s="821"/>
      <c r="G87" s="821"/>
      <c r="H87" s="821"/>
      <c r="I87" s="821"/>
      <c r="J87" s="821"/>
      <c r="K87" s="821"/>
      <c r="L87" s="821"/>
      <c r="M87" s="822"/>
      <c r="N87" s="52">
        <f>L84+L85+L86</f>
        <v>15126.992662832612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65550.301538941305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1720</v>
      </c>
      <c r="C31" s="81" t="s">
        <v>2181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2686.8530451800998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2686.8530451800998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10061.422333947507</v>
      </c>
      <c r="N48" s="273">
        <f>K48*M48</f>
        <v>10061.422333947507</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10061.422333947507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v>
      </c>
      <c r="N71" s="396">
        <f>K71/M71</f>
        <v>8890.5203012006659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12</v>
      </c>
      <c r="N72" s="396">
        <f>K72/M72</f>
        <v>9021.8333333333339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2">
        <f>SUM(N71:N76)</f>
        <v>17912.353634534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30660.629013661608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6132.125802732322</v>
      </c>
      <c r="M84" s="856"/>
      <c r="N84" s="51"/>
    </row>
    <row r="85" spans="1:14">
      <c r="B85" s="89" t="s">
        <v>973</v>
      </c>
      <c r="C85" s="90"/>
      <c r="D85" s="90"/>
      <c r="E85" s="90"/>
      <c r="F85" s="90"/>
      <c r="G85" s="90"/>
      <c r="H85" s="90"/>
      <c r="I85" s="87"/>
      <c r="J85" s="88"/>
      <c r="K85" s="305">
        <v>0.05</v>
      </c>
      <c r="L85" s="855">
        <f>N79*K85</f>
        <v>1533.0314506830805</v>
      </c>
      <c r="M85" s="856"/>
      <c r="N85" s="51"/>
    </row>
    <row r="86" spans="1:14" ht="15.75" thickBot="1">
      <c r="B86" s="91" t="s">
        <v>974</v>
      </c>
      <c r="C86" s="92"/>
      <c r="D86" s="92"/>
      <c r="E86" s="92"/>
      <c r="F86" s="92"/>
      <c r="G86" s="92"/>
      <c r="H86" s="92"/>
      <c r="I86" s="93"/>
      <c r="J86" s="94"/>
      <c r="K86" s="306">
        <v>0.05</v>
      </c>
      <c r="L86" s="857">
        <f>N79*K86</f>
        <v>1533.0314506830805</v>
      </c>
      <c r="M86" s="858"/>
      <c r="N86" s="51"/>
    </row>
    <row r="87" spans="1:14" ht="15.75" thickBot="1">
      <c r="B87" s="820" t="s">
        <v>953</v>
      </c>
      <c r="C87" s="821"/>
      <c r="D87" s="821"/>
      <c r="E87" s="821"/>
      <c r="F87" s="821"/>
      <c r="G87" s="821"/>
      <c r="H87" s="821"/>
      <c r="I87" s="821"/>
      <c r="J87" s="821"/>
      <c r="K87" s="821"/>
      <c r="L87" s="821"/>
      <c r="M87" s="822"/>
      <c r="N87" s="52">
        <f>L84+L85+L86</f>
        <v>9198.188704098482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39858.817717760088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1721</v>
      </c>
      <c r="C31" s="81" t="s">
        <v>2182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2015.1397838850748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2015.1397838850748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206" t="s">
        <v>412</v>
      </c>
      <c r="B48" s="43" t="str">
        <f>VLOOKUP(A48,MATERIALES!A5:D373,3,FALSE)</f>
        <v>Cicatrizante (para remoción de especies vegetales)</v>
      </c>
      <c r="C48" s="282"/>
      <c r="D48" s="282"/>
      <c r="E48" s="282"/>
      <c r="F48" s="282"/>
      <c r="G48" s="282"/>
      <c r="H48" s="282"/>
      <c r="I48" s="282"/>
      <c r="J48" s="312" t="str">
        <f>VLOOKUP(A48,MATERIALES!A4:D640,2,FALSE)</f>
        <v>kg</v>
      </c>
      <c r="K48" s="283">
        <v>1</v>
      </c>
      <c r="L48" s="268"/>
      <c r="M48" s="403">
        <f>VLOOKUP(A48,MATERIALES!A5:D396,4,FALSE)</f>
        <v>10061.422333947507</v>
      </c>
      <c r="N48" s="273">
        <f>K48*M48</f>
        <v>10061.422333947507</v>
      </c>
    </row>
    <row r="49" spans="1:14">
      <c r="A49" s="170"/>
      <c r="B49" s="43"/>
      <c r="C49" s="426"/>
      <c r="D49" s="426"/>
      <c r="E49" s="426"/>
      <c r="F49" s="426"/>
      <c r="G49" s="426"/>
      <c r="H49" s="426"/>
      <c r="I49" s="426"/>
      <c r="J49" s="313"/>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10061.422333947507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16</v>
      </c>
      <c r="N71" s="396">
        <f>K71/M71</f>
        <v>6667.890225900499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16</v>
      </c>
      <c r="N72" s="396">
        <f>K72/M72</f>
        <v>6766.375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13434.265225900499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25510.827343733079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5102.1654687466162</v>
      </c>
      <c r="M84" s="856"/>
      <c r="N84" s="51"/>
    </row>
    <row r="85" spans="1:14">
      <c r="B85" s="89" t="s">
        <v>973</v>
      </c>
      <c r="C85" s="90"/>
      <c r="D85" s="90"/>
      <c r="E85" s="90"/>
      <c r="F85" s="90"/>
      <c r="G85" s="90"/>
      <c r="H85" s="90"/>
      <c r="I85" s="87"/>
      <c r="J85" s="88"/>
      <c r="K85" s="305">
        <v>0.05</v>
      </c>
      <c r="L85" s="855">
        <f>N79*K85</f>
        <v>1275.541367186654</v>
      </c>
      <c r="M85" s="856"/>
      <c r="N85" s="51"/>
    </row>
    <row r="86" spans="1:14" ht="15.75" thickBot="1">
      <c r="B86" s="91" t="s">
        <v>974</v>
      </c>
      <c r="C86" s="92"/>
      <c r="D86" s="92"/>
      <c r="E86" s="92"/>
      <c r="F86" s="92"/>
      <c r="G86" s="92"/>
      <c r="H86" s="92"/>
      <c r="I86" s="93"/>
      <c r="J86" s="94"/>
      <c r="K86" s="306">
        <v>0.05</v>
      </c>
      <c r="L86" s="857">
        <f>N79*K86</f>
        <v>1275.541367186654</v>
      </c>
      <c r="M86" s="858"/>
      <c r="N86" s="51"/>
    </row>
    <row r="87" spans="1:14" ht="15.75" thickBot="1">
      <c r="B87" s="820" t="s">
        <v>953</v>
      </c>
      <c r="C87" s="821"/>
      <c r="D87" s="821"/>
      <c r="E87" s="821"/>
      <c r="F87" s="821"/>
      <c r="G87" s="821"/>
      <c r="H87" s="821"/>
      <c r="I87" s="821"/>
      <c r="J87" s="821"/>
      <c r="K87" s="821"/>
      <c r="L87" s="821"/>
      <c r="M87" s="822"/>
      <c r="N87" s="52">
        <f>L84+L85+L86</f>
        <v>7653.2482031199233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33164.075546853004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1722</v>
      </c>
      <c r="C31" s="81" t="s">
        <v>2183</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11305.850572033949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2.1</v>
      </c>
      <c r="L48" s="268"/>
      <c r="M48" s="403">
        <f>VLOOKUP(A48,MATERIALES!A5:D396,4,FALSE)</f>
        <v>45610.546652714889</v>
      </c>
      <c r="N48" s="273">
        <f>K48*M48</f>
        <v>95782.147970701277</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10061.422333947507</v>
      </c>
      <c r="N49" s="273">
        <f>K49*M49</f>
        <v>10061.422333947507</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105843.57030464878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75372.337146892998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192521.75802357571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38504.351604715142</v>
      </c>
      <c r="M84" s="856"/>
      <c r="N84" s="51"/>
    </row>
    <row r="85" spans="1:14">
      <c r="B85" s="89" t="s">
        <v>973</v>
      </c>
      <c r="C85" s="90"/>
      <c r="D85" s="90"/>
      <c r="E85" s="90"/>
      <c r="F85" s="90"/>
      <c r="G85" s="90"/>
      <c r="H85" s="90"/>
      <c r="I85" s="87"/>
      <c r="J85" s="88"/>
      <c r="K85" s="305">
        <v>0.05</v>
      </c>
      <c r="L85" s="855">
        <f>N79*K85</f>
        <v>9626.0879011787856</v>
      </c>
      <c r="M85" s="856"/>
      <c r="N85" s="51"/>
    </row>
    <row r="86" spans="1:14" ht="15.75" thickBot="1">
      <c r="B86" s="91" t="s">
        <v>974</v>
      </c>
      <c r="C86" s="92"/>
      <c r="D86" s="92"/>
      <c r="E86" s="92"/>
      <c r="F86" s="92"/>
      <c r="G86" s="92"/>
      <c r="H86" s="92"/>
      <c r="I86" s="93"/>
      <c r="J86" s="94"/>
      <c r="K86" s="306">
        <v>0.05</v>
      </c>
      <c r="L86" s="857">
        <f>N79*K86</f>
        <v>9626.0879011787856</v>
      </c>
      <c r="M86" s="858"/>
      <c r="N86" s="51"/>
    </row>
    <row r="87" spans="1:14" ht="15.75" thickBot="1">
      <c r="B87" s="820" t="s">
        <v>953</v>
      </c>
      <c r="C87" s="821"/>
      <c r="D87" s="821"/>
      <c r="E87" s="821"/>
      <c r="F87" s="821"/>
      <c r="G87" s="821"/>
      <c r="H87" s="821"/>
      <c r="I87" s="821"/>
      <c r="J87" s="821"/>
      <c r="K87" s="821"/>
      <c r="L87" s="821"/>
      <c r="M87" s="822"/>
      <c r="N87" s="52">
        <f>L84+L85+L86</f>
        <v>57756.52740707271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250278.28543064842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1723</v>
      </c>
      <c r="C31" s="81" t="s">
        <v>2184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11305.850572033949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v>
      </c>
      <c r="L48" s="268"/>
      <c r="M48" s="403">
        <f>VLOOKUP(A48,MATERIALES!A5:D396,4,FALSE)</f>
        <v>45610.546652714889</v>
      </c>
      <c r="N48" s="273">
        <f>K48*M48</f>
        <v>91221.093305429778</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10061.422333947507</v>
      </c>
      <c r="N49" s="273">
        <f>K49*M49</f>
        <v>10061.422333947507</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101282.51563937729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75372.337146892998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187960.70335830422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37592.140671660847</v>
      </c>
      <c r="M84" s="856"/>
      <c r="N84" s="51"/>
    </row>
    <row r="85" spans="1:14">
      <c r="B85" s="89" t="s">
        <v>973</v>
      </c>
      <c r="C85" s="90"/>
      <c r="D85" s="90"/>
      <c r="E85" s="90"/>
      <c r="F85" s="90"/>
      <c r="G85" s="90"/>
      <c r="H85" s="90"/>
      <c r="I85" s="87"/>
      <c r="J85" s="88"/>
      <c r="K85" s="305">
        <v>0.05</v>
      </c>
      <c r="L85" s="855">
        <f>N79*K85</f>
        <v>9398.0351679152118</v>
      </c>
      <c r="M85" s="856"/>
      <c r="N85" s="51"/>
    </row>
    <row r="86" spans="1:14" ht="15.75" thickBot="1">
      <c r="B86" s="91" t="s">
        <v>974</v>
      </c>
      <c r="C86" s="92"/>
      <c r="D86" s="92"/>
      <c r="E86" s="92"/>
      <c r="F86" s="92"/>
      <c r="G86" s="92"/>
      <c r="H86" s="92"/>
      <c r="I86" s="93"/>
      <c r="J86" s="94"/>
      <c r="K86" s="306">
        <v>0.05</v>
      </c>
      <c r="L86" s="857">
        <f>N79*K86</f>
        <v>9398.0351679152118</v>
      </c>
      <c r="M86" s="858"/>
      <c r="N86" s="51"/>
    </row>
    <row r="87" spans="1:14" ht="15.75" thickBot="1">
      <c r="B87" s="820" t="s">
        <v>953</v>
      </c>
      <c r="C87" s="821"/>
      <c r="D87" s="821"/>
      <c r="E87" s="821"/>
      <c r="F87" s="821"/>
      <c r="G87" s="821"/>
      <c r="H87" s="821"/>
      <c r="I87" s="821"/>
      <c r="J87" s="821"/>
      <c r="K87" s="821"/>
      <c r="L87" s="821"/>
      <c r="M87" s="822"/>
      <c r="N87" s="52">
        <f>L84+L85+L86</f>
        <v>56388.211007491263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244348.9143657955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1724</v>
      </c>
      <c r="C31" s="81" t="s">
        <v>2185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4720.6884844632978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4720.6884844632978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1.31</v>
      </c>
      <c r="L48" s="268"/>
      <c r="M48" s="403">
        <f>VLOOKUP(A48,MATERIALES!A5:D396,4,FALSE)</f>
        <v>45610.546652714889</v>
      </c>
      <c r="N48" s="273">
        <f>K48*M48</f>
        <v>59749.816115056507</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10061.422333947507</v>
      </c>
      <c r="N49" s="273">
        <f>K49*M49</f>
        <v>10061.422333947507</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69811.238449004013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5.7</v>
      </c>
      <c r="N71" s="396">
        <f>K71/M71</f>
        <v>18716.884844632979</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5.7</v>
      </c>
      <c r="N72" s="396">
        <f>K72/M72</f>
        <v>28490</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47206.884844632979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121738.81177810029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24347.76235562006</v>
      </c>
      <c r="M84" s="856"/>
      <c r="N84" s="51"/>
    </row>
    <row r="85" spans="1:14">
      <c r="B85" s="89" t="s">
        <v>973</v>
      </c>
      <c r="C85" s="90"/>
      <c r="D85" s="90"/>
      <c r="E85" s="90"/>
      <c r="F85" s="90"/>
      <c r="G85" s="90"/>
      <c r="H85" s="90"/>
      <c r="I85" s="87"/>
      <c r="J85" s="88"/>
      <c r="K85" s="305">
        <v>0.05</v>
      </c>
      <c r="L85" s="855">
        <f>N79*K85</f>
        <v>6086.9405889050149</v>
      </c>
      <c r="M85" s="856"/>
      <c r="N85" s="51"/>
    </row>
    <row r="86" spans="1:14" ht="15.75" thickBot="1">
      <c r="B86" s="91" t="s">
        <v>974</v>
      </c>
      <c r="C86" s="92"/>
      <c r="D86" s="92"/>
      <c r="E86" s="92"/>
      <c r="F86" s="92"/>
      <c r="G86" s="92"/>
      <c r="H86" s="92"/>
      <c r="I86" s="93"/>
      <c r="J86" s="94"/>
      <c r="K86" s="306">
        <v>0.05</v>
      </c>
      <c r="L86" s="857">
        <f>N79*K86</f>
        <v>6086.9405889050149</v>
      </c>
      <c r="M86" s="858"/>
      <c r="N86" s="51"/>
    </row>
    <row r="87" spans="1:14" ht="15.75" thickBot="1">
      <c r="B87" s="820" t="s">
        <v>953</v>
      </c>
      <c r="C87" s="821"/>
      <c r="D87" s="821"/>
      <c r="E87" s="821"/>
      <c r="F87" s="821"/>
      <c r="G87" s="821"/>
      <c r="H87" s="821"/>
      <c r="I87" s="821"/>
      <c r="J87" s="821"/>
      <c r="K87" s="821"/>
      <c r="L87" s="821"/>
      <c r="M87" s="822"/>
      <c r="N87" s="52">
        <f>L84+L85+L86</f>
        <v>36521.643533430091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158260.45531153039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1725</v>
      </c>
      <c r="C31" s="81" t="s">
        <v>2186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3957.0477002118823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3957.0477002118823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1.1000000000000001</v>
      </c>
      <c r="L48" s="268"/>
      <c r="M48" s="403">
        <f>VLOOKUP(A48,MATERIALES!A5:D396,4,FALSE)</f>
        <v>45610.546652714889</v>
      </c>
      <c r="N48" s="273">
        <f>K48*M48</f>
        <v>50171.60131798638</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10061.422333947507</v>
      </c>
      <c r="N49" s="273">
        <f>K49*M49</f>
        <v>10061.422333947507</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60233.023651933887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6.8</v>
      </c>
      <c r="N71" s="396">
        <f>K71/M71</f>
        <v>15689.153472707058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6.8</v>
      </c>
      <c r="N72" s="396">
        <f>K72/M72</f>
        <v>23881.323529411766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39570.477002118823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103760.54835426458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20752.109670852918</v>
      </c>
      <c r="M84" s="856"/>
      <c r="N84" s="51"/>
    </row>
    <row r="85" spans="1:14">
      <c r="B85" s="89" t="s">
        <v>973</v>
      </c>
      <c r="C85" s="90"/>
      <c r="D85" s="90"/>
      <c r="E85" s="90"/>
      <c r="F85" s="90"/>
      <c r="G85" s="90"/>
      <c r="H85" s="90"/>
      <c r="I85" s="87"/>
      <c r="J85" s="88"/>
      <c r="K85" s="305">
        <v>0.05</v>
      </c>
      <c r="L85" s="855">
        <f>N79*K85</f>
        <v>5188.0274177132296</v>
      </c>
      <c r="M85" s="856"/>
      <c r="N85" s="51"/>
    </row>
    <row r="86" spans="1:14" ht="15.75" thickBot="1">
      <c r="B86" s="91" t="s">
        <v>974</v>
      </c>
      <c r="C86" s="92"/>
      <c r="D86" s="92"/>
      <c r="E86" s="92"/>
      <c r="F86" s="92"/>
      <c r="G86" s="92"/>
      <c r="H86" s="92"/>
      <c r="I86" s="93"/>
      <c r="J86" s="94"/>
      <c r="K86" s="306">
        <v>0.05</v>
      </c>
      <c r="L86" s="857">
        <f>N79*K86</f>
        <v>5188.0274177132296</v>
      </c>
      <c r="M86" s="858"/>
      <c r="N86" s="51"/>
    </row>
    <row r="87" spans="1:14" ht="15.75" thickBot="1">
      <c r="B87" s="820" t="s">
        <v>953</v>
      </c>
      <c r="C87" s="821"/>
      <c r="D87" s="821"/>
      <c r="E87" s="821"/>
      <c r="F87" s="821"/>
      <c r="G87" s="821"/>
      <c r="H87" s="821"/>
      <c r="I87" s="821"/>
      <c r="J87" s="821"/>
      <c r="K87" s="821"/>
      <c r="L87" s="821"/>
      <c r="M87" s="822"/>
      <c r="N87" s="52">
        <f>L84+L85+L86</f>
        <v>31128.16450627938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134888.71286054395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1162</v>
      </c>
      <c r="C31" s="81" t="s">
        <v>2187</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269.07924361440803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269.07924361440803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0.05</v>
      </c>
      <c r="L48" s="268"/>
      <c r="M48" s="403">
        <f>VLOOKUP(A48,MATERIALES!A5:D396,4,FALSE)</f>
        <v>45610.546652714889</v>
      </c>
      <c r="N48" s="273">
        <f>K48*M48</f>
        <v>2280.5273326357446</v>
      </c>
    </row>
    <row r="49" spans="1:14">
      <c r="A49" s="170" t="s">
        <v>774</v>
      </c>
      <c r="B49" s="43" t="str">
        <f>VLOOKUP(A49,MATERIALES!A6:D373,3,FALSE)</f>
        <v>Agua</v>
      </c>
      <c r="C49" s="426"/>
      <c r="D49" s="426"/>
      <c r="E49" s="426"/>
      <c r="F49" s="426"/>
      <c r="G49" s="426"/>
      <c r="H49" s="426"/>
      <c r="I49" s="426"/>
      <c r="J49" s="313" t="str">
        <f>VLOOKUP(A49,MATERIALES!A5:D641,2,FALSE)</f>
        <v>lt</v>
      </c>
      <c r="K49" s="398">
        <v>5</v>
      </c>
      <c r="L49" s="422"/>
      <c r="M49" s="403">
        <f>VLOOKUP(A49,MATERIALES!A6:D397,4,FALSE)</f>
        <v>57.952445967346726</v>
      </c>
      <c r="N49" s="273">
        <f>K49*M49</f>
        <v>289.76222983673364</v>
      </c>
    </row>
    <row r="50" spans="1:14">
      <c r="A50" s="170" t="s">
        <v>915</v>
      </c>
      <c r="B50" s="43" t="str">
        <f>VLOOKUP(A50,MATERIALES!A6:D373,3,FALSE)</f>
        <v>Cespedones</v>
      </c>
      <c r="C50" s="426"/>
      <c r="D50" s="426"/>
      <c r="E50" s="426"/>
      <c r="F50" s="426"/>
      <c r="G50" s="426"/>
      <c r="H50" s="426"/>
      <c r="I50" s="426"/>
      <c r="J50" s="313" t="str">
        <f>VLOOKUP(A50,MATERIALES!A6:D642,2,FALSE)</f>
        <v>m2</v>
      </c>
      <c r="K50" s="398">
        <v>1</v>
      </c>
      <c r="L50" s="422"/>
      <c r="M50" s="403">
        <f>VLOOKUP(A50,MATERIALES!A6:D398,4,FALSE)</f>
        <v>8357.0034785976331</v>
      </c>
      <c r="N50" s="273">
        <f>K50*M50</f>
        <v>8357.0034785976331</v>
      </c>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10927.293041070112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100</v>
      </c>
      <c r="N71" s="396">
        <f>K71/M71</f>
        <v>1066.8624361440798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100</v>
      </c>
      <c r="N72" s="396">
        <f>K72/M72</f>
        <v>1623.93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2690.7924361440801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13887.164720828599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2777.4329441657201</v>
      </c>
      <c r="M84" s="856"/>
      <c r="N84" s="51"/>
    </row>
    <row r="85" spans="1:14">
      <c r="B85" s="89" t="s">
        <v>973</v>
      </c>
      <c r="C85" s="90"/>
      <c r="D85" s="90"/>
      <c r="E85" s="90"/>
      <c r="F85" s="90"/>
      <c r="G85" s="90"/>
      <c r="H85" s="90"/>
      <c r="I85" s="87"/>
      <c r="J85" s="88"/>
      <c r="K85" s="305">
        <v>0.05</v>
      </c>
      <c r="L85" s="855">
        <f>N79*K85</f>
        <v>694.35823604143002</v>
      </c>
      <c r="M85" s="856"/>
      <c r="N85" s="51"/>
    </row>
    <row r="86" spans="1:14" ht="15.75" thickBot="1">
      <c r="B86" s="91" t="s">
        <v>974</v>
      </c>
      <c r="C86" s="92"/>
      <c r="D86" s="92"/>
      <c r="E86" s="92"/>
      <c r="F86" s="92"/>
      <c r="G86" s="92"/>
      <c r="H86" s="92"/>
      <c r="I86" s="93"/>
      <c r="J86" s="94"/>
      <c r="K86" s="306">
        <v>0.05</v>
      </c>
      <c r="L86" s="857">
        <f>N79*K86</f>
        <v>694.35823604143002</v>
      </c>
      <c r="M86" s="858"/>
      <c r="N86" s="51"/>
    </row>
    <row r="87" spans="1:14" ht="15.75" thickBot="1">
      <c r="B87" s="820" t="s">
        <v>953</v>
      </c>
      <c r="C87" s="821"/>
      <c r="D87" s="821"/>
      <c r="E87" s="821"/>
      <c r="F87" s="821"/>
      <c r="G87" s="821"/>
      <c r="H87" s="821"/>
      <c r="I87" s="821"/>
      <c r="J87" s="821"/>
      <c r="K87" s="821"/>
      <c r="L87" s="821"/>
      <c r="M87" s="822"/>
      <c r="N87" s="52">
        <f>L84+L85+L86</f>
        <v>4166.1494162485806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18053.314137077181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1163</v>
      </c>
      <c r="C31" s="81" t="s">
        <v>2188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108.262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108.262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1373.9616483650409</v>
      </c>
      <c r="N48" s="273">
        <f>K48*M48</f>
        <v>1373.9616483650409</v>
      </c>
    </row>
    <row r="49" spans="1:14">
      <c r="A49" s="170" t="s">
        <v>650</v>
      </c>
      <c r="B49" s="43" t="str">
        <f>VLOOKUP(A49,MATERIALES!A6:D373,3,FALSE)</f>
        <v>Semillas para empradizar</v>
      </c>
      <c r="C49" s="426"/>
      <c r="D49" s="426"/>
      <c r="E49" s="426"/>
      <c r="F49" s="426"/>
      <c r="G49" s="426"/>
      <c r="H49" s="426"/>
      <c r="I49" s="426"/>
      <c r="J49" s="313" t="str">
        <f>VLOOKUP(A49,MATERIALES!A5:D641,2,FALSE)</f>
        <v>kg</v>
      </c>
      <c r="K49" s="398">
        <v>0.05</v>
      </c>
      <c r="L49" s="422"/>
      <c r="M49" s="403">
        <f>VLOOKUP(A49,MATERIALES!A6:D397,4,FALSE)</f>
        <v>106097.43424323463</v>
      </c>
      <c r="N49" s="273">
        <f>K49*M49</f>
        <v>5304.8717121617319</v>
      </c>
    </row>
    <row r="50" spans="1:14">
      <c r="A50" s="170" t="s">
        <v>686</v>
      </c>
      <c r="B50" s="43" t="str">
        <f>VLOOKUP(A50,MATERIALES!A6:D373,3,FALSE)</f>
        <v xml:space="preserve">Tierra abonada </v>
      </c>
      <c r="C50" s="426"/>
      <c r="D50" s="426"/>
      <c r="E50" s="426"/>
      <c r="F50" s="426"/>
      <c r="G50" s="426"/>
      <c r="H50" s="426"/>
      <c r="I50" s="426"/>
      <c r="J50" s="313" t="str">
        <f>VLOOKUP(A50,MATERIALES!A6:D642,2,FALSE)</f>
        <v>m3</v>
      </c>
      <c r="K50" s="398">
        <v>7.4999999999999997E-2</v>
      </c>
      <c r="L50" s="422"/>
      <c r="M50" s="403">
        <f>VLOOKUP(A50,MATERIALES!A6:D398,4,FALSE)</f>
        <v>45610.546652714889</v>
      </c>
      <c r="N50" s="273">
        <f>K50*M50</f>
        <v>3420.7909989536165</v>
      </c>
    </row>
    <row r="51" spans="1:14">
      <c r="A51" s="170" t="s">
        <v>774</v>
      </c>
      <c r="B51" s="43" t="str">
        <f>VLOOKUP(A51,MATERIALES!A6:D373,3,FALSE)</f>
        <v>Agua</v>
      </c>
      <c r="C51" s="426"/>
      <c r="D51" s="426"/>
      <c r="E51" s="426"/>
      <c r="F51" s="426"/>
      <c r="G51" s="426"/>
      <c r="H51" s="426"/>
      <c r="I51" s="426"/>
      <c r="J51" s="313" t="str">
        <f>VLOOKUP(A51,MATERIALES!A6:D643,2,FALSE)</f>
        <v>lt</v>
      </c>
      <c r="K51" s="398">
        <v>5</v>
      </c>
      <c r="L51" s="422"/>
      <c r="M51" s="403">
        <f>VLOOKUP(A51,MATERIALES!A6:D399,4,FALSE)</f>
        <v>57.952445967346726</v>
      </c>
      <c r="N51" s="273">
        <f>K51*M51</f>
        <v>289.76222983673364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10389.386589317122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100</v>
      </c>
      <c r="N71" s="396">
        <f>K71/M71</f>
        <v>1082.6199999999999</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1082.6199999999999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11580.268589317122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2316.0537178634245</v>
      </c>
      <c r="M84" s="856"/>
      <c r="N84" s="51"/>
    </row>
    <row r="85" spans="1:14">
      <c r="B85" s="89" t="s">
        <v>973</v>
      </c>
      <c r="C85" s="90"/>
      <c r="D85" s="90"/>
      <c r="E85" s="90"/>
      <c r="F85" s="90"/>
      <c r="G85" s="90"/>
      <c r="H85" s="90"/>
      <c r="I85" s="87"/>
      <c r="J85" s="88"/>
      <c r="K85" s="305">
        <v>0.05</v>
      </c>
      <c r="L85" s="855">
        <f>N79*K85</f>
        <v>579.01342946585612</v>
      </c>
      <c r="M85" s="856"/>
      <c r="N85" s="51"/>
    </row>
    <row r="86" spans="1:14" ht="15.75" thickBot="1">
      <c r="B86" s="91" t="s">
        <v>974</v>
      </c>
      <c r="C86" s="92"/>
      <c r="D86" s="92"/>
      <c r="E86" s="92"/>
      <c r="F86" s="92"/>
      <c r="G86" s="92"/>
      <c r="H86" s="92"/>
      <c r="I86" s="93"/>
      <c r="J86" s="94"/>
      <c r="K86" s="306">
        <v>0.05</v>
      </c>
      <c r="L86" s="857">
        <f>N79*K86</f>
        <v>579.01342946585612</v>
      </c>
      <c r="M86" s="858"/>
      <c r="N86" s="51"/>
    </row>
    <row r="87" spans="1:14" ht="15.75" thickBot="1">
      <c r="B87" s="820" t="s">
        <v>953</v>
      </c>
      <c r="C87" s="821"/>
      <c r="D87" s="821"/>
      <c r="E87" s="821"/>
      <c r="F87" s="821"/>
      <c r="G87" s="821"/>
      <c r="H87" s="821"/>
      <c r="I87" s="821"/>
      <c r="J87" s="821"/>
      <c r="K87" s="821"/>
      <c r="L87" s="821"/>
      <c r="M87" s="822"/>
      <c r="N87" s="52">
        <f>L84+L85+L86</f>
        <v>3474.0805767951365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15054.349166112259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1164</v>
      </c>
      <c r="C31" s="81" t="s">
        <v>2189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253</v>
      </c>
      <c r="B36" s="869" t="str">
        <f>VLOOKUP(A36,EQUIPOS!A6:D154,3,FALSE)</f>
        <v>Máquina hidrosembradora</v>
      </c>
      <c r="C36" s="870"/>
      <c r="D36" s="870"/>
      <c r="E36" s="870"/>
      <c r="F36" s="870"/>
      <c r="G36" s="870"/>
      <c r="H36" s="871"/>
      <c r="I36" s="268"/>
      <c r="J36" s="269"/>
      <c r="K36" s="270">
        <f>VLOOKUP(A36,EQUIPOS!A6:D163,4,FALSE)</f>
        <v>18504.765850162465</v>
      </c>
      <c r="L36" s="271"/>
      <c r="M36" s="337">
        <v>350</v>
      </c>
      <c r="N36" s="273">
        <f>K36/M36</f>
        <v>52.870759571892755</v>
      </c>
    </row>
    <row r="37" spans="1:14">
      <c r="A37" s="113" t="s">
        <v>138</v>
      </c>
      <c r="B37" s="869" t="str">
        <f>VLOOKUP(A37,EQUIPOS!A7:D154,3,FALSE)</f>
        <v>Camioneta D-300</v>
      </c>
      <c r="C37" s="870"/>
      <c r="D37" s="870"/>
      <c r="E37" s="870"/>
      <c r="F37" s="870"/>
      <c r="G37" s="870"/>
      <c r="H37" s="871"/>
      <c r="I37" s="422"/>
      <c r="J37" s="423"/>
      <c r="K37" s="270">
        <f>VLOOKUP(A37,EQUIPOS!A7:D164,4,FALSE)</f>
        <v>47848.053669682427</v>
      </c>
      <c r="L37" s="336"/>
      <c r="M37" s="337">
        <v>350</v>
      </c>
      <c r="N37" s="273">
        <f>K37/M37</f>
        <v>136.70872477052123</v>
      </c>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4.8049864931144288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194.38447083552842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1373.9616483650409</v>
      </c>
      <c r="N48" s="273">
        <f>K48*M48</f>
        <v>1373.9616483650409</v>
      </c>
    </row>
    <row r="49" spans="1:14">
      <c r="A49" s="170" t="s">
        <v>499</v>
      </c>
      <c r="B49" s="43" t="str">
        <f>VLOOKUP(A49,MATERIALES!A6:D373,3,FALSE)</f>
        <v>Mulch Orgánico</v>
      </c>
      <c r="C49" s="426"/>
      <c r="D49" s="426"/>
      <c r="E49" s="426"/>
      <c r="F49" s="426"/>
      <c r="G49" s="426"/>
      <c r="H49" s="426"/>
      <c r="I49" s="426"/>
      <c r="J49" s="313" t="str">
        <f>VLOOKUP(A49,MATERIALES!A5:D641,2,FALSE)</f>
        <v>kg</v>
      </c>
      <c r="K49" s="398">
        <v>0.4</v>
      </c>
      <c r="L49" s="422"/>
      <c r="M49" s="403">
        <f>VLOOKUP(A49,MATERIALES!A6:D397,4,FALSE)</f>
        <v>2297.0984248542281</v>
      </c>
      <c r="N49" s="273">
        <f>K49*M49</f>
        <v>918.8393699416913</v>
      </c>
    </row>
    <row r="50" spans="1:14">
      <c r="A50" s="170" t="s">
        <v>774</v>
      </c>
      <c r="B50" s="43" t="str">
        <f>VLOOKUP(A50,MATERIALES!A6:D373,3,FALSE)</f>
        <v>Agua</v>
      </c>
      <c r="C50" s="426"/>
      <c r="D50" s="426"/>
      <c r="E50" s="426"/>
      <c r="F50" s="426"/>
      <c r="G50" s="426"/>
      <c r="H50" s="426"/>
      <c r="I50" s="426"/>
      <c r="J50" s="313" t="str">
        <f>VLOOKUP(A50,MATERIALES!A6:D642,2,FALSE)</f>
        <v>lt</v>
      </c>
      <c r="K50" s="398">
        <v>5</v>
      </c>
      <c r="L50" s="422"/>
      <c r="M50" s="403">
        <f>VLOOKUP(A50,MATERIALES!A6:D398,4,FALSE)</f>
        <v>57.952445967346726</v>
      </c>
      <c r="N50" s="273">
        <f>K50*M50</f>
        <v>289.76222983673364</v>
      </c>
    </row>
    <row r="51" spans="1:14">
      <c r="A51" s="170" t="s">
        <v>650</v>
      </c>
      <c r="B51" s="43" t="str">
        <f>VLOOKUP(A51,MATERIALES!A6:D373,3,FALSE)</f>
        <v>Semillas para empradizar</v>
      </c>
      <c r="C51" s="426"/>
      <c r="D51" s="426"/>
      <c r="E51" s="426"/>
      <c r="F51" s="426"/>
      <c r="G51" s="426"/>
      <c r="H51" s="426"/>
      <c r="I51" s="426"/>
      <c r="J51" s="313" t="str">
        <f>VLOOKUP(A51,MATERIALES!A6:D643,2,FALSE)</f>
        <v>kg</v>
      </c>
      <c r="K51" s="398">
        <v>0.05</v>
      </c>
      <c r="L51" s="422"/>
      <c r="M51" s="403">
        <f>VLOOKUP(A51,MATERIALES!A6:D399,4,FALSE)</f>
        <v>106097.43424323463</v>
      </c>
      <c r="N51" s="273">
        <f>K51*M51</f>
        <v>5304.8717121617319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7887.4349603051978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2800</v>
      </c>
      <c r="N71" s="396">
        <f>K71/M71</f>
        <v>57.997500000000002</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2800</v>
      </c>
      <c r="N72" s="396">
        <f>K72/M72</f>
        <v>38.102229862288567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96.099729862288569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8177.9191610030148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1635.583832200603</v>
      </c>
      <c r="M84" s="856"/>
      <c r="N84" s="51"/>
    </row>
    <row r="85" spans="1:14">
      <c r="B85" s="89" t="s">
        <v>973</v>
      </c>
      <c r="C85" s="90"/>
      <c r="D85" s="90"/>
      <c r="E85" s="90"/>
      <c r="F85" s="90"/>
      <c r="G85" s="90"/>
      <c r="H85" s="90"/>
      <c r="I85" s="87"/>
      <c r="J85" s="88"/>
      <c r="K85" s="305">
        <v>0.05</v>
      </c>
      <c r="L85" s="855">
        <f>N79*K85</f>
        <v>408.89595805015074</v>
      </c>
      <c r="M85" s="856"/>
      <c r="N85" s="51"/>
    </row>
    <row r="86" spans="1:14" ht="15.75" thickBot="1">
      <c r="B86" s="91" t="s">
        <v>974</v>
      </c>
      <c r="C86" s="92"/>
      <c r="D86" s="92"/>
      <c r="E86" s="92"/>
      <c r="F86" s="92"/>
      <c r="G86" s="92"/>
      <c r="H86" s="92"/>
      <c r="I86" s="93"/>
      <c r="J86" s="94"/>
      <c r="K86" s="306">
        <v>0.05</v>
      </c>
      <c r="L86" s="857">
        <f>N79*K86</f>
        <v>408.89595805015074</v>
      </c>
      <c r="M86" s="858"/>
      <c r="N86" s="51"/>
    </row>
    <row r="87" spans="1:14" ht="15.75" thickBot="1">
      <c r="B87" s="820" t="s">
        <v>953</v>
      </c>
      <c r="C87" s="821"/>
      <c r="D87" s="821"/>
      <c r="E87" s="821"/>
      <c r="F87" s="821"/>
      <c r="G87" s="821"/>
      <c r="H87" s="821"/>
      <c r="I87" s="821"/>
      <c r="J87" s="821"/>
      <c r="K87" s="821"/>
      <c r="L87" s="821"/>
      <c r="M87" s="822"/>
      <c r="N87" s="52">
        <f>L84+L85+L86</f>
        <v>2453.3757483009044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10631.294909303919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1726</v>
      </c>
      <c r="C31" s="962" t="s">
        <v>2049</v>
      </c>
      <c r="D31" s="963"/>
      <c r="E31" s="963"/>
      <c r="F31" s="963"/>
      <c r="G31" s="963"/>
      <c r="H31" s="963"/>
      <c r="I31" s="963"/>
      <c r="J31" s="963"/>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8000</v>
      </c>
      <c r="N36" s="273">
        <f>K36/M36</f>
        <v>5.9810067087103036</v>
      </c>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26.907924361440802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32.888931070151102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511</v>
      </c>
      <c r="B48" s="43" t="str">
        <f>VLOOKUP(A48,MATERIALES!A5:D373,3,FALSE)</f>
        <v>Manto Temporal (Protección de Taludes)</v>
      </c>
      <c r="C48" s="282"/>
      <c r="D48" s="282"/>
      <c r="E48" s="282"/>
      <c r="F48" s="282"/>
      <c r="G48" s="282"/>
      <c r="H48" s="282"/>
      <c r="I48" s="282"/>
      <c r="J48" s="312" t="str">
        <f>VLOOKUP(A48,MATERIALES!A4:D640,2,FALSE)</f>
        <v>m2</v>
      </c>
      <c r="K48" s="487">
        <v>1.05</v>
      </c>
      <c r="L48" s="268"/>
      <c r="M48" s="403">
        <f>VLOOKUP(A48,MATERIALES!A5:D396,4,FALSE)</f>
        <v>4636.3440831392545</v>
      </c>
      <c r="N48" s="273">
        <f>K48*M48</f>
        <v>4868.1612872962178</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16178.633208598079</v>
      </c>
      <c r="N49" s="273">
        <f>K49*M49</f>
        <v>16178.633208598079</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927.27093671001546</v>
      </c>
      <c r="N50" s="273">
        <f>K50*M50</f>
        <v>1854.5418734200309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22901.336369314329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2690.7924361440801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25625.017736528564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5125.0035473057133</v>
      </c>
      <c r="M84" s="856"/>
      <c r="N84" s="51"/>
    </row>
    <row r="85" spans="1:14">
      <c r="B85" s="89" t="s">
        <v>973</v>
      </c>
      <c r="C85" s="90"/>
      <c r="D85" s="90"/>
      <c r="E85" s="90"/>
      <c r="F85" s="90"/>
      <c r="G85" s="90"/>
      <c r="H85" s="90"/>
      <c r="I85" s="87"/>
      <c r="J85" s="88"/>
      <c r="K85" s="305">
        <v>0.05</v>
      </c>
      <c r="L85" s="855">
        <f>N79*K85</f>
        <v>1281.2508868264283</v>
      </c>
      <c r="M85" s="856"/>
      <c r="N85" s="51"/>
    </row>
    <row r="86" spans="1:14" ht="15.75" thickBot="1">
      <c r="B86" s="91" t="s">
        <v>974</v>
      </c>
      <c r="C86" s="92"/>
      <c r="D86" s="92"/>
      <c r="E86" s="92"/>
      <c r="F86" s="92"/>
      <c r="G86" s="92"/>
      <c r="H86" s="92"/>
      <c r="I86" s="93"/>
      <c r="J86" s="94"/>
      <c r="K86" s="306">
        <v>0.05</v>
      </c>
      <c r="L86" s="857">
        <f>N79*K86</f>
        <v>1281.2508868264283</v>
      </c>
      <c r="M86" s="858"/>
      <c r="N86" s="51"/>
    </row>
    <row r="87" spans="1:14" ht="15.75" thickBot="1">
      <c r="B87" s="820" t="s">
        <v>953</v>
      </c>
      <c r="C87" s="821"/>
      <c r="D87" s="821"/>
      <c r="E87" s="821"/>
      <c r="F87" s="821"/>
      <c r="G87" s="821"/>
      <c r="H87" s="821"/>
      <c r="I87" s="821"/>
      <c r="J87" s="821"/>
      <c r="K87" s="821"/>
      <c r="L87" s="821"/>
      <c r="M87" s="822"/>
      <c r="N87" s="52">
        <f>L84+L85+L86</f>
        <v>7687.5053209585703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33312.523057487131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8.5" customHeight="1" thickBot="1">
      <c r="A31" t="s">
        <v>1845</v>
      </c>
      <c r="B31" s="80" t="s">
        <v>1727</v>
      </c>
      <c r="C31" s="962" t="s">
        <v>2052</v>
      </c>
      <c r="D31" s="963"/>
      <c r="E31" s="963"/>
      <c r="F31" s="963"/>
      <c r="G31" s="963"/>
      <c r="H31" s="963"/>
      <c r="I31" s="963"/>
      <c r="J31" s="963"/>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47848.053669682427</v>
      </c>
      <c r="L36" s="271"/>
      <c r="M36" s="337">
        <v>8000</v>
      </c>
      <c r="N36" s="273">
        <f>K36/M36</f>
        <v>5.9810067087103036</v>
      </c>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26.907924361440802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32.888931070151102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512</v>
      </c>
      <c r="B48" s="43" t="str">
        <f>VLOOKUP(A48,MATERIALES!A5:D373,3,FALSE)</f>
        <v>Manto Permanente (Protección de Taludes)</v>
      </c>
      <c r="C48" s="282"/>
      <c r="D48" s="282"/>
      <c r="E48" s="282"/>
      <c r="F48" s="282"/>
      <c r="G48" s="282"/>
      <c r="H48" s="282"/>
      <c r="I48" s="282"/>
      <c r="J48" s="312" t="str">
        <f>VLOOKUP(A48,MATERIALES!A4:D640,2,FALSE)</f>
        <v>m2</v>
      </c>
      <c r="K48" s="487">
        <v>1.05</v>
      </c>
      <c r="L48" s="268"/>
      <c r="M48" s="403">
        <f>VLOOKUP(A48,MATERIALES!A5:D396,4,FALSE)</f>
        <v>10431.768886857912</v>
      </c>
      <c r="N48" s="273">
        <f>K48*M48</f>
        <v>10953.357331200808</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16178.633208598079</v>
      </c>
      <c r="N49" s="273">
        <f>K49*M49</f>
        <v>16178.633208598079</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927.27093671001546</v>
      </c>
      <c r="N50" s="273">
        <f>K50*M50</f>
        <v>1854.5418734200309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28986.53241321892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2690.7924361440801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31710.213780433151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6342.0427560866301</v>
      </c>
      <c r="M84" s="856"/>
      <c r="N84" s="51"/>
    </row>
    <row r="85" spans="1:14">
      <c r="B85" s="89" t="s">
        <v>973</v>
      </c>
      <c r="C85" s="90"/>
      <c r="D85" s="90"/>
      <c r="E85" s="90"/>
      <c r="F85" s="90"/>
      <c r="G85" s="90"/>
      <c r="H85" s="90"/>
      <c r="I85" s="87"/>
      <c r="J85" s="88"/>
      <c r="K85" s="305">
        <v>0.05</v>
      </c>
      <c r="L85" s="855">
        <f>N79*K85</f>
        <v>1585.5106890216575</v>
      </c>
      <c r="M85" s="856"/>
      <c r="N85" s="51"/>
    </row>
    <row r="86" spans="1:14" ht="15.75" thickBot="1">
      <c r="B86" s="91" t="s">
        <v>974</v>
      </c>
      <c r="C86" s="92"/>
      <c r="D86" s="92"/>
      <c r="E86" s="92"/>
      <c r="F86" s="92"/>
      <c r="G86" s="92"/>
      <c r="H86" s="92"/>
      <c r="I86" s="93"/>
      <c r="J86" s="94"/>
      <c r="K86" s="306">
        <v>0.05</v>
      </c>
      <c r="L86" s="857">
        <f>N79*K86</f>
        <v>1585.5106890216575</v>
      </c>
      <c r="M86" s="858"/>
      <c r="N86" s="51"/>
    </row>
    <row r="87" spans="1:14" ht="15.75" thickBot="1">
      <c r="B87" s="820" t="s">
        <v>953</v>
      </c>
      <c r="C87" s="821"/>
      <c r="D87" s="821"/>
      <c r="E87" s="821"/>
      <c r="F87" s="821"/>
      <c r="G87" s="821"/>
      <c r="H87" s="821"/>
      <c r="I87" s="821"/>
      <c r="J87" s="821"/>
      <c r="K87" s="821"/>
      <c r="L87" s="821"/>
      <c r="M87" s="822"/>
      <c r="N87" s="52">
        <f>L84+L85+L86</f>
        <v>9513.0641341299452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41223.277914563092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1165</v>
      </c>
      <c r="C31" s="81" t="s">
        <v>2190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119</v>
      </c>
      <c r="B36" s="869" t="str">
        <f>VLOOKUP(A36,EQUIPOS!A6:D154,3,FALSE)</f>
        <v xml:space="preserve">Bomba de concreto, Producción: 30 m3/h, POTENCIA: 67 HP, MAX PRESION DE CONCRETO: 1150 PSI
</v>
      </c>
      <c r="C36" s="870"/>
      <c r="D36" s="870"/>
      <c r="E36" s="870"/>
      <c r="F36" s="870"/>
      <c r="G36" s="870"/>
      <c r="H36" s="871"/>
      <c r="I36" s="268"/>
      <c r="J36" s="269"/>
      <c r="K36" s="270">
        <f>VLOOKUP(A36,EQUIPOS!A6:D163,4,FALSE)</f>
        <v>42531.60212280244</v>
      </c>
      <c r="L36" s="271"/>
      <c r="M36" s="337">
        <v>100</v>
      </c>
      <c r="N36" s="273">
        <f>K36/M36</f>
        <v>425.3160212280244</v>
      </c>
    </row>
    <row r="37" spans="1:14">
      <c r="A37" s="113" t="s">
        <v>138</v>
      </c>
      <c r="B37" s="869" t="str">
        <f>VLOOKUP(A37,EQUIPOS!A7:D154,3,FALSE)</f>
        <v>Camioneta D-300</v>
      </c>
      <c r="C37" s="870"/>
      <c r="D37" s="870"/>
      <c r="E37" s="870"/>
      <c r="F37" s="870"/>
      <c r="G37" s="870"/>
      <c r="H37" s="871"/>
      <c r="I37" s="422"/>
      <c r="J37" s="423"/>
      <c r="K37" s="270">
        <f>VLOOKUP(A37,EQUIPOS!A7:D164,4,FALSE)</f>
        <v>47848.053669682427</v>
      </c>
      <c r="L37" s="336"/>
      <c r="M37" s="337">
        <v>1000</v>
      </c>
      <c r="N37" s="273">
        <f>K37/M37</f>
        <v>47.848053669682429</v>
      </c>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4.0401280451800998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477.20420294288692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585</v>
      </c>
      <c r="B48" s="43" t="str">
        <f>VLOOKUP(A48,MATERIALES!A5:D373,3,FALSE)</f>
        <v>Mortero 1:3</v>
      </c>
      <c r="C48" s="282"/>
      <c r="D48" s="282"/>
      <c r="E48" s="282"/>
      <c r="F48" s="282"/>
      <c r="G48" s="282"/>
      <c r="H48" s="282"/>
      <c r="I48" s="282"/>
      <c r="J48" s="312" t="str">
        <f>VLOOKUP(A48,MATERIALES!A4:D640,2,FALSE)</f>
        <v>m3</v>
      </c>
      <c r="K48" s="487">
        <v>0.1</v>
      </c>
      <c r="L48" s="268"/>
      <c r="M48" s="403">
        <f>VLOOKUP(A48,MATERIALES!A5:D396,4,FALSE)</f>
        <v>478385.72800648824</v>
      </c>
      <c r="N48" s="273">
        <f>K48*M48</f>
        <v>47838.572800648828</v>
      </c>
    </row>
    <row r="49" spans="1:14">
      <c r="A49" s="170" t="s">
        <v>739</v>
      </c>
      <c r="B49" s="43" t="str">
        <f>VLOOKUP(A49,MATERIALES!A6:D373,3,FALSE)</f>
        <v>Varilla 5/8</v>
      </c>
      <c r="C49" s="426"/>
      <c r="D49" s="426"/>
      <c r="E49" s="426"/>
      <c r="F49" s="426"/>
      <c r="G49" s="426"/>
      <c r="H49" s="426"/>
      <c r="I49" s="426"/>
      <c r="J49" s="313" t="str">
        <f>VLOOKUP(A49,MATERIALES!A5:D641,2,FALSE)</f>
        <v>kg</v>
      </c>
      <c r="K49" s="487">
        <v>1.1000000000000001</v>
      </c>
      <c r="L49" s="422"/>
      <c r="M49" s="403">
        <f>VLOOKUP(A49,MATERIALES!A6:D397,4,FALSE)</f>
        <v>5034.8417937243066</v>
      </c>
      <c r="N49" s="273">
        <f>K49*M49</f>
        <v>5538.3259730967375</v>
      </c>
    </row>
    <row r="50" spans="1:14">
      <c r="A50" s="170" t="s">
        <v>931</v>
      </c>
      <c r="B50" s="43" t="str">
        <f>VLOOKUP(A50,MATERIALES!A6:D373,3,FALSE)</f>
        <v>Malla Electrosoldada de 5/16</v>
      </c>
      <c r="C50" s="426"/>
      <c r="D50" s="426"/>
      <c r="E50" s="426"/>
      <c r="F50" s="426"/>
      <c r="G50" s="426"/>
      <c r="H50" s="426"/>
      <c r="I50" s="426"/>
      <c r="J50" s="313" t="str">
        <f>VLOOKUP(A50,MATERIALES!A6:D642,2,FALSE)</f>
        <v>m2</v>
      </c>
      <c r="K50" s="487">
        <v>1</v>
      </c>
      <c r="L50" s="422"/>
      <c r="M50" s="403">
        <f>VLOOKUP(A50,MATERIALES!A6:D398,4,FALSE)</f>
        <v>6221.7344588320293</v>
      </c>
      <c r="N50" s="273">
        <f>K50*M50</f>
        <v>6221.7344588320293</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59598.633232577595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800</v>
      </c>
      <c r="N71" s="396">
        <f>K71/M71</f>
        <v>270.65499999999997</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800</v>
      </c>
      <c r="N72" s="396">
        <f>K72/M72</f>
        <v>133.35780451800997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404.01280451800994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60479.85024003849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12095.970048007699</v>
      </c>
      <c r="M84" s="856"/>
      <c r="N84" s="51"/>
    </row>
    <row r="85" spans="1:14">
      <c r="B85" s="89" t="s">
        <v>973</v>
      </c>
      <c r="C85" s="90"/>
      <c r="D85" s="90"/>
      <c r="E85" s="90"/>
      <c r="F85" s="90"/>
      <c r="G85" s="90"/>
      <c r="H85" s="90"/>
      <c r="I85" s="87"/>
      <c r="J85" s="88"/>
      <c r="K85" s="305">
        <v>0.05</v>
      </c>
      <c r="L85" s="855">
        <f>N79*K85</f>
        <v>3023.9925120019248</v>
      </c>
      <c r="M85" s="856"/>
      <c r="N85" s="51"/>
    </row>
    <row r="86" spans="1:14" ht="15.75" thickBot="1">
      <c r="B86" s="91" t="s">
        <v>974</v>
      </c>
      <c r="C86" s="92"/>
      <c r="D86" s="92"/>
      <c r="E86" s="92"/>
      <c r="F86" s="92"/>
      <c r="G86" s="92"/>
      <c r="H86" s="92"/>
      <c r="I86" s="93"/>
      <c r="J86" s="94"/>
      <c r="K86" s="306">
        <v>0.05</v>
      </c>
      <c r="L86" s="857">
        <f>N79*K86</f>
        <v>3023.9925120019248</v>
      </c>
      <c r="M86" s="858"/>
      <c r="N86" s="51"/>
    </row>
    <row r="87" spans="1:14" ht="15.75" thickBot="1">
      <c r="B87" s="820" t="s">
        <v>953</v>
      </c>
      <c r="C87" s="821"/>
      <c r="D87" s="821"/>
      <c r="E87" s="821"/>
      <c r="F87" s="821"/>
      <c r="G87" s="821"/>
      <c r="H87" s="821"/>
      <c r="I87" s="821"/>
      <c r="J87" s="821"/>
      <c r="K87" s="821"/>
      <c r="L87" s="821"/>
      <c r="M87" s="822"/>
      <c r="N87" s="52">
        <f>L84+L85+L86</f>
        <v>18143.955072011548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78623.805312050041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1728</v>
      </c>
      <c r="C31" s="81" t="s">
        <v>2191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270.65500000000003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270.65500000000003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487">
        <v>0.5</v>
      </c>
      <c r="L48" s="268"/>
      <c r="M48" s="403">
        <f>VLOOKUP(A48,MATERIALES!A5:D396,4,FALSE)</f>
        <v>45610.546652714889</v>
      </c>
      <c r="N48" s="273">
        <f>K48*M48</f>
        <v>22805.273326357445</v>
      </c>
    </row>
    <row r="49" spans="1:14">
      <c r="A49" s="170" t="s">
        <v>914</v>
      </c>
      <c r="B49" s="43" t="str">
        <f>VLOOKUP(A49,MATERIALES!A6:D373,3,FALSE)</f>
        <v>Árbol de 1.2 m (Paisajístico)</v>
      </c>
      <c r="C49" s="426"/>
      <c r="D49" s="426"/>
      <c r="E49" s="426"/>
      <c r="F49" s="426"/>
      <c r="G49" s="426"/>
      <c r="H49" s="426"/>
      <c r="I49" s="426"/>
      <c r="J49" s="313" t="str">
        <f>VLOOKUP(A49,MATERIALES!A5:D641,2,FALSE)</f>
        <v>u</v>
      </c>
      <c r="K49" s="487">
        <v>1</v>
      </c>
      <c r="L49" s="422"/>
      <c r="M49" s="403">
        <f>VLOOKUP(A49,MATERIALES!A6:D397,4,FALSE)</f>
        <v>23181.699214874629</v>
      </c>
      <c r="N49" s="273">
        <f>K49*M49</f>
        <v>23181.699214874629</v>
      </c>
    </row>
    <row r="50" spans="1:14">
      <c r="A50" s="170"/>
      <c r="B50" s="43"/>
      <c r="C50" s="426"/>
      <c r="D50" s="426"/>
      <c r="E50" s="426"/>
      <c r="F50" s="426"/>
      <c r="G50" s="426"/>
      <c r="H50" s="426"/>
      <c r="I50" s="426"/>
      <c r="J50" s="319"/>
      <c r="K50" s="487"/>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45986.972541232069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88">
        <v>10</v>
      </c>
      <c r="N71" s="396">
        <f>K71/M71</f>
        <v>5413.1</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5413.1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51670.727541232067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10334.145508246414</v>
      </c>
      <c r="M84" s="856"/>
      <c r="N84" s="51"/>
    </row>
    <row r="85" spans="1:14">
      <c r="B85" s="89" t="s">
        <v>973</v>
      </c>
      <c r="C85" s="90"/>
      <c r="D85" s="90"/>
      <c r="E85" s="90"/>
      <c r="F85" s="90"/>
      <c r="G85" s="90"/>
      <c r="H85" s="90"/>
      <c r="I85" s="87"/>
      <c r="J85" s="88"/>
      <c r="K85" s="305">
        <v>0.05</v>
      </c>
      <c r="L85" s="855">
        <f>N79*K85</f>
        <v>2583.5363770616036</v>
      </c>
      <c r="M85" s="856"/>
      <c r="N85" s="51"/>
    </row>
    <row r="86" spans="1:14" ht="15.75" thickBot="1">
      <c r="B86" s="91" t="s">
        <v>974</v>
      </c>
      <c r="C86" s="92"/>
      <c r="D86" s="92"/>
      <c r="E86" s="92"/>
      <c r="F86" s="92"/>
      <c r="G86" s="92"/>
      <c r="H86" s="92"/>
      <c r="I86" s="93"/>
      <c r="J86" s="94"/>
      <c r="K86" s="306">
        <v>0.05</v>
      </c>
      <c r="L86" s="857">
        <f>N79*K86</f>
        <v>2583.5363770616036</v>
      </c>
      <c r="M86" s="858"/>
      <c r="N86" s="51"/>
    </row>
    <row r="87" spans="1:14" ht="15.75" thickBot="1">
      <c r="B87" s="820" t="s">
        <v>953</v>
      </c>
      <c r="C87" s="821"/>
      <c r="D87" s="821"/>
      <c r="E87" s="821"/>
      <c r="F87" s="821"/>
      <c r="G87" s="821"/>
      <c r="H87" s="821"/>
      <c r="I87" s="821"/>
      <c r="J87" s="821"/>
      <c r="K87" s="821"/>
      <c r="L87" s="821"/>
      <c r="M87" s="822"/>
      <c r="N87" s="52">
        <f>L84+L85+L86</f>
        <v>15501.218262369623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67171.945803601688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1729</v>
      </c>
      <c r="C31" s="81" t="s">
        <v>2192</v>
      </c>
      <c r="D31" s="82"/>
      <c r="E31" s="82"/>
      <c r="F31" s="82"/>
      <c r="G31" s="82"/>
      <c r="H31" s="82"/>
      <c r="I31" s="82"/>
      <c r="J31" s="82"/>
      <c r="K31" s="454"/>
      <c r="L31" s="307" t="s">
        <v>984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N76*M41</f>
        <v>90218.333333333343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90218.333333333343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913</v>
      </c>
      <c r="B48" s="43" t="str">
        <f>VLOOKUP(A48,MATERIALES!A6:D373,3,FALSE)</f>
        <v>Árbol de 0.6 m (Protector)</v>
      </c>
      <c r="C48" s="426"/>
      <c r="D48" s="426"/>
      <c r="E48" s="426"/>
      <c r="F48" s="426"/>
      <c r="G48" s="426"/>
      <c r="H48" s="426"/>
      <c r="I48" s="426"/>
      <c r="J48" s="319" t="str">
        <f>VLOOKUP(A48,MATERIALES!A4:D640,2,FALSE)</f>
        <v>u</v>
      </c>
      <c r="K48" s="487">
        <v>1100</v>
      </c>
      <c r="L48" s="422"/>
      <c r="M48" s="403">
        <f>VLOOKUP(A48,MATERIALES!A6:D397,4,FALSE)</f>
        <v>927.27093671001546</v>
      </c>
      <c r="N48" s="273">
        <f>K48*M48</f>
        <v>1019998.030381017</v>
      </c>
    </row>
    <row r="49" spans="1:14">
      <c r="A49" s="170"/>
      <c r="B49" s="43"/>
      <c r="C49" s="426"/>
      <c r="D49" s="426"/>
      <c r="E49" s="426"/>
      <c r="F49" s="426"/>
      <c r="G49" s="426"/>
      <c r="H49" s="426"/>
      <c r="I49" s="426"/>
      <c r="J49" s="319"/>
      <c r="K49" s="446"/>
      <c r="L49" s="422"/>
      <c r="M49" s="403"/>
      <c r="N49" s="273"/>
    </row>
    <row r="50" spans="1:14">
      <c r="A50" s="170"/>
      <c r="B50" s="43"/>
      <c r="C50" s="426"/>
      <c r="D50" s="426"/>
      <c r="E50" s="426"/>
      <c r="F50" s="426"/>
      <c r="G50" s="426"/>
      <c r="H50" s="426"/>
      <c r="I50" s="426"/>
      <c r="J50" s="312"/>
      <c r="K50" s="398"/>
      <c r="L50" s="422"/>
      <c r="M50" s="403"/>
      <c r="N50" s="273"/>
    </row>
    <row r="51" spans="1:14">
      <c r="B51" s="321"/>
      <c r="C51" s="47"/>
      <c r="D51" s="47"/>
      <c r="E51" s="47"/>
      <c r="F51" s="47"/>
      <c r="G51" s="47"/>
      <c r="H51" s="47"/>
      <c r="I51" s="47"/>
      <c r="J51" s="289"/>
      <c r="K51" s="169"/>
      <c r="L51" s="319"/>
      <c r="M51" s="427"/>
      <c r="N51" s="274"/>
    </row>
    <row r="52" spans="1:14">
      <c r="B52" s="168"/>
      <c r="C52" s="318"/>
      <c r="D52" s="318"/>
      <c r="E52" s="318"/>
      <c r="F52" s="318"/>
      <c r="G52" s="318"/>
      <c r="H52" s="318"/>
      <c r="I52" s="318"/>
      <c r="J52" s="312"/>
      <c r="K52" s="44"/>
      <c r="L52" s="319"/>
      <c r="M52" s="427"/>
      <c r="N52" s="274"/>
    </row>
    <row r="53" spans="1:14" ht="15.75" thickBot="1">
      <c r="B53" s="479"/>
      <c r="C53" s="47"/>
      <c r="D53" s="47"/>
      <c r="E53" s="47"/>
      <c r="F53" s="47"/>
      <c r="G53" s="47"/>
      <c r="H53" s="47"/>
      <c r="I53" s="47"/>
      <c r="J53" s="289"/>
      <c r="K53" s="169"/>
      <c r="L53" s="480"/>
      <c r="M53" s="481"/>
      <c r="N53" s="482"/>
    </row>
    <row r="54" spans="1:14" ht="15.75" thickBot="1">
      <c r="B54" s="820" t="s">
        <v>953</v>
      </c>
      <c r="C54" s="821"/>
      <c r="D54" s="821"/>
      <c r="E54" s="821"/>
      <c r="F54" s="821"/>
      <c r="G54" s="821"/>
      <c r="H54" s="821"/>
      <c r="I54" s="821"/>
      <c r="J54" s="821"/>
      <c r="K54" s="821"/>
      <c r="L54" s="821"/>
      <c r="M54" s="822"/>
      <c r="N54" s="395">
        <f>SUM(N48:N53)</f>
        <v>1019998.030381017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9"/>
      <c r="C64" s="47"/>
      <c r="D64" s="47"/>
      <c r="E64" s="47"/>
      <c r="F64" s="47"/>
      <c r="G64" s="47"/>
      <c r="H64" s="485"/>
      <c r="I64" s="169"/>
      <c r="J64" s="169"/>
      <c r="K64" s="169"/>
      <c r="L64" s="990"/>
      <c r="M64" s="991"/>
      <c r="N64" s="486"/>
    </row>
    <row r="65" spans="1:15" ht="15.75" thickBot="1">
      <c r="B65" s="820" t="s">
        <v>953</v>
      </c>
      <c r="C65" s="821"/>
      <c r="D65" s="821"/>
      <c r="E65" s="821"/>
      <c r="F65" s="821"/>
      <c r="G65" s="821"/>
      <c r="H65" s="821"/>
      <c r="I65" s="821"/>
      <c r="J65" s="821"/>
      <c r="K65" s="821"/>
      <c r="L65" s="821"/>
      <c r="M65" s="822"/>
      <c r="N65" s="395"/>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974"/>
      <c r="N69" s="98" t="s">
        <v>951</v>
      </c>
    </row>
    <row r="70" spans="1:15">
      <c r="A70" s="171" t="s">
        <v>13</v>
      </c>
      <c r="B70" s="49" t="str">
        <f>VLOOKUP(A70,'MANO DE OBRA'!A8:D68,3,FALSE)</f>
        <v>Obrero (5)</v>
      </c>
      <c r="C70" s="47"/>
      <c r="D70" s="47"/>
      <c r="E70" s="47"/>
      <c r="F70" s="47"/>
      <c r="G70" s="47"/>
      <c r="H70" s="47"/>
      <c r="I70" s="293">
        <f>K70/J70*100</f>
        <v>146300</v>
      </c>
      <c r="J70" s="294">
        <v>185</v>
      </c>
      <c r="K70" s="295">
        <f>VLOOKUP(A70,'MANO DE OBRA'!A8:D99,4,FALSE)</f>
        <v>270655</v>
      </c>
      <c r="L70" s="50"/>
      <c r="M70" s="488">
        <v>0.15</v>
      </c>
      <c r="N70" s="396">
        <f>K70/M70</f>
        <v>1804366.6666666667</v>
      </c>
      <c r="O70" s="106"/>
    </row>
    <row r="71" spans="1:15">
      <c r="A71" s="171"/>
      <c r="B71" s="49"/>
      <c r="C71" s="47"/>
      <c r="D71" s="47"/>
      <c r="E71" s="47"/>
      <c r="F71" s="47"/>
      <c r="G71" s="47"/>
      <c r="H71" s="47"/>
      <c r="I71" s="293"/>
      <c r="J71" s="294"/>
      <c r="K71" s="295"/>
      <c r="L71" s="50"/>
      <c r="M71" s="435"/>
      <c r="N71" s="396"/>
    </row>
    <row r="72" spans="1:15">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92"/>
      <c r="C75" s="993"/>
      <c r="D75" s="993"/>
      <c r="E75" s="993"/>
      <c r="F75" s="993"/>
      <c r="G75" s="993"/>
      <c r="H75" s="993"/>
      <c r="I75" s="169"/>
      <c r="J75" s="169"/>
      <c r="K75" s="169"/>
      <c r="L75" s="994"/>
      <c r="M75" s="995"/>
      <c r="N75" s="45"/>
    </row>
    <row r="76" spans="1:15" ht="15.75" thickBot="1">
      <c r="B76" s="820" t="s">
        <v>953</v>
      </c>
      <c r="C76" s="821"/>
      <c r="D76" s="821"/>
      <c r="E76" s="821"/>
      <c r="F76" s="821"/>
      <c r="G76" s="821"/>
      <c r="H76" s="821"/>
      <c r="I76" s="821"/>
      <c r="J76" s="821"/>
      <c r="K76" s="821"/>
      <c r="L76" s="821"/>
      <c r="M76" s="822"/>
      <c r="N76" s="302">
        <f>SUM(N70:N75)</f>
        <v>1804366.6666666667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2914583.0303810174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582916.60607620352</v>
      </c>
      <c r="M83" s="856"/>
      <c r="N83" s="51"/>
    </row>
    <row r="84" spans="1:14">
      <c r="B84" s="89" t="s">
        <v>973</v>
      </c>
      <c r="C84" s="90"/>
      <c r="D84" s="90"/>
      <c r="E84" s="90"/>
      <c r="F84" s="90"/>
      <c r="G84" s="90"/>
      <c r="H84" s="90"/>
      <c r="I84" s="87"/>
      <c r="J84" s="88"/>
      <c r="K84" s="305">
        <v>0.05</v>
      </c>
      <c r="L84" s="855">
        <f>N78*K84</f>
        <v>145729.15151905088</v>
      </c>
      <c r="M84" s="856"/>
      <c r="N84" s="51"/>
    </row>
    <row r="85" spans="1:14" ht="15.75" thickBot="1">
      <c r="B85" s="91" t="s">
        <v>974</v>
      </c>
      <c r="C85" s="92"/>
      <c r="D85" s="92"/>
      <c r="E85" s="92"/>
      <c r="F85" s="92"/>
      <c r="G85" s="92"/>
      <c r="H85" s="92"/>
      <c r="I85" s="93"/>
      <c r="J85" s="94"/>
      <c r="K85" s="306">
        <v>0.05</v>
      </c>
      <c r="L85" s="857">
        <f>N78*K85</f>
        <v>145729.15151905088</v>
      </c>
      <c r="M85" s="858"/>
      <c r="N85" s="51"/>
    </row>
    <row r="86" spans="1:14" ht="15.75" thickBot="1">
      <c r="B86" s="820" t="s">
        <v>953</v>
      </c>
      <c r="C86" s="821"/>
      <c r="D86" s="821"/>
      <c r="E86" s="821"/>
      <c r="F86" s="821"/>
      <c r="G86" s="821"/>
      <c r="H86" s="821"/>
      <c r="I86" s="821"/>
      <c r="J86" s="821"/>
      <c r="K86" s="821"/>
      <c r="L86" s="821"/>
      <c r="M86" s="822"/>
      <c r="N86" s="52">
        <f>L83+L84+L85</f>
        <v>874374.90911430516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3788957.9394953223</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28.5" customHeight="1" thickBot="1">
      <c r="A31" t="s">
        <v>1845</v>
      </c>
      <c r="B31" s="107" t="s">
        <v>1166</v>
      </c>
      <c r="C31" s="996" t="s">
        <v>2193</v>
      </c>
      <c r="D31" s="997"/>
      <c r="E31" s="997"/>
      <c r="F31" s="997"/>
      <c r="G31" s="997"/>
      <c r="H31" s="997"/>
      <c r="I31" s="997"/>
      <c r="J31" s="997"/>
      <c r="K31" s="489"/>
      <c r="L31" s="459" t="s">
        <v>1730</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71" t="s">
        <v>373</v>
      </c>
      <c r="B36" s="869" t="str">
        <f>VLOOKUP(A36,EQUIPOS!A6:D154,3,FALSE)</f>
        <v>Volqueta 6 m3</v>
      </c>
      <c r="C36" s="870"/>
      <c r="D36" s="870"/>
      <c r="E36" s="870"/>
      <c r="F36" s="870"/>
      <c r="G36" s="870"/>
      <c r="H36" s="871"/>
      <c r="I36" s="268"/>
      <c r="J36" s="269"/>
      <c r="K36" s="270">
        <f>VLOOKUP(A36,EQUIPOS!A6:D161,4,FALSE)</f>
        <v>66455.639209881178</v>
      </c>
      <c r="L36" s="271"/>
      <c r="M36" s="456">
        <v>81</v>
      </c>
      <c r="N36" s="273">
        <f>K36/M36</f>
        <v>820.43999024544667</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820.43999024544667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0"/>
      <c r="M64" s="991"/>
      <c r="N64" s="486"/>
    </row>
    <row r="65" spans="2:15" ht="15.75" thickBot="1">
      <c r="B65" s="820" t="s">
        <v>953</v>
      </c>
      <c r="C65" s="821"/>
      <c r="D65" s="821"/>
      <c r="E65" s="821"/>
      <c r="F65" s="821"/>
      <c r="G65" s="821"/>
      <c r="H65" s="821"/>
      <c r="I65" s="821"/>
      <c r="J65" s="821"/>
      <c r="K65" s="821"/>
      <c r="L65" s="821"/>
      <c r="M65" s="822"/>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820.43999024544667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164.08799804908935</v>
      </c>
      <c r="M83" s="856"/>
      <c r="N83" s="51"/>
    </row>
    <row r="84" spans="1:14">
      <c r="B84" s="89" t="s">
        <v>973</v>
      </c>
      <c r="C84" s="90"/>
      <c r="D84" s="90"/>
      <c r="E84" s="90"/>
      <c r="F84" s="90"/>
      <c r="G84" s="90"/>
      <c r="H84" s="90"/>
      <c r="I84" s="87"/>
      <c r="J84" s="88"/>
      <c r="K84" s="305">
        <v>0.05</v>
      </c>
      <c r="L84" s="855">
        <f>N78*K84</f>
        <v>41.021999512272338</v>
      </c>
      <c r="M84" s="856"/>
      <c r="N84" s="51"/>
    </row>
    <row r="85" spans="1:14" ht="15.75" thickBot="1">
      <c r="B85" s="91" t="s">
        <v>974</v>
      </c>
      <c r="C85" s="92"/>
      <c r="D85" s="92"/>
      <c r="E85" s="92"/>
      <c r="F85" s="92"/>
      <c r="G85" s="92"/>
      <c r="H85" s="92"/>
      <c r="I85" s="93"/>
      <c r="J85" s="94"/>
      <c r="K85" s="306">
        <v>0.05</v>
      </c>
      <c r="L85" s="857">
        <f>N78*K85</f>
        <v>41.021999512272338</v>
      </c>
      <c r="M85" s="858"/>
      <c r="N85" s="51"/>
    </row>
    <row r="86" spans="1:14" ht="15.75" thickBot="1">
      <c r="B86" s="820" t="s">
        <v>953</v>
      </c>
      <c r="C86" s="821"/>
      <c r="D86" s="821"/>
      <c r="E86" s="821"/>
      <c r="F86" s="821"/>
      <c r="G86" s="821"/>
      <c r="H86" s="821"/>
      <c r="I86" s="821"/>
      <c r="J86" s="821"/>
      <c r="K86" s="821"/>
      <c r="L86" s="821"/>
      <c r="M86" s="822"/>
      <c r="N86" s="52">
        <f>L83+L84+L85</f>
        <v>246.13199707363404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1066.5719873190808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41.25" customHeight="1" thickBot="1">
      <c r="A31" t="s">
        <v>1845</v>
      </c>
      <c r="B31" s="107" t="s">
        <v>1167</v>
      </c>
      <c r="C31" s="996" t="s">
        <v>2196</v>
      </c>
      <c r="D31" s="997"/>
      <c r="E31" s="997"/>
      <c r="F31" s="997"/>
      <c r="G31" s="997"/>
      <c r="H31" s="997"/>
      <c r="I31" s="997"/>
      <c r="J31" s="997"/>
      <c r="K31" s="489"/>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373</v>
      </c>
      <c r="B36" s="869" t="str">
        <f>VLOOKUP(A36,EQUIPOS!A6:D154,3,FALSE)</f>
        <v>Volqueta 6 m3</v>
      </c>
      <c r="C36" s="870"/>
      <c r="D36" s="870"/>
      <c r="E36" s="870"/>
      <c r="F36" s="870"/>
      <c r="G36" s="870"/>
      <c r="H36" s="871"/>
      <c r="I36" s="268"/>
      <c r="J36" s="269"/>
      <c r="K36" s="270">
        <f>VLOOKUP(A36,EQUIPOS!A6:D161,4,FALSE)</f>
        <v>66455.639209881178</v>
      </c>
      <c r="L36" s="271"/>
      <c r="M36" s="284">
        <v>66</v>
      </c>
      <c r="N36" s="273">
        <f>K36/M36</f>
        <v>1006.903624392139</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1006.903624392139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0"/>
      <c r="M64" s="991"/>
      <c r="N64" s="486"/>
    </row>
    <row r="65" spans="2:15" ht="15.75" thickBot="1">
      <c r="B65" s="820" t="s">
        <v>953</v>
      </c>
      <c r="C65" s="821"/>
      <c r="D65" s="821"/>
      <c r="E65" s="821"/>
      <c r="F65" s="821"/>
      <c r="G65" s="821"/>
      <c r="H65" s="821"/>
      <c r="I65" s="821"/>
      <c r="J65" s="821"/>
      <c r="K65" s="821"/>
      <c r="L65" s="821"/>
      <c r="M65" s="822"/>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1006.903624392139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201.38072487842783</v>
      </c>
      <c r="M83" s="856"/>
      <c r="N83" s="51"/>
    </row>
    <row r="84" spans="1:14">
      <c r="B84" s="89" t="s">
        <v>973</v>
      </c>
      <c r="C84" s="90"/>
      <c r="D84" s="90"/>
      <c r="E84" s="90"/>
      <c r="F84" s="90"/>
      <c r="G84" s="90"/>
      <c r="H84" s="90"/>
      <c r="I84" s="87"/>
      <c r="J84" s="88"/>
      <c r="K84" s="305">
        <v>0.05</v>
      </c>
      <c r="L84" s="855">
        <f>N78*K84</f>
        <v>50.345181219606957</v>
      </c>
      <c r="M84" s="856"/>
      <c r="N84" s="51"/>
    </row>
    <row r="85" spans="1:14" ht="15.75" thickBot="1">
      <c r="B85" s="91" t="s">
        <v>974</v>
      </c>
      <c r="C85" s="92"/>
      <c r="D85" s="92"/>
      <c r="E85" s="92"/>
      <c r="F85" s="92"/>
      <c r="G85" s="92"/>
      <c r="H85" s="92"/>
      <c r="I85" s="93"/>
      <c r="J85" s="94"/>
      <c r="K85" s="306">
        <v>0.05</v>
      </c>
      <c r="L85" s="857">
        <f>N78*K85</f>
        <v>50.345181219606957</v>
      </c>
      <c r="M85" s="858"/>
      <c r="N85" s="51"/>
    </row>
    <row r="86" spans="1:14" ht="15.75" thickBot="1">
      <c r="B86" s="820" t="s">
        <v>953</v>
      </c>
      <c r="C86" s="821"/>
      <c r="D86" s="821"/>
      <c r="E86" s="821"/>
      <c r="F86" s="821"/>
      <c r="G86" s="821"/>
      <c r="H86" s="821"/>
      <c r="I86" s="821"/>
      <c r="J86" s="821"/>
      <c r="K86" s="821"/>
      <c r="L86" s="821"/>
      <c r="M86" s="822"/>
      <c r="N86" s="52">
        <f>L83+L84+L85</f>
        <v>302.07108731764174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1308.9747117097809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3"/>
      <c r="H25" s="813"/>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98" t="s">
        <v>942</v>
      </c>
      <c r="C27" s="999"/>
      <c r="D27" s="999"/>
      <c r="E27" s="999"/>
      <c r="F27" s="999"/>
      <c r="G27" s="999"/>
      <c r="H27" s="999"/>
      <c r="I27" s="999"/>
      <c r="J27" s="999"/>
      <c r="K27" s="999"/>
      <c r="L27" s="999"/>
      <c r="M27" s="999"/>
      <c r="N27" s="1000"/>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3" t="s">
        <v>2215</v>
      </c>
      <c r="L29" s="1001" t="s">
        <v>945</v>
      </c>
      <c r="M29" s="1002"/>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107" t="s">
        <v>1168</v>
      </c>
      <c r="C31" s="457" t="s">
        <v>2194</v>
      </c>
      <c r="D31" s="458"/>
      <c r="E31" s="458"/>
      <c r="F31" s="458"/>
      <c r="G31" s="458"/>
      <c r="H31" s="458"/>
      <c r="I31" s="458"/>
      <c r="J31" s="458"/>
      <c r="K31" s="460"/>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373</v>
      </c>
      <c r="B36" s="869" t="str">
        <f>VLOOKUP(A36,EQUIPOS!A6:D154,3,FALSE)</f>
        <v>Volqueta 6 m3</v>
      </c>
      <c r="C36" s="870"/>
      <c r="D36" s="870"/>
      <c r="E36" s="870"/>
      <c r="F36" s="870"/>
      <c r="G36" s="870"/>
      <c r="H36" s="871"/>
      <c r="I36" s="268"/>
      <c r="J36" s="269"/>
      <c r="K36" s="270">
        <f>VLOOKUP(A36,EQUIPOS!A6:D161,4,FALSE)</f>
        <v>66455.639209881178</v>
      </c>
      <c r="L36" s="271"/>
      <c r="M36" s="284">
        <v>66</v>
      </c>
      <c r="N36" s="273">
        <f>K36/M36</f>
        <v>1006.903624392139</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1006.903624392139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0"/>
      <c r="M64" s="991"/>
      <c r="N64" s="486"/>
    </row>
    <row r="65" spans="2:15" ht="15.75" thickBot="1">
      <c r="B65" s="820" t="s">
        <v>953</v>
      </c>
      <c r="C65" s="821"/>
      <c r="D65" s="821"/>
      <c r="E65" s="821"/>
      <c r="F65" s="821"/>
      <c r="G65" s="821"/>
      <c r="H65" s="821"/>
      <c r="I65" s="821"/>
      <c r="J65" s="821"/>
      <c r="K65" s="821"/>
      <c r="L65" s="821"/>
      <c r="M65" s="822"/>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1006.903624392139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201.38072487842783</v>
      </c>
      <c r="M83" s="856"/>
      <c r="N83" s="51"/>
    </row>
    <row r="84" spans="1:14">
      <c r="B84" s="89" t="s">
        <v>973</v>
      </c>
      <c r="C84" s="90"/>
      <c r="D84" s="90"/>
      <c r="E84" s="90"/>
      <c r="F84" s="90"/>
      <c r="G84" s="90"/>
      <c r="H84" s="90"/>
      <c r="I84" s="87"/>
      <c r="J84" s="88"/>
      <c r="K84" s="305">
        <v>0.05</v>
      </c>
      <c r="L84" s="855">
        <f>N78*K84</f>
        <v>50.345181219606957</v>
      </c>
      <c r="M84" s="856"/>
      <c r="N84" s="51"/>
    </row>
    <row r="85" spans="1:14" ht="15.75" thickBot="1">
      <c r="B85" s="91" t="s">
        <v>974</v>
      </c>
      <c r="C85" s="92"/>
      <c r="D85" s="92"/>
      <c r="E85" s="92"/>
      <c r="F85" s="92"/>
      <c r="G85" s="92"/>
      <c r="H85" s="92"/>
      <c r="I85" s="93"/>
      <c r="J85" s="94"/>
      <c r="K85" s="306">
        <v>0.05</v>
      </c>
      <c r="L85" s="857">
        <f>N78*K85</f>
        <v>50.345181219606957</v>
      </c>
      <c r="M85" s="858"/>
      <c r="N85" s="51"/>
    </row>
    <row r="86" spans="1:14" ht="15.75" thickBot="1">
      <c r="B86" s="820" t="s">
        <v>953</v>
      </c>
      <c r="C86" s="821"/>
      <c r="D86" s="821"/>
      <c r="E86" s="821"/>
      <c r="F86" s="821"/>
      <c r="G86" s="821"/>
      <c r="H86" s="821"/>
      <c r="I86" s="821"/>
      <c r="J86" s="821"/>
      <c r="K86" s="821"/>
      <c r="L86" s="821"/>
      <c r="M86" s="822"/>
      <c r="N86" s="52">
        <f>L83+L84+L85</f>
        <v>302.07108731764174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1308.9747117097809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2021-04-20T21:39:51Z</dcterms:modified>
</cp:coreProperties>
</file>