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A0E9DE79-C1C7-4A44-8D6A-0EB46997E0B6}" xr6:coauthVersionLast="45" xr6:coauthVersionMax="45" xr10:uidLastSave="{00000000-0000-0000-0000-000000000000}"/>
  <bookViews>
    <workbookView xWindow="525" yWindow="105" windowWidth="16260" windowHeight="15600" tabRatio="879" firstSheet="2" activeTab="5"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5" i="2"/>
  <c r="D34" i="2"/>
  <c r="D33" i="2"/>
  <c r="D32" i="2"/>
  <c r="D31" i="2"/>
  <c r="D29" i="2"/>
  <c r="D9" i="2"/>
  <c r="M70" i="374" l="1"/>
  <c r="B77" i="244" l="1"/>
  <c r="J58" i="244"/>
  <c r="B58" i="244"/>
  <c r="B57" i="244"/>
  <c r="K44" i="244"/>
  <c r="N44" i="244" s="1"/>
  <c r="B44" i="244"/>
  <c r="K77" i="244" l="1"/>
  <c r="N77" i="244" l="1"/>
  <c r="I77" i="244"/>
  <c r="L59" i="25"/>
  <c r="L59" i="23"/>
  <c r="B48" i="276" l="1"/>
  <c r="J48" i="276"/>
  <c r="B72" i="276"/>
  <c r="K72" i="276"/>
  <c r="I72" i="276" s="1"/>
  <c r="N72" i="276" l="1"/>
  <c r="N78" i="276" s="1"/>
  <c r="N41" i="276" s="1"/>
  <c r="N43" i="276" s="1"/>
  <c r="K39" i="57"/>
  <c r="N39" i="57" s="1"/>
  <c r="B39" i="57"/>
  <c r="M72" i="150" l="1"/>
  <c r="M73" i="150" s="1"/>
  <c r="M74" i="150" s="1"/>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J53" i="232"/>
  <c r="J52" i="232"/>
  <c r="B53" i="232"/>
  <c r="B52" i="232"/>
  <c r="J51" i="193" l="1"/>
  <c r="J50" i="193"/>
  <c r="B51" i="193"/>
  <c r="B50" i="193"/>
  <c r="K39" i="193"/>
  <c r="K38" i="193"/>
  <c r="N38" i="193" s="1"/>
  <c r="K37" i="193"/>
  <c r="N37" i="193" s="1"/>
  <c r="K36" i="193"/>
  <c r="B39" i="193"/>
  <c r="B38" i="193"/>
  <c r="B37" i="193"/>
  <c r="B36" i="193"/>
  <c r="K65" i="162"/>
  <c r="K64" i="162"/>
  <c r="K65" i="157" l="1"/>
  <c r="B65" i="157"/>
  <c r="B64" i="157"/>
  <c r="B48" i="56" l="1"/>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J49" i="366"/>
  <c r="B49" i="366"/>
  <c r="J48" i="366"/>
  <c r="B48" i="366"/>
  <c r="K72" i="365"/>
  <c r="N72" i="365" s="1"/>
  <c r="B72" i="365"/>
  <c r="K71" i="365"/>
  <c r="N71" i="365" s="1"/>
  <c r="B71" i="365"/>
  <c r="J50" i="365"/>
  <c r="B50" i="365"/>
  <c r="J49" i="365"/>
  <c r="B49" i="365"/>
  <c r="J48" i="365"/>
  <c r="B48" i="365"/>
  <c r="K37" i="365"/>
  <c r="N37" i="365" s="1"/>
  <c r="B37" i="365"/>
  <c r="K36" i="365"/>
  <c r="N36" i="365" s="1"/>
  <c r="B36" i="365"/>
  <c r="K72" i="364"/>
  <c r="N72" i="364" s="1"/>
  <c r="B72" i="364"/>
  <c r="K71" i="364"/>
  <c r="N71" i="364" s="1"/>
  <c r="B71" i="364"/>
  <c r="J50" i="364"/>
  <c r="B50" i="364"/>
  <c r="J49" i="364"/>
  <c r="B49" i="364"/>
  <c r="J48" i="364"/>
  <c r="B48" i="364"/>
  <c r="K36" i="364"/>
  <c r="N36" i="364" s="1"/>
  <c r="B36" i="364"/>
  <c r="K72" i="363"/>
  <c r="N72" i="363" s="1"/>
  <c r="B72" i="363"/>
  <c r="K71" i="363"/>
  <c r="N71" i="363" s="1"/>
  <c r="B71" i="363"/>
  <c r="J50" i="363"/>
  <c r="B50" i="363"/>
  <c r="J49" i="363"/>
  <c r="B49" i="363"/>
  <c r="J48" i="363"/>
  <c r="B48" i="363"/>
  <c r="K36" i="363"/>
  <c r="N36" i="363" s="1"/>
  <c r="B36" i="363"/>
  <c r="K72" i="362"/>
  <c r="N72" i="362" s="1"/>
  <c r="B72" i="362"/>
  <c r="K71" i="362"/>
  <c r="N71" i="362" s="1"/>
  <c r="N77" i="362" s="1"/>
  <c r="N41" i="362" s="1"/>
  <c r="B71" i="362"/>
  <c r="J51" i="362"/>
  <c r="B51" i="362"/>
  <c r="J50" i="362"/>
  <c r="B50" i="362"/>
  <c r="J49" i="362"/>
  <c r="B49" i="362"/>
  <c r="J48" i="362"/>
  <c r="B48" i="362"/>
  <c r="K37" i="362"/>
  <c r="N37" i="362" s="1"/>
  <c r="B37" i="362"/>
  <c r="K36" i="362"/>
  <c r="N36" i="362" s="1"/>
  <c r="B36" i="362"/>
  <c r="K71" i="360"/>
  <c r="N71" i="360" s="1"/>
  <c r="N77" i="360" s="1"/>
  <c r="N41" i="360" s="1"/>
  <c r="N43" i="360" s="1"/>
  <c r="B71" i="360"/>
  <c r="J51" i="360"/>
  <c r="B51" i="360"/>
  <c r="J50" i="360"/>
  <c r="B50" i="360"/>
  <c r="J49" i="360"/>
  <c r="B49" i="360"/>
  <c r="J48" i="360"/>
  <c r="B48" i="360"/>
  <c r="K72" i="359"/>
  <c r="B72" i="359"/>
  <c r="K71" i="359"/>
  <c r="B71" i="359"/>
  <c r="J50" i="359"/>
  <c r="B50" i="359"/>
  <c r="J49" i="359"/>
  <c r="B49" i="359"/>
  <c r="J48" i="359"/>
  <c r="B48" i="359"/>
  <c r="K72" i="357"/>
  <c r="B72" i="357"/>
  <c r="K71" i="357"/>
  <c r="B71" i="357"/>
  <c r="J49" i="357"/>
  <c r="B49" i="357"/>
  <c r="J48" i="357"/>
  <c r="B48" i="357"/>
  <c r="K72" i="356"/>
  <c r="N72" i="356" s="1"/>
  <c r="B72" i="356"/>
  <c r="K71" i="356"/>
  <c r="N71" i="356" s="1"/>
  <c r="B71" i="356"/>
  <c r="J49" i="356"/>
  <c r="B49" i="356"/>
  <c r="J48" i="356"/>
  <c r="B48" i="356"/>
  <c r="K72" i="355"/>
  <c r="B72" i="355"/>
  <c r="K71" i="355"/>
  <c r="B71" i="355"/>
  <c r="J49" i="355"/>
  <c r="B49" i="355"/>
  <c r="J48" i="355"/>
  <c r="B48" i="355"/>
  <c r="K72" i="354"/>
  <c r="N72" i="354" s="1"/>
  <c r="B72" i="354"/>
  <c r="K71" i="354"/>
  <c r="N71" i="354" s="1"/>
  <c r="B71" i="354"/>
  <c r="J49" i="354"/>
  <c r="B49" i="354"/>
  <c r="J48" i="354"/>
  <c r="B48" i="354"/>
  <c r="K72" i="353"/>
  <c r="B72" i="353"/>
  <c r="K71" i="353"/>
  <c r="B71" i="353"/>
  <c r="J48" i="353"/>
  <c r="B48" i="353"/>
  <c r="K72" i="352"/>
  <c r="B72" i="352"/>
  <c r="K71" i="352"/>
  <c r="B71" i="352"/>
  <c r="J48" i="352"/>
  <c r="B48" i="352"/>
  <c r="K72" i="351"/>
  <c r="B72" i="351"/>
  <c r="K71" i="351"/>
  <c r="B71" i="351"/>
  <c r="J48" i="351"/>
  <c r="B48" i="351"/>
  <c r="K72" i="350"/>
  <c r="B72" i="350"/>
  <c r="K71" i="350"/>
  <c r="B71" i="350"/>
  <c r="J48" i="350"/>
  <c r="B48" i="350"/>
  <c r="K36" i="350"/>
  <c r="N36" i="350" s="1"/>
  <c r="B36" i="350"/>
  <c r="K72" i="348"/>
  <c r="N72" i="348" s="1"/>
  <c r="B72" i="348"/>
  <c r="K71" i="348"/>
  <c r="N71" i="348" s="1"/>
  <c r="B71" i="348"/>
  <c r="J50" i="348"/>
  <c r="B50" i="348"/>
  <c r="J49" i="348"/>
  <c r="B49" i="348"/>
  <c r="J48" i="348"/>
  <c r="B48" i="348"/>
  <c r="K72" i="347"/>
  <c r="N72" i="347" s="1"/>
  <c r="B72" i="347"/>
  <c r="K71" i="347"/>
  <c r="N71" i="347" s="1"/>
  <c r="B71" i="347"/>
  <c r="J51" i="347"/>
  <c r="B51" i="347"/>
  <c r="J50" i="347"/>
  <c r="B50" i="347"/>
  <c r="J49" i="347"/>
  <c r="B49" i="347"/>
  <c r="J48" i="347"/>
  <c r="B48" i="347"/>
  <c r="K71" i="346"/>
  <c r="B71" i="346"/>
  <c r="J49" i="346"/>
  <c r="B49" i="346"/>
  <c r="J48" i="346"/>
  <c r="B48" i="346"/>
  <c r="K71" i="345"/>
  <c r="B71" i="345"/>
  <c r="J50" i="345"/>
  <c r="B50" i="345"/>
  <c r="J49" i="345"/>
  <c r="B49" i="345"/>
  <c r="J48" i="345"/>
  <c r="B48" i="345"/>
  <c r="K72" i="344"/>
  <c r="B72" i="344"/>
  <c r="K71" i="344"/>
  <c r="B71" i="344"/>
  <c r="J49" i="344"/>
  <c r="B49" i="344"/>
  <c r="J48" i="344"/>
  <c r="B48" i="344"/>
  <c r="K36" i="344"/>
  <c r="N36" i="344" s="1"/>
  <c r="B36" i="344"/>
  <c r="K71" i="343"/>
  <c r="N71" i="343" s="1"/>
  <c r="N77" i="343" s="1"/>
  <c r="N41" i="343" s="1"/>
  <c r="N43" i="343" s="1"/>
  <c r="B71" i="343"/>
  <c r="J48" i="343"/>
  <c r="B48" i="343"/>
  <c r="K72" i="342"/>
  <c r="N72" i="342" s="1"/>
  <c r="B72" i="342"/>
  <c r="K71" i="342"/>
  <c r="N71" i="342" s="1"/>
  <c r="B71" i="342"/>
  <c r="J50" i="342"/>
  <c r="B50" i="342"/>
  <c r="J49" i="342"/>
  <c r="B49" i="342"/>
  <c r="J48" i="342"/>
  <c r="B48" i="342"/>
  <c r="K36" i="342"/>
  <c r="N36" i="342" s="1"/>
  <c r="B36" i="342"/>
  <c r="K71" i="340"/>
  <c r="N71" i="340" s="1"/>
  <c r="N77" i="340" s="1"/>
  <c r="N41" i="340" s="1"/>
  <c r="N43" i="340" s="1"/>
  <c r="B71" i="340"/>
  <c r="J48" i="340"/>
  <c r="B48" i="340"/>
  <c r="K71" i="371"/>
  <c r="N71" i="371" s="1"/>
  <c r="N77" i="371" s="1"/>
  <c r="N41" i="371" s="1"/>
  <c r="N43" i="371" s="1"/>
  <c r="B71" i="371"/>
  <c r="J48" i="371"/>
  <c r="B48" i="371"/>
  <c r="K71" i="339"/>
  <c r="N71" i="339" s="1"/>
  <c r="N77" i="339" s="1"/>
  <c r="N41" i="339" s="1"/>
  <c r="N43" i="339" s="1"/>
  <c r="B71" i="339"/>
  <c r="J48" i="339"/>
  <c r="B48" i="339"/>
  <c r="K72" i="337"/>
  <c r="N72" i="337" s="1"/>
  <c r="B72" i="337"/>
  <c r="K71" i="337"/>
  <c r="N71" i="337" s="1"/>
  <c r="B71" i="337"/>
  <c r="J49" i="337"/>
  <c r="B49" i="337"/>
  <c r="J48" i="337"/>
  <c r="B48" i="337"/>
  <c r="K36" i="337"/>
  <c r="N36" i="337" s="1"/>
  <c r="B36" i="337"/>
  <c r="K71" i="336"/>
  <c r="B71" i="336"/>
  <c r="J49" i="336"/>
  <c r="B49" i="336"/>
  <c r="J48" i="336"/>
  <c r="B48" i="336"/>
  <c r="K36" i="336"/>
  <c r="N36" i="336" s="1"/>
  <c r="B36" i="336"/>
  <c r="K72" i="335"/>
  <c r="B72" i="335"/>
  <c r="K71" i="335"/>
  <c r="B71" i="335"/>
  <c r="J50" i="335"/>
  <c r="B50" i="335"/>
  <c r="J49" i="335"/>
  <c r="B49" i="335"/>
  <c r="J48" i="335"/>
  <c r="B48" i="335"/>
  <c r="K36" i="335"/>
  <c r="N36" i="335" s="1"/>
  <c r="B36" i="335"/>
  <c r="K72" i="334"/>
  <c r="N72" i="334" s="1"/>
  <c r="B72" i="334"/>
  <c r="K71" i="334"/>
  <c r="N71" i="334" s="1"/>
  <c r="B71" i="334"/>
  <c r="J50" i="334"/>
  <c r="B50" i="334"/>
  <c r="J49" i="334"/>
  <c r="B49" i="334"/>
  <c r="J48" i="334"/>
  <c r="B48" i="334"/>
  <c r="K36" i="334"/>
  <c r="N36" i="334" s="1"/>
  <c r="B36" i="334"/>
  <c r="K72" i="333"/>
  <c r="N72" i="333" s="1"/>
  <c r="B72" i="333"/>
  <c r="K71" i="333"/>
  <c r="N71" i="333" s="1"/>
  <c r="B71" i="333"/>
  <c r="J49" i="333"/>
  <c r="B49" i="333"/>
  <c r="J48" i="333"/>
  <c r="B48" i="333"/>
  <c r="K37" i="333"/>
  <c r="N37" i="333" s="1"/>
  <c r="B37" i="333"/>
  <c r="K36" i="333"/>
  <c r="N36" i="333" s="1"/>
  <c r="B36" i="333"/>
  <c r="K72" i="332"/>
  <c r="N72" i="332" s="1"/>
  <c r="B72" i="332"/>
  <c r="K71" i="332"/>
  <c r="N71" i="332" s="1"/>
  <c r="B71" i="332"/>
  <c r="J49" i="332"/>
  <c r="B49" i="332"/>
  <c r="J48" i="332"/>
  <c r="B48" i="332"/>
  <c r="K37" i="332"/>
  <c r="N37" i="332" s="1"/>
  <c r="B37" i="332"/>
  <c r="K36" i="332"/>
  <c r="N36" i="332" s="1"/>
  <c r="B36" i="332"/>
  <c r="K72" i="331"/>
  <c r="B72" i="331"/>
  <c r="K71" i="331"/>
  <c r="B71" i="331"/>
  <c r="J50" i="331"/>
  <c r="B50" i="331"/>
  <c r="J49" i="331"/>
  <c r="B49" i="331"/>
  <c r="J48" i="331"/>
  <c r="B48" i="331"/>
  <c r="K37" i="331"/>
  <c r="N37" i="331" s="1"/>
  <c r="B37" i="331"/>
  <c r="K36" i="331"/>
  <c r="N36" i="331" s="1"/>
  <c r="B36" i="331"/>
  <c r="K72" i="330"/>
  <c r="B72" i="330"/>
  <c r="K71" i="330"/>
  <c r="B71" i="330"/>
  <c r="J49" i="330"/>
  <c r="B49" i="330"/>
  <c r="J48" i="330"/>
  <c r="B48" i="330"/>
  <c r="K37" i="330"/>
  <c r="N37" i="330" s="1"/>
  <c r="B37" i="330"/>
  <c r="K36" i="330"/>
  <c r="N36" i="330" s="1"/>
  <c r="B36" i="330"/>
  <c r="K72" i="329"/>
  <c r="N72" i="329" s="1"/>
  <c r="B72" i="329"/>
  <c r="K71" i="329"/>
  <c r="N71" i="329" s="1"/>
  <c r="B71" i="329"/>
  <c r="J50" i="329"/>
  <c r="B50" i="329"/>
  <c r="J49" i="329"/>
  <c r="B49" i="329"/>
  <c r="J48" i="329"/>
  <c r="B48" i="329"/>
  <c r="K37" i="329"/>
  <c r="N37" i="329" s="1"/>
  <c r="B37" i="329"/>
  <c r="K36" i="329"/>
  <c r="N36" i="329" s="1"/>
  <c r="B36" i="329"/>
  <c r="K72" i="328"/>
  <c r="N72" i="328" s="1"/>
  <c r="B72" i="328"/>
  <c r="K71" i="328"/>
  <c r="N71" i="328" s="1"/>
  <c r="B71" i="328"/>
  <c r="J49" i="328"/>
  <c r="B49" i="328"/>
  <c r="J48" i="328"/>
  <c r="B48" i="328"/>
  <c r="K71" i="327"/>
  <c r="N71" i="327" s="1"/>
  <c r="N77" i="327" s="1"/>
  <c r="N41" i="327" s="1"/>
  <c r="N43" i="327" s="1"/>
  <c r="B71" i="327"/>
  <c r="J48" i="327"/>
  <c r="B48" i="327"/>
  <c r="K70" i="325"/>
  <c r="N70" i="325" s="1"/>
  <c r="B70" i="325"/>
  <c r="K69" i="325"/>
  <c r="N69" i="325" s="1"/>
  <c r="B69" i="325"/>
  <c r="K58" i="325"/>
  <c r="B58" i="325"/>
  <c r="B49" i="325"/>
  <c r="J48" i="325"/>
  <c r="B48" i="325"/>
  <c r="K38" i="325"/>
  <c r="N38" i="325" s="1"/>
  <c r="B38" i="325"/>
  <c r="K37" i="325"/>
  <c r="N37" i="325" s="1"/>
  <c r="B37" i="325"/>
  <c r="K36" i="325"/>
  <c r="N36" i="325" s="1"/>
  <c r="B36" i="325"/>
  <c r="K72" i="323"/>
  <c r="N72" i="323" s="1"/>
  <c r="B72" i="323"/>
  <c r="K71" i="323"/>
  <c r="N71" i="323" s="1"/>
  <c r="B71" i="323"/>
  <c r="J48" i="323"/>
  <c r="B48" i="323"/>
  <c r="K72" i="322"/>
  <c r="N72" i="322" s="1"/>
  <c r="B72" i="322"/>
  <c r="K71" i="322"/>
  <c r="N71" i="322" s="1"/>
  <c r="B71" i="322"/>
  <c r="J48" i="322"/>
  <c r="B48" i="322"/>
  <c r="K72" i="321"/>
  <c r="N72" i="321" s="1"/>
  <c r="B72" i="321"/>
  <c r="K71" i="321"/>
  <c r="N71" i="321" s="1"/>
  <c r="B71" i="321"/>
  <c r="J48" i="321"/>
  <c r="B48" i="321"/>
  <c r="K72" i="320"/>
  <c r="B72" i="320"/>
  <c r="K71" i="320"/>
  <c r="B71" i="320"/>
  <c r="J48" i="320"/>
  <c r="B48" i="320"/>
  <c r="K72" i="319"/>
  <c r="B72" i="319"/>
  <c r="K71" i="319"/>
  <c r="B71" i="319"/>
  <c r="K60" i="319"/>
  <c r="B60" i="319"/>
  <c r="J51" i="319"/>
  <c r="B51" i="319"/>
  <c r="J50" i="319"/>
  <c r="B50" i="319"/>
  <c r="J49" i="319"/>
  <c r="B49" i="319"/>
  <c r="J48" i="319"/>
  <c r="B48" i="319"/>
  <c r="K72" i="318"/>
  <c r="B72" i="318"/>
  <c r="K71" i="318"/>
  <c r="B71" i="318"/>
  <c r="K60" i="318"/>
  <c r="B60" i="318"/>
  <c r="J51" i="318"/>
  <c r="B51" i="318"/>
  <c r="J50" i="318"/>
  <c r="B50" i="318"/>
  <c r="J49" i="318"/>
  <c r="B49" i="318"/>
  <c r="J48" i="318"/>
  <c r="B48" i="318"/>
  <c r="K72" i="317"/>
  <c r="B72" i="317"/>
  <c r="K71" i="317"/>
  <c r="B71" i="317"/>
  <c r="K60" i="317"/>
  <c r="B60" i="317"/>
  <c r="J51" i="317"/>
  <c r="B51" i="317"/>
  <c r="J50" i="317"/>
  <c r="B50" i="317"/>
  <c r="J49" i="317"/>
  <c r="B49" i="317"/>
  <c r="J48" i="317"/>
  <c r="B48" i="317"/>
  <c r="K72" i="316"/>
  <c r="B72" i="316"/>
  <c r="K71" i="316"/>
  <c r="B71" i="316"/>
  <c r="K60" i="316"/>
  <c r="B60" i="316"/>
  <c r="J51" i="316"/>
  <c r="B51" i="316"/>
  <c r="J50" i="316"/>
  <c r="B50" i="316"/>
  <c r="J49" i="316"/>
  <c r="B49" i="316"/>
  <c r="J48" i="316"/>
  <c r="B48" i="316"/>
  <c r="K72" i="315"/>
  <c r="B72" i="315"/>
  <c r="K71" i="315"/>
  <c r="B71" i="315"/>
  <c r="K60" i="315"/>
  <c r="B60" i="315"/>
  <c r="J51" i="315"/>
  <c r="B51" i="315"/>
  <c r="J50" i="315"/>
  <c r="B50" i="315"/>
  <c r="J49" i="315"/>
  <c r="B49" i="315"/>
  <c r="J48" i="315"/>
  <c r="B48" i="315"/>
  <c r="K72" i="314"/>
  <c r="B72" i="314"/>
  <c r="K71" i="314"/>
  <c r="B71" i="314"/>
  <c r="K60" i="314"/>
  <c r="B60" i="314"/>
  <c r="J51" i="314"/>
  <c r="B51" i="314"/>
  <c r="J50" i="314"/>
  <c r="B50" i="314"/>
  <c r="J49" i="314"/>
  <c r="B49" i="314"/>
  <c r="J48" i="314"/>
  <c r="B48" i="314"/>
  <c r="K72" i="313"/>
  <c r="B72" i="313"/>
  <c r="K71" i="313"/>
  <c r="B71" i="313"/>
  <c r="K60" i="313"/>
  <c r="B60" i="313"/>
  <c r="J51" i="313"/>
  <c r="B51" i="313"/>
  <c r="J50" i="313"/>
  <c r="B50" i="313"/>
  <c r="J49" i="313"/>
  <c r="B49" i="313"/>
  <c r="J48" i="313"/>
  <c r="B48" i="313"/>
  <c r="K72" i="312"/>
  <c r="N72" i="312" s="1"/>
  <c r="B72" i="312"/>
  <c r="K71" i="312"/>
  <c r="N71" i="312" s="1"/>
  <c r="B71" i="312"/>
  <c r="K60" i="312"/>
  <c r="B60" i="312"/>
  <c r="J51" i="312"/>
  <c r="B51" i="312"/>
  <c r="J50" i="312"/>
  <c r="B50" i="312"/>
  <c r="J49" i="312"/>
  <c r="B49" i="312"/>
  <c r="J48" i="312"/>
  <c r="B48" i="312"/>
  <c r="K72" i="311"/>
  <c r="B72" i="311"/>
  <c r="K71" i="311"/>
  <c r="B71" i="311"/>
  <c r="K60" i="311"/>
  <c r="B60" i="311"/>
  <c r="J49" i="311"/>
  <c r="B49" i="311"/>
  <c r="J48" i="311"/>
  <c r="B48" i="311"/>
  <c r="K37" i="311"/>
  <c r="N37" i="311" s="1"/>
  <c r="B37" i="311"/>
  <c r="K36" i="311"/>
  <c r="N36" i="311" s="1"/>
  <c r="B36" i="311"/>
  <c r="K70" i="310"/>
  <c r="B70" i="310"/>
  <c r="K69" i="310"/>
  <c r="B69" i="310"/>
  <c r="J49" i="310"/>
  <c r="B49" i="310"/>
  <c r="J48" i="310"/>
  <c r="B48" i="310"/>
  <c r="K70" i="309"/>
  <c r="N70" i="309" s="1"/>
  <c r="B70" i="309"/>
  <c r="K69" i="309"/>
  <c r="N69" i="309" s="1"/>
  <c r="B69" i="309"/>
  <c r="K58" i="309"/>
  <c r="B58" i="309"/>
  <c r="J51" i="309"/>
  <c r="B51" i="309"/>
  <c r="J50" i="309"/>
  <c r="B50" i="309"/>
  <c r="J49" i="309"/>
  <c r="B49" i="309"/>
  <c r="J48" i="309"/>
  <c r="B48" i="309"/>
  <c r="K37" i="309"/>
  <c r="N37" i="309" s="1"/>
  <c r="B37" i="309"/>
  <c r="K36" i="309"/>
  <c r="N36" i="309" s="1"/>
  <c r="B36" i="309"/>
  <c r="K72" i="308"/>
  <c r="N72" i="308" s="1"/>
  <c r="B72" i="308"/>
  <c r="K71" i="308"/>
  <c r="N71" i="308" s="1"/>
  <c r="B71" i="308"/>
  <c r="J48" i="308"/>
  <c r="B48" i="308"/>
  <c r="K36" i="308"/>
  <c r="N36" i="308" s="1"/>
  <c r="B36" i="308"/>
  <c r="K72" i="307"/>
  <c r="B72" i="307"/>
  <c r="K71" i="307"/>
  <c r="B71" i="307"/>
  <c r="J48" i="307"/>
  <c r="B48" i="307"/>
  <c r="K36" i="307"/>
  <c r="N36" i="307" s="1"/>
  <c r="B36" i="307"/>
  <c r="K71" i="306"/>
  <c r="N71" i="306" s="1"/>
  <c r="N77" i="306" s="1"/>
  <c r="N41" i="306" s="1"/>
  <c r="B71" i="306"/>
  <c r="K60" i="306"/>
  <c r="B60" i="306"/>
  <c r="J48" i="306"/>
  <c r="B48" i="306"/>
  <c r="K36" i="306"/>
  <c r="N36" i="306" s="1"/>
  <c r="B36" i="306"/>
  <c r="K69" i="305"/>
  <c r="N69" i="305" s="1"/>
  <c r="N75" i="305" s="1"/>
  <c r="N41" i="305" s="1"/>
  <c r="N43" i="305" s="1"/>
  <c r="B69" i="305"/>
  <c r="K58" i="305"/>
  <c r="B58" i="305"/>
  <c r="J48" i="305"/>
  <c r="B48" i="305"/>
  <c r="K69" i="304"/>
  <c r="B69" i="304"/>
  <c r="J48" i="304"/>
  <c r="B48" i="304"/>
  <c r="K69" i="303"/>
  <c r="N69" i="303" s="1"/>
  <c r="N75" i="303" s="1"/>
  <c r="N41" i="303" s="1"/>
  <c r="N43" i="303" s="1"/>
  <c r="B69" i="303"/>
  <c r="J48" i="303"/>
  <c r="B48" i="303"/>
  <c r="K70" i="302"/>
  <c r="N70" i="302" s="1"/>
  <c r="B70" i="302"/>
  <c r="K69" i="302"/>
  <c r="N69" i="302" s="1"/>
  <c r="B69" i="302"/>
  <c r="K58" i="302"/>
  <c r="B58" i="302"/>
  <c r="J49" i="302"/>
  <c r="B49" i="302"/>
  <c r="J48" i="302"/>
  <c r="B48" i="302"/>
  <c r="K70" i="301"/>
  <c r="N70" i="301" s="1"/>
  <c r="B70" i="301"/>
  <c r="K69" i="301"/>
  <c r="N69" i="301" s="1"/>
  <c r="B69" i="301"/>
  <c r="K58" i="301"/>
  <c r="B58" i="301"/>
  <c r="J50" i="301"/>
  <c r="B50" i="301"/>
  <c r="J49" i="301"/>
  <c r="B49" i="301"/>
  <c r="J48" i="301"/>
  <c r="B48" i="301"/>
  <c r="K70" i="300"/>
  <c r="B70" i="300"/>
  <c r="K69" i="300"/>
  <c r="B69" i="300"/>
  <c r="J48" i="300"/>
  <c r="B48" i="300"/>
  <c r="K70" i="299"/>
  <c r="N70" i="299" s="1"/>
  <c r="B70" i="299"/>
  <c r="K69" i="299"/>
  <c r="N69" i="299" s="1"/>
  <c r="B69" i="299"/>
  <c r="K58" i="299"/>
  <c r="B58" i="299"/>
  <c r="J49" i="299"/>
  <c r="B49" i="299"/>
  <c r="J48" i="299"/>
  <c r="B48" i="299"/>
  <c r="K70" i="298"/>
  <c r="N70" i="298" s="1"/>
  <c r="B70" i="298"/>
  <c r="K69" i="298"/>
  <c r="N69" i="298" s="1"/>
  <c r="B69" i="298"/>
  <c r="K58" i="298"/>
  <c r="B58" i="298"/>
  <c r="J50" i="298"/>
  <c r="B50" i="298"/>
  <c r="J49" i="298"/>
  <c r="B49" i="298"/>
  <c r="J48" i="298"/>
  <c r="B48" i="298"/>
  <c r="K36" i="298"/>
  <c r="N36" i="298" s="1"/>
  <c r="B36" i="298"/>
  <c r="K70" i="297"/>
  <c r="N70" i="297" s="1"/>
  <c r="B70" i="297"/>
  <c r="K69" i="297"/>
  <c r="N69" i="297" s="1"/>
  <c r="B69" i="297"/>
  <c r="K59" i="297"/>
  <c r="B59" i="297"/>
  <c r="K58" i="297"/>
  <c r="B58" i="297"/>
  <c r="J51" i="297"/>
  <c r="B51" i="297"/>
  <c r="J50" i="297"/>
  <c r="B50" i="297"/>
  <c r="J49" i="297"/>
  <c r="B49" i="297"/>
  <c r="J48" i="297"/>
  <c r="B48" i="297"/>
  <c r="K36" i="297"/>
  <c r="N36" i="297" s="1"/>
  <c r="B36" i="297"/>
  <c r="K72" i="296"/>
  <c r="N72" i="296" s="1"/>
  <c r="B72" i="296"/>
  <c r="K71" i="296"/>
  <c r="N71" i="296" s="1"/>
  <c r="B71" i="296"/>
  <c r="J49" i="296"/>
  <c r="B49" i="296"/>
  <c r="J48" i="296"/>
  <c r="B48" i="296"/>
  <c r="K72" i="295"/>
  <c r="N72" i="295" s="1"/>
  <c r="B72" i="295"/>
  <c r="K71" i="295"/>
  <c r="N71" i="295" s="1"/>
  <c r="B71" i="295"/>
  <c r="K60" i="295"/>
  <c r="B60" i="295"/>
  <c r="J50" i="295"/>
  <c r="B50" i="295"/>
  <c r="J49" i="295"/>
  <c r="B49" i="295"/>
  <c r="J48" i="295"/>
  <c r="B48" i="295"/>
  <c r="K72" i="294"/>
  <c r="N72" i="294" s="1"/>
  <c r="B72" i="294"/>
  <c r="K71" i="294"/>
  <c r="N71" i="294" s="1"/>
  <c r="B71" i="294"/>
  <c r="K60" i="294"/>
  <c r="J53" i="294"/>
  <c r="B53" i="294"/>
  <c r="J52" i="294"/>
  <c r="B52" i="294"/>
  <c r="J51" i="294"/>
  <c r="B51" i="294"/>
  <c r="J50" i="294"/>
  <c r="B50" i="294"/>
  <c r="J49" i="294"/>
  <c r="B49" i="294"/>
  <c r="J48" i="294"/>
  <c r="B48" i="294"/>
  <c r="K36" i="294"/>
  <c r="N36" i="294" s="1"/>
  <c r="B36" i="294"/>
  <c r="K70" i="293"/>
  <c r="N70" i="293" s="1"/>
  <c r="B70" i="293"/>
  <c r="K69" i="293"/>
  <c r="N69" i="293" s="1"/>
  <c r="B69" i="293"/>
  <c r="K58" i="293"/>
  <c r="B58" i="293"/>
  <c r="J52" i="293"/>
  <c r="B52" i="293"/>
  <c r="J51" i="293"/>
  <c r="B51" i="293"/>
  <c r="J50" i="293"/>
  <c r="B50" i="293"/>
  <c r="J49" i="293"/>
  <c r="B49" i="293"/>
  <c r="J48" i="293"/>
  <c r="B48" i="293"/>
  <c r="K70" i="292"/>
  <c r="N70" i="292" s="1"/>
  <c r="B70" i="292"/>
  <c r="K69" i="292"/>
  <c r="N69" i="292" s="1"/>
  <c r="B69" i="292"/>
  <c r="K58" i="292"/>
  <c r="B58" i="292"/>
  <c r="J52" i="292"/>
  <c r="B52" i="292"/>
  <c r="J51" i="292"/>
  <c r="B51" i="292"/>
  <c r="J50" i="292"/>
  <c r="B50" i="292"/>
  <c r="J49" i="292"/>
  <c r="B49" i="292"/>
  <c r="J48" i="292"/>
  <c r="B48" i="292"/>
  <c r="K70" i="291"/>
  <c r="N70" i="291" s="1"/>
  <c r="B70" i="291"/>
  <c r="K69" i="291"/>
  <c r="N69" i="291" s="1"/>
  <c r="B69" i="291"/>
  <c r="K58" i="291"/>
  <c r="B58" i="291"/>
  <c r="J52" i="291"/>
  <c r="B52" i="291"/>
  <c r="J51" i="291"/>
  <c r="B51" i="291"/>
  <c r="J50" i="291"/>
  <c r="B50" i="291"/>
  <c r="J49" i="291"/>
  <c r="B49" i="291"/>
  <c r="J48" i="291"/>
  <c r="B48" i="291"/>
  <c r="K70" i="290"/>
  <c r="N70" i="290" s="1"/>
  <c r="B70" i="290"/>
  <c r="K69" i="290"/>
  <c r="N69" i="290" s="1"/>
  <c r="B69" i="290"/>
  <c r="K58" i="290"/>
  <c r="B58" i="290"/>
  <c r="J52" i="290"/>
  <c r="B52" i="290"/>
  <c r="J51" i="290"/>
  <c r="B51" i="290"/>
  <c r="J50" i="290"/>
  <c r="B50" i="290"/>
  <c r="J49" i="290"/>
  <c r="B49" i="290"/>
  <c r="J48" i="290"/>
  <c r="B48" i="290"/>
  <c r="K70" i="289"/>
  <c r="N70" i="289" s="1"/>
  <c r="B70" i="289"/>
  <c r="K69" i="289"/>
  <c r="N69" i="289" s="1"/>
  <c r="B69" i="289"/>
  <c r="J48" i="289"/>
  <c r="B48" i="289"/>
  <c r="K70" i="287"/>
  <c r="B70" i="287"/>
  <c r="K69" i="287"/>
  <c r="B69" i="287"/>
  <c r="K58" i="287"/>
  <c r="N58" i="287" s="1"/>
  <c r="J49" i="287"/>
  <c r="B49" i="287"/>
  <c r="J48" i="287"/>
  <c r="B48" i="287"/>
  <c r="K37" i="287"/>
  <c r="N37" i="287" s="1"/>
  <c r="B37" i="287"/>
  <c r="K36" i="287"/>
  <c r="N36" i="287" s="1"/>
  <c r="B36" i="287"/>
  <c r="K70" i="286"/>
  <c r="N70" i="286" s="1"/>
  <c r="B70" i="286"/>
  <c r="K69" i="286"/>
  <c r="N69" i="286" s="1"/>
  <c r="B69" i="286"/>
  <c r="J49" i="286"/>
  <c r="B49" i="286"/>
  <c r="J48" i="286"/>
  <c r="B48" i="286"/>
  <c r="K37" i="286"/>
  <c r="N37" i="286" s="1"/>
  <c r="B37" i="286"/>
  <c r="K36" i="286"/>
  <c r="N36" i="286" s="1"/>
  <c r="B36" i="286"/>
  <c r="K70" i="285"/>
  <c r="B70" i="285"/>
  <c r="K69" i="285"/>
  <c r="B69" i="285"/>
  <c r="K59" i="285"/>
  <c r="B59" i="285"/>
  <c r="K58" i="285"/>
  <c r="N58" i="285" s="1"/>
  <c r="J50" i="285"/>
  <c r="B50" i="285"/>
  <c r="J49" i="285"/>
  <c r="B49" i="285"/>
  <c r="J48" i="285"/>
  <c r="B48" i="285"/>
  <c r="K36" i="285"/>
  <c r="N36" i="285" s="1"/>
  <c r="B36" i="285"/>
  <c r="K70" i="284"/>
  <c r="N70" i="284" s="1"/>
  <c r="B70" i="284"/>
  <c r="K69" i="284"/>
  <c r="N69" i="284" s="1"/>
  <c r="B69" i="284"/>
  <c r="J50" i="284"/>
  <c r="B50" i="284"/>
  <c r="J49" i="284"/>
  <c r="B49" i="284"/>
  <c r="J48" i="284"/>
  <c r="B48" i="284"/>
  <c r="K36" i="284"/>
  <c r="N36" i="284" s="1"/>
  <c r="B36" i="284"/>
  <c r="K70" i="283"/>
  <c r="N70" i="283" s="1"/>
  <c r="B70" i="283"/>
  <c r="K69" i="283"/>
  <c r="N69" i="283" s="1"/>
  <c r="B69" i="283"/>
  <c r="J50" i="283"/>
  <c r="B50" i="283"/>
  <c r="J49" i="283"/>
  <c r="B49" i="283"/>
  <c r="J48" i="283"/>
  <c r="B48" i="283"/>
  <c r="K36" i="283"/>
  <c r="N36" i="283" s="1"/>
  <c r="B36" i="283"/>
  <c r="K78" i="282"/>
  <c r="N78" i="282" s="1"/>
  <c r="B78" i="282"/>
  <c r="K77" i="282"/>
  <c r="N77" i="282" s="1"/>
  <c r="B77" i="282"/>
  <c r="K76" i="282"/>
  <c r="N76" i="282" s="1"/>
  <c r="B76" i="282"/>
  <c r="K75" i="282"/>
  <c r="N75" i="282" s="1"/>
  <c r="B75" i="282"/>
  <c r="J58" i="282"/>
  <c r="B58" i="282"/>
  <c r="J57" i="282"/>
  <c r="B57" i="282"/>
  <c r="J56" i="282"/>
  <c r="B56" i="282"/>
  <c r="J55" i="282"/>
  <c r="B55" i="282"/>
  <c r="J54" i="282"/>
  <c r="B54" i="282"/>
  <c r="J53" i="282"/>
  <c r="B53" i="282"/>
  <c r="J52" i="282"/>
  <c r="B52" i="282"/>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J56" i="280"/>
  <c r="B56" i="280"/>
  <c r="J55" i="280"/>
  <c r="B55" i="280"/>
  <c r="J54" i="280"/>
  <c r="B54" i="280"/>
  <c r="J53" i="280"/>
  <c r="B53" i="280"/>
  <c r="J52" i="280"/>
  <c r="B52" i="280"/>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J58" i="279"/>
  <c r="B58" i="279"/>
  <c r="J57" i="279"/>
  <c r="B57" i="279"/>
  <c r="J56" i="279"/>
  <c r="B56" i="279"/>
  <c r="J55" i="279"/>
  <c r="B55" i="279"/>
  <c r="J54" i="279"/>
  <c r="B54" i="279"/>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J48" i="277"/>
  <c r="B48" i="277"/>
  <c r="K73" i="275"/>
  <c r="N73" i="275" s="1"/>
  <c r="B73" i="275"/>
  <c r="K72" i="275"/>
  <c r="N72" i="275" s="1"/>
  <c r="B72" i="275"/>
  <c r="J53" i="275"/>
  <c r="B53" i="275"/>
  <c r="J52" i="275"/>
  <c r="B52" i="275"/>
  <c r="J51" i="275"/>
  <c r="B51" i="275"/>
  <c r="J50" i="275"/>
  <c r="B50" i="275"/>
  <c r="J49" i="275"/>
  <c r="B49" i="275"/>
  <c r="J48" i="275"/>
  <c r="B48" i="275"/>
  <c r="K38" i="275"/>
  <c r="N38" i="275" s="1"/>
  <c r="B38" i="275"/>
  <c r="K37" i="275"/>
  <c r="N37" i="275" s="1"/>
  <c r="B37" i="275"/>
  <c r="K36" i="275"/>
  <c r="N36" i="275" s="1"/>
  <c r="B36" i="275"/>
  <c r="K73" i="274"/>
  <c r="N73" i="274" s="1"/>
  <c r="B73" i="274"/>
  <c r="K72" i="274"/>
  <c r="N72" i="274" s="1"/>
  <c r="B72" i="274"/>
  <c r="J53" i="274"/>
  <c r="B53" i="274"/>
  <c r="J52" i="274"/>
  <c r="B52" i="274"/>
  <c r="J51" i="274"/>
  <c r="B51" i="274"/>
  <c r="J50" i="274"/>
  <c r="B50" i="274"/>
  <c r="J49" i="274"/>
  <c r="B49" i="274"/>
  <c r="J48" i="274"/>
  <c r="B48" i="274"/>
  <c r="K38" i="274"/>
  <c r="N38" i="274" s="1"/>
  <c r="B38" i="274"/>
  <c r="K37" i="274"/>
  <c r="N37" i="274" s="1"/>
  <c r="B37" i="274"/>
  <c r="K36" i="274"/>
  <c r="N36" i="274" s="1"/>
  <c r="B36" i="274"/>
  <c r="K73" i="273"/>
  <c r="N73" i="273" s="1"/>
  <c r="B73" i="273"/>
  <c r="K72" i="273"/>
  <c r="N72" i="273" s="1"/>
  <c r="B72" i="273"/>
  <c r="L61" i="273"/>
  <c r="K61" i="273"/>
  <c r="B61" i="273"/>
  <c r="J49" i="273"/>
  <c r="B49" i="273"/>
  <c r="J48" i="273"/>
  <c r="B48" i="273"/>
  <c r="K36" i="273"/>
  <c r="N36" i="273" s="1"/>
  <c r="B36" i="273"/>
  <c r="K73" i="272"/>
  <c r="N73" i="272" s="1"/>
  <c r="B73" i="272"/>
  <c r="K72" i="272"/>
  <c r="N72" i="272" s="1"/>
  <c r="B72" i="272"/>
  <c r="L61" i="272"/>
  <c r="K61" i="272"/>
  <c r="B61" i="272"/>
  <c r="J49" i="272"/>
  <c r="B49" i="272"/>
  <c r="J48" i="272"/>
  <c r="B48" i="272"/>
  <c r="K36" i="272"/>
  <c r="N36" i="272" s="1"/>
  <c r="B36" i="272"/>
  <c r="K73" i="271"/>
  <c r="N73" i="271" s="1"/>
  <c r="B73" i="271"/>
  <c r="K72" i="271"/>
  <c r="N72" i="271" s="1"/>
  <c r="B72" i="271"/>
  <c r="K61" i="271"/>
  <c r="B61" i="271"/>
  <c r="J51" i="271"/>
  <c r="B51" i="271"/>
  <c r="J50" i="271"/>
  <c r="B50" i="271"/>
  <c r="J49" i="271"/>
  <c r="B49" i="271"/>
  <c r="J48" i="271"/>
  <c r="B48" i="271"/>
  <c r="K36" i="271"/>
  <c r="N36" i="271" s="1"/>
  <c r="B36" i="271"/>
  <c r="K73" i="270"/>
  <c r="N73" i="270" s="1"/>
  <c r="B73" i="270"/>
  <c r="K72" i="270"/>
  <c r="N72" i="270" s="1"/>
  <c r="B72" i="270"/>
  <c r="K61" i="270"/>
  <c r="J51" i="270"/>
  <c r="B51" i="270"/>
  <c r="J50" i="270"/>
  <c r="B50" i="270"/>
  <c r="J49" i="270"/>
  <c r="B49" i="270"/>
  <c r="J48" i="270"/>
  <c r="B48" i="270"/>
  <c r="K36" i="270"/>
  <c r="N36" i="270" s="1"/>
  <c r="B36" i="270"/>
  <c r="K76" i="268"/>
  <c r="N76" i="268" s="1"/>
  <c r="B76" i="268"/>
  <c r="K75" i="268"/>
  <c r="N75" i="268" s="1"/>
  <c r="B75" i="268"/>
  <c r="K65" i="268"/>
  <c r="K64" i="268"/>
  <c r="B64" i="268"/>
  <c r="J52" i="268"/>
  <c r="B52" i="268"/>
  <c r="J51" i="268"/>
  <c r="B51" i="268"/>
  <c r="J50" i="268"/>
  <c r="B50" i="268"/>
  <c r="J49" i="268"/>
  <c r="B49" i="268"/>
  <c r="J48" i="268"/>
  <c r="B48" i="268"/>
  <c r="K36" i="268"/>
  <c r="N36" i="268" s="1"/>
  <c r="B36" i="268"/>
  <c r="K76" i="267"/>
  <c r="N76" i="267" s="1"/>
  <c r="B76" i="267"/>
  <c r="K75" i="267"/>
  <c r="N75" i="267" s="1"/>
  <c r="B75" i="267"/>
  <c r="K65" i="267"/>
  <c r="B65" i="267"/>
  <c r="K64" i="267"/>
  <c r="B64" i="267"/>
  <c r="J51" i="267"/>
  <c r="B51" i="267"/>
  <c r="J50" i="267"/>
  <c r="B50" i="267"/>
  <c r="J49" i="267"/>
  <c r="B49" i="267"/>
  <c r="J48" i="267"/>
  <c r="B48" i="267"/>
  <c r="K36" i="267"/>
  <c r="N36" i="267" s="1"/>
  <c r="B36" i="267"/>
  <c r="K76" i="266"/>
  <c r="N76" i="266" s="1"/>
  <c r="B76" i="266"/>
  <c r="K75" i="266"/>
  <c r="N75" i="266" s="1"/>
  <c r="B75" i="266"/>
  <c r="K65" i="266"/>
  <c r="B65" i="266"/>
  <c r="K64" i="266"/>
  <c r="B64" i="266"/>
  <c r="J52" i="266"/>
  <c r="B52" i="266"/>
  <c r="J51" i="266"/>
  <c r="B51" i="266"/>
  <c r="J50" i="266"/>
  <c r="B50" i="266"/>
  <c r="J49" i="266"/>
  <c r="B49" i="266"/>
  <c r="J48" i="266"/>
  <c r="B48" i="266"/>
  <c r="K37" i="266"/>
  <c r="N37" i="266" s="1"/>
  <c r="B37" i="266"/>
  <c r="K36" i="266"/>
  <c r="N36" i="266" s="1"/>
  <c r="B36" i="266"/>
  <c r="K72" i="265"/>
  <c r="N72" i="265" s="1"/>
  <c r="B72" i="265"/>
  <c r="K71" i="265"/>
  <c r="N71" i="265" s="1"/>
  <c r="B71" i="265"/>
  <c r="K60" i="265"/>
  <c r="B60" i="265"/>
  <c r="J50" i="265"/>
  <c r="B50" i="265"/>
  <c r="J49" i="265"/>
  <c r="B49" i="265"/>
  <c r="J48" i="265"/>
  <c r="B48" i="265"/>
  <c r="K37" i="265"/>
  <c r="N37" i="265" s="1"/>
  <c r="B37" i="265"/>
  <c r="K36" i="265"/>
  <c r="N36" i="265" s="1"/>
  <c r="B36" i="265"/>
  <c r="K72" i="264"/>
  <c r="N72" i="264" s="1"/>
  <c r="B72" i="264"/>
  <c r="K71" i="264"/>
  <c r="N71" i="264" s="1"/>
  <c r="B71" i="264"/>
  <c r="K60" i="264"/>
  <c r="B60" i="264"/>
  <c r="J50" i="264"/>
  <c r="B50" i="264"/>
  <c r="J49" i="264"/>
  <c r="B49" i="264"/>
  <c r="J48" i="264"/>
  <c r="B48" i="264"/>
  <c r="K37" i="264"/>
  <c r="N37" i="264" s="1"/>
  <c r="B37" i="264"/>
  <c r="K36" i="264"/>
  <c r="N36" i="264" s="1"/>
  <c r="B36" i="264"/>
  <c r="K72" i="263"/>
  <c r="N72" i="263" s="1"/>
  <c r="B72" i="263"/>
  <c r="K71" i="263"/>
  <c r="N71" i="263" s="1"/>
  <c r="B71" i="263"/>
  <c r="K60" i="263"/>
  <c r="B60" i="263"/>
  <c r="J51" i="263"/>
  <c r="B51" i="263"/>
  <c r="J50" i="263"/>
  <c r="B50" i="263"/>
  <c r="J49" i="263"/>
  <c r="B49" i="263"/>
  <c r="J48" i="263"/>
  <c r="B48" i="263"/>
  <c r="K37" i="263"/>
  <c r="N37" i="263" s="1"/>
  <c r="B37" i="263"/>
  <c r="K36" i="263"/>
  <c r="N36" i="263" s="1"/>
  <c r="B36" i="263"/>
  <c r="K72" i="262"/>
  <c r="N72" i="262" s="1"/>
  <c r="B72" i="262"/>
  <c r="K71" i="262"/>
  <c r="N71" i="262" s="1"/>
  <c r="B71" i="262"/>
  <c r="K60" i="262"/>
  <c r="B60" i="262"/>
  <c r="J51" i="262"/>
  <c r="B51" i="262"/>
  <c r="J50" i="262"/>
  <c r="B50" i="262"/>
  <c r="J49" i="262"/>
  <c r="B49" i="262"/>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J67" i="260"/>
  <c r="B67" i="260"/>
  <c r="J66" i="260"/>
  <c r="B66" i="260"/>
  <c r="J65" i="260"/>
  <c r="B65" i="260"/>
  <c r="J64" i="260"/>
  <c r="B64" i="260"/>
  <c r="J63" i="260"/>
  <c r="B63" i="260"/>
  <c r="B62" i="260"/>
  <c r="B61" i="260"/>
  <c r="J60" i="260"/>
  <c r="B60" i="260"/>
  <c r="J59" i="260"/>
  <c r="B59" i="260"/>
  <c r="J58" i="260"/>
  <c r="B58" i="260"/>
  <c r="J57" i="260"/>
  <c r="B57" i="260"/>
  <c r="J56" i="260"/>
  <c r="B56" i="260"/>
  <c r="J55" i="260"/>
  <c r="B55" i="260"/>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J50" i="259"/>
  <c r="B50" i="259"/>
  <c r="J49" i="259"/>
  <c r="B49" i="259"/>
  <c r="J48" i="259"/>
  <c r="B48" i="259"/>
  <c r="K37" i="259"/>
  <c r="N37" i="259" s="1"/>
  <c r="B37" i="259"/>
  <c r="K36" i="259"/>
  <c r="N36" i="259" s="1"/>
  <c r="B36" i="259"/>
  <c r="K72" i="258"/>
  <c r="N72" i="258" s="1"/>
  <c r="B72" i="258"/>
  <c r="K71" i="258"/>
  <c r="N71" i="258" s="1"/>
  <c r="B71" i="258"/>
  <c r="K60" i="258"/>
  <c r="B60" i="258"/>
  <c r="J50" i="258"/>
  <c r="B50" i="258"/>
  <c r="J49" i="258"/>
  <c r="B49" i="258"/>
  <c r="J48" i="258"/>
  <c r="B48" i="258"/>
  <c r="K36" i="258"/>
  <c r="N36" i="258" s="1"/>
  <c r="B36" i="258"/>
  <c r="K72" i="257"/>
  <c r="N72" i="257" s="1"/>
  <c r="B72" i="257"/>
  <c r="K71" i="257"/>
  <c r="N71" i="257" s="1"/>
  <c r="B71" i="257"/>
  <c r="K60" i="257"/>
  <c r="B60" i="257"/>
  <c r="J50" i="257"/>
  <c r="B50" i="257"/>
  <c r="J49" i="257"/>
  <c r="B49" i="257"/>
  <c r="J48" i="257"/>
  <c r="B48" i="257"/>
  <c r="K36" i="257"/>
  <c r="N36" i="257" s="1"/>
  <c r="B36" i="257"/>
  <c r="K73" i="256"/>
  <c r="N73" i="256" s="1"/>
  <c r="B73" i="256"/>
  <c r="K72" i="256"/>
  <c r="N72" i="256" s="1"/>
  <c r="B72" i="256"/>
  <c r="K71" i="256"/>
  <c r="N71" i="256" s="1"/>
  <c r="B71" i="256"/>
  <c r="J50" i="256"/>
  <c r="B50" i="256"/>
  <c r="J49" i="256"/>
  <c r="B49" i="256"/>
  <c r="J48" i="256"/>
  <c r="B48" i="256"/>
  <c r="K37" i="256"/>
  <c r="N37" i="256" s="1"/>
  <c r="B37" i="256"/>
  <c r="K36" i="256"/>
  <c r="N36" i="256" s="1"/>
  <c r="B36" i="256"/>
  <c r="K72" i="254"/>
  <c r="N72" i="254" s="1"/>
  <c r="B72" i="254"/>
  <c r="K71" i="254"/>
  <c r="N71" i="254" s="1"/>
  <c r="B71" i="254"/>
  <c r="J50" i="254"/>
  <c r="B50" i="254"/>
  <c r="J49" i="254"/>
  <c r="B49" i="254"/>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J57" i="252"/>
  <c r="B57" i="252"/>
  <c r="J56" i="252"/>
  <c r="B56" i="252"/>
  <c r="J55" i="252"/>
  <c r="B55" i="252"/>
  <c r="J54" i="252"/>
  <c r="B54" i="252"/>
  <c r="J53" i="252"/>
  <c r="B53" i="252"/>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J49" i="251"/>
  <c r="B49" i="251"/>
  <c r="J48" i="251"/>
  <c r="B48" i="251"/>
  <c r="K36" i="251"/>
  <c r="N36" i="251" s="1"/>
  <c r="N43" i="251" s="1"/>
  <c r="B36" i="251"/>
  <c r="K72" i="250"/>
  <c r="N72" i="250" s="1"/>
  <c r="B72" i="250"/>
  <c r="K71" i="250"/>
  <c r="N71" i="250" s="1"/>
  <c r="B71" i="250"/>
  <c r="J48" i="250"/>
  <c r="B48" i="250"/>
  <c r="K36" i="250"/>
  <c r="N36" i="250" s="1"/>
  <c r="B36" i="250"/>
  <c r="K76" i="249"/>
  <c r="N76" i="249" s="1"/>
  <c r="B76" i="249"/>
  <c r="K74" i="249"/>
  <c r="N74" i="249" s="1"/>
  <c r="B74" i="249"/>
  <c r="K73" i="249"/>
  <c r="N73" i="249" s="1"/>
  <c r="B73" i="249"/>
  <c r="L65" i="249"/>
  <c r="K65" i="249"/>
  <c r="B65" i="249"/>
  <c r="L64" i="249"/>
  <c r="K64" i="249"/>
  <c r="B64" i="249"/>
  <c r="J55" i="249"/>
  <c r="B55" i="249"/>
  <c r="J54" i="249"/>
  <c r="B54" i="249"/>
  <c r="J53" i="249"/>
  <c r="B53" i="249"/>
  <c r="J52" i="249"/>
  <c r="B52" i="249"/>
  <c r="J51" i="249"/>
  <c r="B51" i="249"/>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J55" i="248"/>
  <c r="J54" i="248"/>
  <c r="J53" i="248"/>
  <c r="B53" i="248"/>
  <c r="J52" i="248"/>
  <c r="B52" i="248"/>
  <c r="J51" i="248"/>
  <c r="B51" i="248"/>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J54" i="247"/>
  <c r="B54" i="247"/>
  <c r="J53" i="247"/>
  <c r="B53" i="247"/>
  <c r="J52" i="247"/>
  <c r="B52" i="247"/>
  <c r="J51" i="247"/>
  <c r="B51" i="247"/>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J59" i="246"/>
  <c r="B59" i="246"/>
  <c r="J58" i="246"/>
  <c r="B58" i="246"/>
  <c r="J57" i="246"/>
  <c r="B57" i="246"/>
  <c r="J56" i="246"/>
  <c r="B56" i="246"/>
  <c r="J55" i="246"/>
  <c r="B55" i="246"/>
  <c r="B54" i="246"/>
  <c r="J53" i="246"/>
  <c r="B53" i="246"/>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J54" i="245"/>
  <c r="B54" i="245"/>
  <c r="J53" i="245"/>
  <c r="B53" i="245"/>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J57" i="244"/>
  <c r="J56" i="244"/>
  <c r="B56" i="244"/>
  <c r="J55" i="244"/>
  <c r="B55" i="244"/>
  <c r="J54" i="244"/>
  <c r="B54" i="244"/>
  <c r="J53" i="244"/>
  <c r="B53" i="244"/>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J50" i="243"/>
  <c r="B50" i="243"/>
  <c r="J49" i="243"/>
  <c r="B49" i="243"/>
  <c r="J48" i="243"/>
  <c r="B48" i="243"/>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J50" i="242"/>
  <c r="B50" i="242"/>
  <c r="J49" i="242"/>
  <c r="B49" i="242"/>
  <c r="J48" i="242"/>
  <c r="B48" i="242"/>
  <c r="J47" i="242"/>
  <c r="B47" i="242"/>
  <c r="K38" i="242"/>
  <c r="N38" i="242" s="1"/>
  <c r="B38" i="242"/>
  <c r="K37" i="242"/>
  <c r="N37" i="242" s="1"/>
  <c r="B37" i="242"/>
  <c r="K36" i="242"/>
  <c r="N36" i="242" s="1"/>
  <c r="B36" i="242"/>
  <c r="K71" i="241"/>
  <c r="N71" i="241" s="1"/>
  <c r="N77" i="241" s="1"/>
  <c r="N41" i="241" s="1"/>
  <c r="N43" i="241" s="1"/>
  <c r="B71" i="241"/>
  <c r="B60" i="241"/>
  <c r="J48" i="241"/>
  <c r="B48" i="241"/>
  <c r="K71" i="240"/>
  <c r="N71" i="240" s="1"/>
  <c r="N77" i="240" s="1"/>
  <c r="N41" i="240" s="1"/>
  <c r="N43" i="240" s="1"/>
  <c r="B71" i="240"/>
  <c r="B60" i="240"/>
  <c r="J48" i="240"/>
  <c r="B48" i="240"/>
  <c r="K71" i="239"/>
  <c r="N71" i="239" s="1"/>
  <c r="N77" i="239" s="1"/>
  <c r="B71" i="239"/>
  <c r="B60" i="239"/>
  <c r="J48" i="239"/>
  <c r="B48" i="239"/>
  <c r="K71" i="238"/>
  <c r="N71" i="238" s="1"/>
  <c r="N77" i="238" s="1"/>
  <c r="N41" i="238" s="1"/>
  <c r="B71" i="238"/>
  <c r="B60" i="238"/>
  <c r="J49" i="238"/>
  <c r="B49" i="238"/>
  <c r="J48" i="238"/>
  <c r="B48" i="238"/>
  <c r="K36" i="238"/>
  <c r="N36" i="238" s="1"/>
  <c r="B36" i="238"/>
  <c r="K71" i="237"/>
  <c r="N71" i="237" s="1"/>
  <c r="N77" i="237" s="1"/>
  <c r="N41" i="237" s="1"/>
  <c r="B71" i="237"/>
  <c r="B60" i="237"/>
  <c r="J49" i="237"/>
  <c r="B49" i="237"/>
  <c r="J48" i="237"/>
  <c r="B48" i="237"/>
  <c r="K36" i="237"/>
  <c r="N36" i="237" s="1"/>
  <c r="B36" i="237"/>
  <c r="K71" i="236"/>
  <c r="N71" i="236" s="1"/>
  <c r="N77" i="236" s="1"/>
  <c r="N41" i="236" s="1"/>
  <c r="B71" i="236"/>
  <c r="B60" i="236"/>
  <c r="J49" i="236"/>
  <c r="B49" i="236"/>
  <c r="J48" i="236"/>
  <c r="B48" i="236"/>
  <c r="K36" i="236"/>
  <c r="N36" i="236" s="1"/>
  <c r="B36" i="236"/>
  <c r="K71" i="235"/>
  <c r="N71" i="235" s="1"/>
  <c r="N77" i="235" s="1"/>
  <c r="N41" i="235" s="1"/>
  <c r="B71" i="235"/>
  <c r="B60" i="235"/>
  <c r="J49" i="235"/>
  <c r="B49" i="235"/>
  <c r="J48" i="235"/>
  <c r="B48" i="235"/>
  <c r="K36" i="235"/>
  <c r="N36" i="235" s="1"/>
  <c r="B36" i="235"/>
  <c r="K71" i="234"/>
  <c r="N71" i="234" s="1"/>
  <c r="B71" i="234"/>
  <c r="K70" i="234"/>
  <c r="N70" i="234" s="1"/>
  <c r="B70" i="234"/>
  <c r="B59" i="234"/>
  <c r="J47" i="234"/>
  <c r="B47" i="234"/>
  <c r="K37" i="234"/>
  <c r="N37" i="234" s="1"/>
  <c r="B37" i="234"/>
  <c r="K36" i="234"/>
  <c r="N36" i="234" s="1"/>
  <c r="B36" i="234"/>
  <c r="K35" i="234"/>
  <c r="N35" i="234" s="1"/>
  <c r="B35" i="234"/>
  <c r="K72" i="233"/>
  <c r="N72" i="233" s="1"/>
  <c r="B72" i="233"/>
  <c r="K71" i="233"/>
  <c r="N71" i="233" s="1"/>
  <c r="B71" i="233"/>
  <c r="K60" i="233"/>
  <c r="B60" i="233"/>
  <c r="N54" i="233"/>
  <c r="J48" i="233"/>
  <c r="B48" i="233"/>
  <c r="K37" i="233"/>
  <c r="N37" i="233" s="1"/>
  <c r="B37" i="233"/>
  <c r="K36" i="233"/>
  <c r="N36" i="233" s="1"/>
  <c r="B36" i="233"/>
  <c r="K73" i="232"/>
  <c r="N73" i="232" s="1"/>
  <c r="B73" i="232"/>
  <c r="K72" i="232"/>
  <c r="N72" i="232" s="1"/>
  <c r="B72" i="232"/>
  <c r="K61" i="232"/>
  <c r="B61" i="232"/>
  <c r="J54" i="232"/>
  <c r="B54" i="232"/>
  <c r="J51" i="232"/>
  <c r="B51" i="232"/>
  <c r="J50" i="232"/>
  <c r="B50" i="232"/>
  <c r="J49" i="232"/>
  <c r="B49" i="232"/>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J53" i="231"/>
  <c r="B53" i="231"/>
  <c r="J52" i="231"/>
  <c r="B52" i="231"/>
  <c r="J51" i="231"/>
  <c r="B51" i="231"/>
  <c r="J50" i="231"/>
  <c r="B50" i="231"/>
  <c r="J49" i="231"/>
  <c r="B49" i="231"/>
  <c r="J48" i="231"/>
  <c r="B48" i="231"/>
  <c r="J47" i="231"/>
  <c r="B47" i="231"/>
  <c r="K38" i="231"/>
  <c r="N38" i="231" s="1"/>
  <c r="B38" i="231"/>
  <c r="K37" i="231"/>
  <c r="N37" i="231" s="1"/>
  <c r="B37" i="231"/>
  <c r="K36" i="231"/>
  <c r="N36" i="231" s="1"/>
  <c r="B36" i="231"/>
  <c r="K68" i="229"/>
  <c r="N68" i="229" s="1"/>
  <c r="B68" i="229"/>
  <c r="K67" i="229"/>
  <c r="N67" i="229" s="1"/>
  <c r="B67" i="229"/>
  <c r="K56" i="229"/>
  <c r="B56" i="229"/>
  <c r="J47" i="229"/>
  <c r="B47" i="229"/>
  <c r="K37" i="229"/>
  <c r="N37" i="229" s="1"/>
  <c r="B37" i="229"/>
  <c r="K36" i="229"/>
  <c r="N36" i="229" s="1"/>
  <c r="B36" i="229"/>
  <c r="K67" i="228"/>
  <c r="N67" i="228" s="1"/>
  <c r="B67" i="228"/>
  <c r="K66" i="228"/>
  <c r="N66" i="228" s="1"/>
  <c r="B66" i="228"/>
  <c r="K57" i="228"/>
  <c r="B57" i="228"/>
  <c r="K56" i="228"/>
  <c r="B56" i="228"/>
  <c r="L55" i="228"/>
  <c r="K55" i="228"/>
  <c r="B55" i="228"/>
  <c r="J48" i="228"/>
  <c r="B48" i="228"/>
  <c r="J47" i="228"/>
  <c r="B47" i="228"/>
  <c r="J46" i="228"/>
  <c r="B46" i="228"/>
  <c r="J45" i="228"/>
  <c r="B45" i="228"/>
  <c r="K36" i="228"/>
  <c r="N36" i="228" s="1"/>
  <c r="B36" i="228"/>
  <c r="K68" i="227"/>
  <c r="N68" i="227" s="1"/>
  <c r="B68" i="227"/>
  <c r="K67" i="227"/>
  <c r="N67" i="227" s="1"/>
  <c r="B67" i="227"/>
  <c r="K57" i="227"/>
  <c r="B57" i="227"/>
  <c r="J48" i="227"/>
  <c r="B48" i="227"/>
  <c r="K38" i="227"/>
  <c r="N38" i="227" s="1"/>
  <c r="B38" i="227"/>
  <c r="K37" i="227"/>
  <c r="N37" i="227" s="1"/>
  <c r="B37" i="227"/>
  <c r="K36" i="227"/>
  <c r="N36" i="227" s="1"/>
  <c r="B36" i="227"/>
  <c r="J49" i="226"/>
  <c r="B49" i="226"/>
  <c r="J49" i="225"/>
  <c r="B49" i="225"/>
  <c r="J49" i="224"/>
  <c r="B49" i="224"/>
  <c r="K78" i="221"/>
  <c r="N78" i="221" s="1"/>
  <c r="B78" i="221"/>
  <c r="K77" i="221"/>
  <c r="N77" i="221" s="1"/>
  <c r="B77" i="221"/>
  <c r="K66" i="221"/>
  <c r="B66" i="221"/>
  <c r="B59" i="221"/>
  <c r="B58" i="221"/>
  <c r="B57" i="221"/>
  <c r="C57" i="221" s="1"/>
  <c r="D57" i="221" s="1"/>
  <c r="E57" i="221" s="1"/>
  <c r="F57" i="221" s="1"/>
  <c r="G57" i="221" s="1"/>
  <c r="H57" i="221" s="1"/>
  <c r="I57" i="221" s="1"/>
  <c r="B56" i="221"/>
  <c r="B55" i="221"/>
  <c r="B54" i="22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J58" i="207"/>
  <c r="B58" i="207"/>
  <c r="J57" i="207"/>
  <c r="B57" i="207"/>
  <c r="C57" i="207" s="1"/>
  <c r="D57" i="207" s="1"/>
  <c r="E57" i="207" s="1"/>
  <c r="F57" i="207" s="1"/>
  <c r="G57" i="207" s="1"/>
  <c r="H57" i="207" s="1"/>
  <c r="I57" i="207" s="1"/>
  <c r="J56" i="207"/>
  <c r="B56" i="207"/>
  <c r="J55" i="207"/>
  <c r="B55" i="207"/>
  <c r="J54" i="207"/>
  <c r="B54" i="207"/>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J54" i="220"/>
  <c r="B54" i="220"/>
  <c r="J53" i="220"/>
  <c r="B53" i="220"/>
  <c r="K39" i="220"/>
  <c r="N39" i="220" s="1"/>
  <c r="B39" i="220"/>
  <c r="K38" i="220"/>
  <c r="N38" i="220" s="1"/>
  <c r="B38" i="220"/>
  <c r="K37" i="220"/>
  <c r="N37" i="220" s="1"/>
  <c r="B37" i="220"/>
  <c r="K36" i="220"/>
  <c r="N36" i="220" s="1"/>
  <c r="B36" i="220"/>
  <c r="K75" i="219"/>
  <c r="N75" i="219" s="1"/>
  <c r="B75" i="219"/>
  <c r="K74" i="219"/>
  <c r="N74" i="219" s="1"/>
  <c r="B74" i="219"/>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J49" i="216"/>
  <c r="B49" i="216"/>
  <c r="K71" i="215"/>
  <c r="N71" i="215" s="1"/>
  <c r="B71" i="215"/>
  <c r="K70" i="215"/>
  <c r="N70" i="215" s="1"/>
  <c r="B70" i="215"/>
  <c r="K59" i="215"/>
  <c r="B59" i="215"/>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K40" i="193"/>
  <c r="N40" i="193" s="1"/>
  <c r="B40" i="193"/>
  <c r="N39" i="193"/>
  <c r="N36" i="193"/>
  <c r="K70" i="192"/>
  <c r="N70" i="192" s="1"/>
  <c r="B70" i="192"/>
  <c r="K69" i="192"/>
  <c r="N69" i="192" s="1"/>
  <c r="B69" i="192"/>
  <c r="K58" i="192"/>
  <c r="B58" i="192"/>
  <c r="J49" i="192"/>
  <c r="B49" i="192"/>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J55" i="187"/>
  <c r="B55" i="187"/>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J54" i="188"/>
  <c r="B54" i="188"/>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J55" i="186"/>
  <c r="B55" i="186"/>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J55" i="185"/>
  <c r="B55" i="185"/>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J54" i="184"/>
  <c r="B54" i="184"/>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J54" i="183"/>
  <c r="B54" i="183"/>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J55" i="182"/>
  <c r="B55" i="182"/>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J54" i="181"/>
  <c r="B54" i="18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J54" i="177"/>
  <c r="B54" i="177"/>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J54" i="180"/>
  <c r="B54" i="180"/>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J54" i="179"/>
  <c r="B54" i="179"/>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J55" i="178"/>
  <c r="B55" i="178"/>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J55" i="171"/>
  <c r="B55" i="17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J55" i="176"/>
  <c r="B55" i="176"/>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J54" i="174"/>
  <c r="B54" i="174"/>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J54" i="172"/>
  <c r="B54" i="172"/>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J55" i="170"/>
  <c r="B55" i="170"/>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J55" i="168"/>
  <c r="B55" i="168"/>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J57" i="165"/>
  <c r="B57" i="165"/>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J54" i="164"/>
  <c r="B54" i="164"/>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J55" i="162"/>
  <c r="B55" i="162"/>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J54" i="160"/>
  <c r="B54" i="160"/>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J55" i="158"/>
  <c r="B55" i="158"/>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J55" i="157"/>
  <c r="B55" i="157"/>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J55" i="155"/>
  <c r="B55" i="155"/>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J55" i="154"/>
  <c r="B55" i="154"/>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J54" i="150"/>
  <c r="B54" i="150"/>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J49" i="143"/>
  <c r="B49" i="143"/>
  <c r="J48" i="143"/>
  <c r="B48" i="143"/>
  <c r="K37" i="143"/>
  <c r="N37" i="143" s="1"/>
  <c r="B37" i="143"/>
  <c r="K36" i="143"/>
  <c r="N36" i="143" s="1"/>
  <c r="B36" i="143"/>
  <c r="K70" i="144"/>
  <c r="N70" i="144" s="1"/>
  <c r="B70" i="144"/>
  <c r="K69" i="144"/>
  <c r="N69" i="144" s="1"/>
  <c r="B69" i="144"/>
  <c r="K58" i="144"/>
  <c r="B58" i="144"/>
  <c r="J49" i="144"/>
  <c r="B49" i="144"/>
  <c r="J48" i="144"/>
  <c r="B48" i="144"/>
  <c r="K37" i="144"/>
  <c r="N37" i="144" s="1"/>
  <c r="B37" i="144"/>
  <c r="K36" i="144"/>
  <c r="N36" i="144" s="1"/>
  <c r="B36" i="144"/>
  <c r="K70" i="145"/>
  <c r="N70" i="145" s="1"/>
  <c r="B70" i="145"/>
  <c r="K69" i="145"/>
  <c r="N69" i="145" s="1"/>
  <c r="B69" i="145"/>
  <c r="K58" i="145"/>
  <c r="B58" i="145"/>
  <c r="J49" i="145"/>
  <c r="B49" i="145"/>
  <c r="J48" i="145"/>
  <c r="B48" i="145"/>
  <c r="K37" i="145"/>
  <c r="N37" i="145" s="1"/>
  <c r="B37" i="145"/>
  <c r="K36" i="145"/>
  <c r="N36" i="145" s="1"/>
  <c r="B36" i="145"/>
  <c r="K70" i="146"/>
  <c r="N70" i="146" s="1"/>
  <c r="B70" i="146"/>
  <c r="K69" i="146"/>
  <c r="N69" i="146" s="1"/>
  <c r="B69" i="146"/>
  <c r="K58" i="146"/>
  <c r="B58" i="146"/>
  <c r="J49" i="146"/>
  <c r="B49" i="146"/>
  <c r="J48" i="146"/>
  <c r="B48" i="146"/>
  <c r="K37" i="146"/>
  <c r="N37" i="146" s="1"/>
  <c r="B37" i="146"/>
  <c r="K36" i="146"/>
  <c r="N36" i="146" s="1"/>
  <c r="B36" i="146"/>
  <c r="K70" i="147"/>
  <c r="N70" i="147" s="1"/>
  <c r="B70" i="147"/>
  <c r="K69" i="147"/>
  <c r="N69" i="147" s="1"/>
  <c r="B69" i="147"/>
  <c r="K58" i="147"/>
  <c r="B58" i="147"/>
  <c r="J49" i="147"/>
  <c r="B49" i="147"/>
  <c r="J48" i="147"/>
  <c r="B48" i="147"/>
  <c r="K37" i="147"/>
  <c r="N37" i="147" s="1"/>
  <c r="B37" i="147"/>
  <c r="K36" i="147"/>
  <c r="N36" i="147" s="1"/>
  <c r="B36" i="147"/>
  <c r="K71" i="148"/>
  <c r="N71" i="148" s="1"/>
  <c r="B71" i="148"/>
  <c r="K70" i="148"/>
  <c r="N70" i="148" s="1"/>
  <c r="B70" i="148"/>
  <c r="K59" i="148"/>
  <c r="B59" i="148"/>
  <c r="J49" i="148"/>
  <c r="B49" i="148"/>
  <c r="J48" i="148"/>
  <c r="B48" i="148"/>
  <c r="K37" i="148"/>
  <c r="N37" i="148" s="1"/>
  <c r="B37" i="148"/>
  <c r="K36" i="148"/>
  <c r="N36" i="148" s="1"/>
  <c r="B36" i="148"/>
  <c r="K70" i="149"/>
  <c r="N70" i="149" s="1"/>
  <c r="B70" i="149"/>
  <c r="K69" i="149"/>
  <c r="N69" i="149" s="1"/>
  <c r="B69" i="149"/>
  <c r="K58" i="149"/>
  <c r="B58" i="149"/>
  <c r="J49" i="149"/>
  <c r="B49" i="149"/>
  <c r="J48" i="149"/>
  <c r="B48" i="149"/>
  <c r="K37" i="149"/>
  <c r="N37" i="149" s="1"/>
  <c r="B37" i="149"/>
  <c r="K36" i="149"/>
  <c r="N36" i="149" s="1"/>
  <c r="B36" i="149"/>
  <c r="K70" i="142"/>
  <c r="N70" i="142" s="1"/>
  <c r="B70" i="142"/>
  <c r="K69" i="142"/>
  <c r="N69" i="142" s="1"/>
  <c r="B69" i="142"/>
  <c r="K58" i="142"/>
  <c r="B58" i="142"/>
  <c r="J49" i="142"/>
  <c r="B49" i="142"/>
  <c r="J48" i="142"/>
  <c r="B48" i="142"/>
  <c r="K37" i="142"/>
  <c r="N37" i="142" s="1"/>
  <c r="B37" i="142"/>
  <c r="K36" i="142"/>
  <c r="N36" i="142" s="1"/>
  <c r="B36" i="142"/>
  <c r="K70" i="141"/>
  <c r="N70" i="141" s="1"/>
  <c r="B70" i="141"/>
  <c r="K69" i="141"/>
  <c r="N69" i="141" s="1"/>
  <c r="B69" i="141"/>
  <c r="K58" i="141"/>
  <c r="B58" i="141"/>
  <c r="B49" i="141"/>
  <c r="J48" i="141"/>
  <c r="B48" i="141"/>
  <c r="K38" i="141"/>
  <c r="N38" i="141" s="1"/>
  <c r="B38" i="141"/>
  <c r="K37" i="141"/>
  <c r="N37" i="141" s="1"/>
  <c r="B37" i="141"/>
  <c r="K36" i="141"/>
  <c r="N36" i="141" s="1"/>
  <c r="B36" i="141"/>
  <c r="K70" i="140"/>
  <c r="N70" i="140" s="1"/>
  <c r="B70" i="140"/>
  <c r="K69" i="140"/>
  <c r="N69" i="140" s="1"/>
  <c r="B69" i="140"/>
  <c r="K58" i="140"/>
  <c r="B58" i="140"/>
  <c r="J49" i="140"/>
  <c r="B49" i="140"/>
  <c r="J48" i="140"/>
  <c r="B48" i="140"/>
  <c r="K38" i="140"/>
  <c r="N38" i="140" s="1"/>
  <c r="B38" i="140"/>
  <c r="K37" i="140"/>
  <c r="N37" i="140" s="1"/>
  <c r="B37" i="140"/>
  <c r="K36" i="140"/>
  <c r="N36" i="140" s="1"/>
  <c r="B36" i="140"/>
  <c r="K70" i="209"/>
  <c r="N70" i="209" s="1"/>
  <c r="B70" i="209"/>
  <c r="K69" i="209"/>
  <c r="N69" i="209" s="1"/>
  <c r="B69" i="209"/>
  <c r="K58" i="209"/>
  <c r="B58" i="209"/>
  <c r="J50" i="209"/>
  <c r="B50" i="209"/>
  <c r="J49" i="209"/>
  <c r="B49" i="209"/>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J50" i="139"/>
  <c r="B50" i="139"/>
  <c r="J49" i="139"/>
  <c r="B49" i="139"/>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J50" i="138"/>
  <c r="B50" i="138"/>
  <c r="J49" i="138"/>
  <c r="B49" i="138"/>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J50" i="137"/>
  <c r="B50" i="137"/>
  <c r="J49" i="137"/>
  <c r="B49" i="137"/>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J49" i="136"/>
  <c r="B49" i="136"/>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J49" i="135"/>
  <c r="B49" i="135"/>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J49" i="134"/>
  <c r="B49" i="134"/>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J49" i="133"/>
  <c r="B49" i="133"/>
  <c r="J48" i="133"/>
  <c r="B48" i="133"/>
  <c r="K39" i="133"/>
  <c r="N39" i="133" s="1"/>
  <c r="B39" i="133"/>
  <c r="K38" i="133"/>
  <c r="N38" i="133" s="1"/>
  <c r="B38" i="133"/>
  <c r="K37" i="133"/>
  <c r="N37" i="133" s="1"/>
  <c r="B37" i="133"/>
  <c r="K36" i="133"/>
  <c r="N36" i="133" s="1"/>
  <c r="B36" i="133"/>
  <c r="K70" i="132"/>
  <c r="N70" i="132" s="1"/>
  <c r="N76" i="132" s="1"/>
  <c r="N41" i="132" s="1"/>
  <c r="B70" i="132"/>
  <c r="J48" i="132"/>
  <c r="B48" i="132"/>
  <c r="K37" i="132"/>
  <c r="N37" i="132" s="1"/>
  <c r="B37" i="132"/>
  <c r="K36" i="132"/>
  <c r="N36" i="132" s="1"/>
  <c r="B36" i="132"/>
  <c r="K70" i="131"/>
  <c r="N70" i="131" s="1"/>
  <c r="N76" i="131" s="1"/>
  <c r="N41" i="131" s="1"/>
  <c r="B70" i="131"/>
  <c r="J48" i="131"/>
  <c r="B48" i="131"/>
  <c r="K37" i="131"/>
  <c r="N37" i="131" s="1"/>
  <c r="B37" i="131"/>
  <c r="K36" i="131"/>
  <c r="N36" i="131" s="1"/>
  <c r="B36" i="131"/>
  <c r="K70" i="130"/>
  <c r="N70" i="130" s="1"/>
  <c r="N76" i="130" s="1"/>
  <c r="N41" i="130" s="1"/>
  <c r="B70" i="130"/>
  <c r="J48" i="130"/>
  <c r="B48" i="130"/>
  <c r="K37" i="130"/>
  <c r="N37" i="130" s="1"/>
  <c r="B37" i="130"/>
  <c r="K36" i="130"/>
  <c r="N36" i="130" s="1"/>
  <c r="B36" i="130"/>
  <c r="K70" i="128"/>
  <c r="N70" i="128" s="1"/>
  <c r="N76" i="128" s="1"/>
  <c r="N41" i="128" s="1"/>
  <c r="B70" i="128"/>
  <c r="J48" i="128"/>
  <c r="B48" i="128"/>
  <c r="K37" i="128"/>
  <c r="N37" i="128" s="1"/>
  <c r="B37" i="128"/>
  <c r="K36" i="128"/>
  <c r="N36" i="128" s="1"/>
  <c r="B36" i="128"/>
  <c r="K70" i="208"/>
  <c r="N70" i="208" s="1"/>
  <c r="N76" i="208" s="1"/>
  <c r="N41" i="208" s="1"/>
  <c r="B70" i="208"/>
  <c r="J48" i="208"/>
  <c r="B48" i="208"/>
  <c r="K37" i="208"/>
  <c r="N37" i="208" s="1"/>
  <c r="B37" i="208"/>
  <c r="K36" i="208"/>
  <c r="N36" i="208" s="1"/>
  <c r="B36" i="208"/>
  <c r="K70" i="129"/>
  <c r="N70" i="129" s="1"/>
  <c r="N76" i="129" s="1"/>
  <c r="N41" i="129" s="1"/>
  <c r="B70" i="129"/>
  <c r="J48" i="129"/>
  <c r="B48" i="129"/>
  <c r="K37" i="129"/>
  <c r="N37" i="129" s="1"/>
  <c r="B37" i="129"/>
  <c r="K36" i="129"/>
  <c r="N36" i="129" s="1"/>
  <c r="B36" i="129"/>
  <c r="K70" i="127"/>
  <c r="N70" i="127" s="1"/>
  <c r="N75" i="127" s="1"/>
  <c r="N41" i="127" s="1"/>
  <c r="B70" i="127"/>
  <c r="J48" i="127"/>
  <c r="B48" i="127"/>
  <c r="K37" i="127"/>
  <c r="N37" i="127" s="1"/>
  <c r="B37" i="127"/>
  <c r="K36" i="127"/>
  <c r="N36" i="127" s="1"/>
  <c r="B36" i="127"/>
  <c r="J48" i="126"/>
  <c r="B48" i="126"/>
  <c r="J48" i="125"/>
  <c r="B48" i="125"/>
  <c r="J48" i="123"/>
  <c r="B48" i="123"/>
  <c r="J48" i="124"/>
  <c r="B48" i="124"/>
  <c r="J48" i="122"/>
  <c r="B48" i="122"/>
  <c r="J48" i="121"/>
  <c r="B48" i="121"/>
  <c r="J48" i="120"/>
  <c r="B48" i="120"/>
  <c r="J48" i="119"/>
  <c r="B48" i="119"/>
  <c r="J48" i="118"/>
  <c r="B48" i="118"/>
  <c r="J48" i="117"/>
  <c r="B48" i="117"/>
  <c r="J48" i="115"/>
  <c r="B48" i="115"/>
  <c r="J48" i="116"/>
  <c r="B48" i="116"/>
  <c r="J48" i="114"/>
  <c r="B48" i="114"/>
  <c r="J48" i="113"/>
  <c r="B48" i="113"/>
  <c r="J48" i="112"/>
  <c r="B48" i="112"/>
  <c r="J48" i="111"/>
  <c r="B48" i="111"/>
  <c r="J48" i="110"/>
  <c r="B48" i="110"/>
  <c r="J48" i="109"/>
  <c r="B48" i="109"/>
  <c r="K71" i="108"/>
  <c r="N71" i="108" s="1"/>
  <c r="B71" i="108"/>
  <c r="K70" i="108"/>
  <c r="N70" i="108" s="1"/>
  <c r="B70" i="108"/>
  <c r="K59" i="108"/>
  <c r="B59" i="108"/>
  <c r="J48" i="108"/>
  <c r="B48" i="108"/>
  <c r="K38" i="108"/>
  <c r="N38" i="108" s="1"/>
  <c r="B38" i="108"/>
  <c r="K37" i="108"/>
  <c r="N37" i="108" s="1"/>
  <c r="B37" i="108"/>
  <c r="K36" i="108"/>
  <c r="N36" i="108" s="1"/>
  <c r="B36" i="108"/>
  <c r="K71" i="107"/>
  <c r="N71" i="107" s="1"/>
  <c r="B71" i="107"/>
  <c r="K70" i="107"/>
  <c r="N70" i="107" s="1"/>
  <c r="B70" i="107"/>
  <c r="K59" i="107"/>
  <c r="B59" i="107"/>
  <c r="J48" i="107"/>
  <c r="B48" i="107"/>
  <c r="K38" i="107"/>
  <c r="N38" i="107" s="1"/>
  <c r="B38" i="107"/>
  <c r="K37" i="107"/>
  <c r="N37" i="107" s="1"/>
  <c r="B37" i="107"/>
  <c r="K36" i="107"/>
  <c r="N36" i="107" s="1"/>
  <c r="B36" i="107"/>
  <c r="K71" i="106"/>
  <c r="N71" i="106" s="1"/>
  <c r="B71" i="106"/>
  <c r="K70" i="106"/>
  <c r="N70" i="106" s="1"/>
  <c r="B70" i="106"/>
  <c r="K59" i="106"/>
  <c r="B59" i="106"/>
  <c r="J49" i="106"/>
  <c r="B49" i="106"/>
  <c r="J48" i="106"/>
  <c r="B48" i="106"/>
  <c r="K38" i="106"/>
  <c r="N38" i="106" s="1"/>
  <c r="B38" i="106"/>
  <c r="K37" i="106"/>
  <c r="N37" i="106" s="1"/>
  <c r="B37" i="106"/>
  <c r="K36" i="106"/>
  <c r="N36" i="106" s="1"/>
  <c r="B36" i="106"/>
  <c r="K71" i="105"/>
  <c r="N71" i="105" s="1"/>
  <c r="B71" i="105"/>
  <c r="K70" i="105"/>
  <c r="N70" i="105" s="1"/>
  <c r="B70" i="105"/>
  <c r="K59" i="105"/>
  <c r="B59" i="105"/>
  <c r="J49" i="105"/>
  <c r="B49" i="105"/>
  <c r="J48" i="105"/>
  <c r="B48" i="105"/>
  <c r="K38" i="105"/>
  <c r="N38" i="105" s="1"/>
  <c r="B38" i="105"/>
  <c r="K37" i="105"/>
  <c r="N37" i="105" s="1"/>
  <c r="B37" i="105"/>
  <c r="K36" i="105"/>
  <c r="N36" i="105" s="1"/>
  <c r="B36" i="105"/>
  <c r="J48" i="104"/>
  <c r="B48" i="104"/>
  <c r="K71" i="103"/>
  <c r="N71" i="103" s="1"/>
  <c r="B71" i="103"/>
  <c r="K70" i="103"/>
  <c r="N70" i="103" s="1"/>
  <c r="B70" i="103"/>
  <c r="K59" i="103"/>
  <c r="B59" i="103"/>
  <c r="J48" i="103"/>
  <c r="B48" i="103"/>
  <c r="K38" i="103"/>
  <c r="N38" i="103" s="1"/>
  <c r="B38" i="103"/>
  <c r="K37" i="103"/>
  <c r="N37" i="103" s="1"/>
  <c r="B37" i="103"/>
  <c r="K36" i="103"/>
  <c r="N36" i="103" s="1"/>
  <c r="B36" i="103"/>
  <c r="K71" i="102"/>
  <c r="N71" i="102" s="1"/>
  <c r="B71" i="102"/>
  <c r="K70" i="102"/>
  <c r="N70" i="102" s="1"/>
  <c r="B70" i="102"/>
  <c r="K59" i="102"/>
  <c r="B59" i="102"/>
  <c r="J48" i="102"/>
  <c r="B48" i="102"/>
  <c r="K38" i="102"/>
  <c r="N38" i="102" s="1"/>
  <c r="B38" i="102"/>
  <c r="K37" i="102"/>
  <c r="N37" i="102" s="1"/>
  <c r="B37" i="102"/>
  <c r="K36" i="102"/>
  <c r="N36" i="102" s="1"/>
  <c r="B36" i="102"/>
  <c r="K71" i="101"/>
  <c r="N71" i="101" s="1"/>
  <c r="B71" i="101"/>
  <c r="K70" i="101"/>
  <c r="N70" i="101" s="1"/>
  <c r="B70" i="101"/>
  <c r="K59" i="101"/>
  <c r="B59" i="101"/>
  <c r="J48" i="101"/>
  <c r="B48" i="101"/>
  <c r="K38" i="101"/>
  <c r="N38" i="101" s="1"/>
  <c r="B38" i="101"/>
  <c r="K37" i="101"/>
  <c r="N37" i="101" s="1"/>
  <c r="B37" i="101"/>
  <c r="K36" i="101"/>
  <c r="N36" i="101" s="1"/>
  <c r="B36" i="101"/>
  <c r="K71" i="100"/>
  <c r="N71" i="100" s="1"/>
  <c r="B71" i="100"/>
  <c r="K70" i="100"/>
  <c r="N70" i="100" s="1"/>
  <c r="B70" i="100"/>
  <c r="K59" i="100"/>
  <c r="B59" i="100"/>
  <c r="J48" i="100"/>
  <c r="B48" i="100"/>
  <c r="K38" i="100"/>
  <c r="N38" i="100" s="1"/>
  <c r="B38" i="100"/>
  <c r="K37" i="100"/>
  <c r="N37" i="100" s="1"/>
  <c r="B37" i="100"/>
  <c r="K36" i="100"/>
  <c r="N36" i="100" s="1"/>
  <c r="B36" i="100"/>
  <c r="K71" i="99"/>
  <c r="N71" i="99" s="1"/>
  <c r="B71" i="99"/>
  <c r="K70" i="99"/>
  <c r="N70" i="99" s="1"/>
  <c r="B70" i="99"/>
  <c r="K59" i="99"/>
  <c r="B59" i="99"/>
  <c r="J49" i="99"/>
  <c r="B49" i="99"/>
  <c r="J48" i="99"/>
  <c r="B48" i="99"/>
  <c r="K38" i="99"/>
  <c r="N38" i="99" s="1"/>
  <c r="B38" i="99"/>
  <c r="K37" i="99"/>
  <c r="N37" i="99" s="1"/>
  <c r="B37" i="99"/>
  <c r="K36" i="99"/>
  <c r="N36" i="99" s="1"/>
  <c r="B36" i="99"/>
  <c r="K71" i="98"/>
  <c r="N71" i="98" s="1"/>
  <c r="B71" i="98"/>
  <c r="K70" i="98"/>
  <c r="N70" i="98" s="1"/>
  <c r="B70" i="98"/>
  <c r="K59" i="98"/>
  <c r="B59" i="98"/>
  <c r="J49" i="98"/>
  <c r="B49" i="98"/>
  <c r="J48" i="98"/>
  <c r="B48" i="98"/>
  <c r="K38" i="98"/>
  <c r="N38" i="98" s="1"/>
  <c r="B38" i="98"/>
  <c r="K37" i="98"/>
  <c r="N37" i="98" s="1"/>
  <c r="B37" i="98"/>
  <c r="K36" i="98"/>
  <c r="N36" i="98" s="1"/>
  <c r="B36" i="98"/>
  <c r="K71" i="97"/>
  <c r="N71" i="97" s="1"/>
  <c r="B71" i="97"/>
  <c r="K70" i="97"/>
  <c r="N70" i="97" s="1"/>
  <c r="B70" i="97"/>
  <c r="K59" i="97"/>
  <c r="B59" i="97"/>
  <c r="J49" i="97"/>
  <c r="B49" i="97"/>
  <c r="J48" i="97"/>
  <c r="B48" i="97"/>
  <c r="K38" i="97"/>
  <c r="N38" i="97" s="1"/>
  <c r="B38" i="97"/>
  <c r="K37" i="97"/>
  <c r="N37" i="97" s="1"/>
  <c r="B37" i="97"/>
  <c r="K36" i="97"/>
  <c r="N36" i="97" s="1"/>
  <c r="B36" i="97"/>
  <c r="K71" i="96"/>
  <c r="N71" i="96" s="1"/>
  <c r="B71" i="96"/>
  <c r="K70" i="96"/>
  <c r="N70" i="96" s="1"/>
  <c r="B70" i="96"/>
  <c r="K59" i="96"/>
  <c r="B59" i="96"/>
  <c r="J49" i="96"/>
  <c r="B49" i="96"/>
  <c r="J48" i="96"/>
  <c r="B48" i="96"/>
  <c r="K38" i="96"/>
  <c r="N38" i="96" s="1"/>
  <c r="B38" i="96"/>
  <c r="K37" i="96"/>
  <c r="N37" i="96" s="1"/>
  <c r="B37" i="96"/>
  <c r="K36" i="96"/>
  <c r="N36" i="96" s="1"/>
  <c r="B36" i="96"/>
  <c r="K71" i="95"/>
  <c r="N71" i="95" s="1"/>
  <c r="B71" i="95"/>
  <c r="K70" i="95"/>
  <c r="N70" i="95" s="1"/>
  <c r="B70" i="95"/>
  <c r="K59" i="95"/>
  <c r="B59" i="95"/>
  <c r="J48" i="95"/>
  <c r="B48" i="95"/>
  <c r="K38" i="95"/>
  <c r="N38" i="95" s="1"/>
  <c r="B38" i="95"/>
  <c r="K37" i="95"/>
  <c r="N37" i="95" s="1"/>
  <c r="B37" i="95"/>
  <c r="K36" i="95"/>
  <c r="N36" i="95" s="1"/>
  <c r="B36" i="95"/>
  <c r="K71" i="94"/>
  <c r="N71" i="94" s="1"/>
  <c r="B71" i="94"/>
  <c r="K70" i="94"/>
  <c r="N70" i="94" s="1"/>
  <c r="B70" i="94"/>
  <c r="K59" i="94"/>
  <c r="B59" i="94"/>
  <c r="J48" i="94"/>
  <c r="B48" i="94"/>
  <c r="K38" i="94"/>
  <c r="N38" i="94" s="1"/>
  <c r="B38" i="94"/>
  <c r="K37" i="94"/>
  <c r="N37" i="94" s="1"/>
  <c r="B37" i="94"/>
  <c r="K36" i="94"/>
  <c r="N36" i="94" s="1"/>
  <c r="B36" i="94"/>
  <c r="K71" i="92"/>
  <c r="N71" i="92" s="1"/>
  <c r="B71" i="92"/>
  <c r="K70" i="92"/>
  <c r="N70" i="92" s="1"/>
  <c r="B70" i="92"/>
  <c r="K59" i="92"/>
  <c r="B59" i="92"/>
  <c r="J48" i="92"/>
  <c r="B48" i="92"/>
  <c r="K38" i="92"/>
  <c r="N38" i="92" s="1"/>
  <c r="B38" i="92"/>
  <c r="K37" i="92"/>
  <c r="N37" i="92" s="1"/>
  <c r="B37" i="92"/>
  <c r="K36" i="92"/>
  <c r="N36" i="92" s="1"/>
  <c r="B36" i="92"/>
  <c r="K71" i="91"/>
  <c r="N71" i="91" s="1"/>
  <c r="B71" i="91"/>
  <c r="K70" i="91"/>
  <c r="N70" i="91" s="1"/>
  <c r="B70" i="91"/>
  <c r="K59" i="91"/>
  <c r="B59" i="91"/>
  <c r="J49" i="91"/>
  <c r="B49" i="91"/>
  <c r="J48" i="91"/>
  <c r="B48" i="91"/>
  <c r="K36" i="91"/>
  <c r="N36" i="91" s="1"/>
  <c r="B36" i="91"/>
  <c r="K71" i="90"/>
  <c r="N71" i="90" s="1"/>
  <c r="B71" i="90"/>
  <c r="K70" i="90"/>
  <c r="N70" i="90" s="1"/>
  <c r="B70" i="90"/>
  <c r="K59" i="90"/>
  <c r="B59" i="90"/>
  <c r="J49" i="90"/>
  <c r="B49" i="90"/>
  <c r="J48" i="90"/>
  <c r="B48" i="90"/>
  <c r="K36" i="90"/>
  <c r="N36" i="90" s="1"/>
  <c r="B36" i="90"/>
  <c r="K71" i="89"/>
  <c r="N71" i="89" s="1"/>
  <c r="B71" i="89"/>
  <c r="K70" i="89"/>
  <c r="N70" i="89" s="1"/>
  <c r="B70" i="89"/>
  <c r="K59" i="89"/>
  <c r="B59" i="89"/>
  <c r="J49" i="89"/>
  <c r="B49" i="89"/>
  <c r="J48" i="89"/>
  <c r="B48" i="89"/>
  <c r="K36" i="89"/>
  <c r="N36" i="89" s="1"/>
  <c r="B36" i="89"/>
  <c r="K71" i="88"/>
  <c r="N71" i="88" s="1"/>
  <c r="B71" i="88"/>
  <c r="K70" i="88"/>
  <c r="N70" i="88" s="1"/>
  <c r="B70" i="88"/>
  <c r="K59" i="88"/>
  <c r="B59" i="88"/>
  <c r="J49" i="88"/>
  <c r="B49" i="88"/>
  <c r="J48" i="88"/>
  <c r="B48" i="88"/>
  <c r="K38" i="88"/>
  <c r="N38" i="88" s="1"/>
  <c r="B38" i="88"/>
  <c r="K37" i="88"/>
  <c r="N37" i="88" s="1"/>
  <c r="B37" i="88"/>
  <c r="K36" i="88"/>
  <c r="N36" i="88" s="1"/>
  <c r="B36" i="88"/>
  <c r="K71" i="87"/>
  <c r="N71" i="87" s="1"/>
  <c r="B71" i="87"/>
  <c r="K70" i="87"/>
  <c r="N70" i="87" s="1"/>
  <c r="B70" i="87"/>
  <c r="K59" i="87"/>
  <c r="B59" i="87"/>
  <c r="J49" i="87"/>
  <c r="B49" i="87"/>
  <c r="J48" i="87"/>
  <c r="B48" i="87"/>
  <c r="K38" i="87"/>
  <c r="N38" i="87" s="1"/>
  <c r="B38" i="87"/>
  <c r="K37" i="87"/>
  <c r="N37" i="87" s="1"/>
  <c r="B37" i="87"/>
  <c r="K36" i="87"/>
  <c r="N36" i="87" s="1"/>
  <c r="B36" i="87"/>
  <c r="K71" i="86"/>
  <c r="N71" i="86" s="1"/>
  <c r="B71" i="86"/>
  <c r="K70" i="86"/>
  <c r="N70" i="86" s="1"/>
  <c r="B70" i="86"/>
  <c r="K59" i="86"/>
  <c r="B59" i="86"/>
  <c r="J49" i="86"/>
  <c r="B49" i="86"/>
  <c r="J48" i="86"/>
  <c r="B48" i="86"/>
  <c r="K38" i="86"/>
  <c r="N38" i="86" s="1"/>
  <c r="B38" i="86"/>
  <c r="K37" i="86"/>
  <c r="N37" i="86" s="1"/>
  <c r="B37" i="86"/>
  <c r="K36" i="86"/>
  <c r="N36" i="86" s="1"/>
  <c r="B36" i="86"/>
  <c r="K71" i="85"/>
  <c r="N71" i="85" s="1"/>
  <c r="B71" i="85"/>
  <c r="K70" i="85"/>
  <c r="N70" i="85" s="1"/>
  <c r="B70" i="85"/>
  <c r="K59" i="85"/>
  <c r="B59" i="85"/>
  <c r="J49" i="85"/>
  <c r="B49" i="85"/>
  <c r="J48" i="85"/>
  <c r="B48" i="85"/>
  <c r="K36" i="85"/>
  <c r="N36" i="85" s="1"/>
  <c r="B36" i="85"/>
  <c r="K71" i="84"/>
  <c r="N71" i="84" s="1"/>
  <c r="B71" i="84"/>
  <c r="K70" i="84"/>
  <c r="N70" i="84" s="1"/>
  <c r="B70" i="84"/>
  <c r="K59" i="84"/>
  <c r="B59" i="84"/>
  <c r="J49" i="84"/>
  <c r="B49" i="84"/>
  <c r="J48" i="84"/>
  <c r="B48" i="84"/>
  <c r="K36" i="84"/>
  <c r="N36" i="84" s="1"/>
  <c r="B36" i="84"/>
  <c r="K71" i="83"/>
  <c r="N71" i="83" s="1"/>
  <c r="B71" i="83"/>
  <c r="K70" i="83"/>
  <c r="N70" i="83" s="1"/>
  <c r="B70" i="83"/>
  <c r="K59" i="83"/>
  <c r="B59" i="83"/>
  <c r="J49" i="83"/>
  <c r="B49" i="83"/>
  <c r="J48" i="83"/>
  <c r="B48" i="83"/>
  <c r="K36" i="83"/>
  <c r="N36" i="83" s="1"/>
  <c r="B36" i="83"/>
  <c r="K71" i="82"/>
  <c r="N71" i="82" s="1"/>
  <c r="B71" i="82"/>
  <c r="K70" i="82"/>
  <c r="N70" i="82" s="1"/>
  <c r="B70" i="82"/>
  <c r="K59" i="82"/>
  <c r="B59" i="82"/>
  <c r="J49" i="82"/>
  <c r="B49" i="82"/>
  <c r="J48" i="82"/>
  <c r="B48" i="82"/>
  <c r="K38" i="82"/>
  <c r="N38" i="82" s="1"/>
  <c r="B38" i="82"/>
  <c r="K37" i="82"/>
  <c r="N37" i="82" s="1"/>
  <c r="B37" i="82"/>
  <c r="K36" i="82"/>
  <c r="N36" i="82" s="1"/>
  <c r="B36" i="82"/>
  <c r="K71" i="81"/>
  <c r="N71" i="81" s="1"/>
  <c r="B71" i="81"/>
  <c r="K70" i="81"/>
  <c r="N70" i="81" s="1"/>
  <c r="B70" i="81"/>
  <c r="K59" i="81"/>
  <c r="B59" i="81"/>
  <c r="J49" i="81"/>
  <c r="B49" i="81"/>
  <c r="J48" i="81"/>
  <c r="B48" i="81"/>
  <c r="K38" i="81"/>
  <c r="N38" i="81" s="1"/>
  <c r="B38" i="81"/>
  <c r="K37" i="81"/>
  <c r="N37" i="81" s="1"/>
  <c r="B37" i="81"/>
  <c r="K36" i="81"/>
  <c r="N36" i="81" s="1"/>
  <c r="B36" i="81"/>
  <c r="K71" i="80"/>
  <c r="N71" i="80" s="1"/>
  <c r="B71" i="80"/>
  <c r="K70" i="80"/>
  <c r="N70" i="80" s="1"/>
  <c r="B70" i="80"/>
  <c r="K59" i="80"/>
  <c r="B59" i="80"/>
  <c r="J49" i="80"/>
  <c r="B49" i="80"/>
  <c r="J48" i="80"/>
  <c r="B48" i="80"/>
  <c r="K38" i="80"/>
  <c r="N38" i="80" s="1"/>
  <c r="B38" i="80"/>
  <c r="K37" i="80"/>
  <c r="N37" i="80" s="1"/>
  <c r="B37" i="80"/>
  <c r="K36" i="80"/>
  <c r="N36" i="80" s="1"/>
  <c r="B36" i="80"/>
  <c r="K71" i="79"/>
  <c r="N71" i="79" s="1"/>
  <c r="B71" i="79"/>
  <c r="K70" i="79"/>
  <c r="N70" i="79" s="1"/>
  <c r="B70" i="79"/>
  <c r="K59" i="79"/>
  <c r="B59" i="79"/>
  <c r="J49" i="79"/>
  <c r="B49" i="79"/>
  <c r="J48" i="79"/>
  <c r="B48" i="79"/>
  <c r="K38" i="79"/>
  <c r="N38" i="79" s="1"/>
  <c r="B38" i="79"/>
  <c r="K37" i="79"/>
  <c r="N37" i="79" s="1"/>
  <c r="B37" i="79"/>
  <c r="K36" i="79"/>
  <c r="N36" i="79" s="1"/>
  <c r="B36" i="79"/>
  <c r="J49" i="78"/>
  <c r="B49" i="78"/>
  <c r="J48" i="78"/>
  <c r="B48" i="78"/>
  <c r="J48" i="77"/>
  <c r="B48" i="77"/>
  <c r="J48" i="76"/>
  <c r="B48" i="76"/>
  <c r="K70" i="75"/>
  <c r="N70" i="75" s="1"/>
  <c r="B70" i="75"/>
  <c r="K69" i="75"/>
  <c r="N69" i="75" s="1"/>
  <c r="B69" i="75"/>
  <c r="K58" i="75"/>
  <c r="B58" i="75"/>
  <c r="J49" i="75"/>
  <c r="B49" i="75"/>
  <c r="J48" i="75"/>
  <c r="B48" i="75"/>
  <c r="K38" i="75"/>
  <c r="N38" i="75" s="1"/>
  <c r="B38" i="75"/>
  <c r="K37" i="75"/>
  <c r="N37" i="75" s="1"/>
  <c r="B37" i="75"/>
  <c r="K36" i="75"/>
  <c r="N36" i="75" s="1"/>
  <c r="B36" i="75"/>
  <c r="K70" i="74"/>
  <c r="N70" i="74" s="1"/>
  <c r="B70" i="74"/>
  <c r="K69" i="74"/>
  <c r="N69" i="74" s="1"/>
  <c r="B69" i="74"/>
  <c r="J48" i="74"/>
  <c r="B48" i="74"/>
  <c r="K38" i="74"/>
  <c r="N38" i="74" s="1"/>
  <c r="B38" i="74"/>
  <c r="K37" i="74"/>
  <c r="N37" i="74" s="1"/>
  <c r="B37" i="74"/>
  <c r="K36" i="74"/>
  <c r="N36" i="74" s="1"/>
  <c r="B36" i="74"/>
  <c r="J48" i="73"/>
  <c r="B48" i="73"/>
  <c r="K70" i="72"/>
  <c r="N70" i="72" s="1"/>
  <c r="B70" i="72"/>
  <c r="K69" i="72"/>
  <c r="N69" i="72" s="1"/>
  <c r="B69" i="72"/>
  <c r="J48" i="72"/>
  <c r="B48" i="72"/>
  <c r="K38" i="72"/>
  <c r="N38" i="72" s="1"/>
  <c r="B38" i="72"/>
  <c r="K37" i="72"/>
  <c r="N37" i="72" s="1"/>
  <c r="B37" i="72"/>
  <c r="K36" i="72"/>
  <c r="N36" i="72" s="1"/>
  <c r="B36" i="72"/>
  <c r="K71" i="71"/>
  <c r="B71" i="71"/>
  <c r="K70" i="71"/>
  <c r="B70" i="71"/>
  <c r="J49" i="71"/>
  <c r="B49" i="71"/>
  <c r="J48" i="71"/>
  <c r="B48" i="71"/>
  <c r="K38" i="71"/>
  <c r="N38" i="71" s="1"/>
  <c r="B38" i="71"/>
  <c r="K37" i="71"/>
  <c r="N37" i="71" s="1"/>
  <c r="B37" i="71"/>
  <c r="K36" i="71"/>
  <c r="N36" i="71" s="1"/>
  <c r="B36" i="71"/>
  <c r="N76" i="70"/>
  <c r="J48" i="70"/>
  <c r="B48" i="70"/>
  <c r="K71" i="69"/>
  <c r="B71" i="69"/>
  <c r="K70" i="69"/>
  <c r="B70" i="69"/>
  <c r="J48" i="69"/>
  <c r="B48" i="69"/>
  <c r="K38" i="69"/>
  <c r="N38" i="69" s="1"/>
  <c r="B38" i="69"/>
  <c r="K37" i="69"/>
  <c r="N37" i="69" s="1"/>
  <c r="B37" i="69"/>
  <c r="K36" i="69"/>
  <c r="N36" i="69" s="1"/>
  <c r="B36" i="69"/>
  <c r="K71" i="68"/>
  <c r="N71" i="68" s="1"/>
  <c r="B71" i="68"/>
  <c r="K70" i="68"/>
  <c r="N70" i="68" s="1"/>
  <c r="B70" i="68"/>
  <c r="J49" i="68"/>
  <c r="B49" i="68"/>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J48" i="66"/>
  <c r="B48" i="66"/>
  <c r="K71" i="65"/>
  <c r="N71" i="65" s="1"/>
  <c r="B71" i="65"/>
  <c r="K70" i="65"/>
  <c r="N70" i="65" s="1"/>
  <c r="B70" i="65"/>
  <c r="J48" i="65"/>
  <c r="B48" i="65"/>
  <c r="K71" i="64"/>
  <c r="N71" i="64" s="1"/>
  <c r="B71" i="64"/>
  <c r="K70" i="64"/>
  <c r="N70" i="64" s="1"/>
  <c r="B70" i="64"/>
  <c r="N48" i="64"/>
  <c r="N54" i="64" s="1"/>
  <c r="J48" i="64"/>
  <c r="B48" i="64"/>
  <c r="K71" i="63"/>
  <c r="N71" i="63" s="1"/>
  <c r="B71" i="63"/>
  <c r="K70" i="63"/>
  <c r="N70" i="63" s="1"/>
  <c r="B70" i="63"/>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J48" i="61"/>
  <c r="B48" i="61"/>
  <c r="K39" i="61"/>
  <c r="N39" i="61" s="1"/>
  <c r="B39" i="61"/>
  <c r="K38" i="61"/>
  <c r="N38" i="61" s="1"/>
  <c r="B38" i="61"/>
  <c r="K37" i="61"/>
  <c r="N37" i="61" s="1"/>
  <c r="B37" i="61"/>
  <c r="K36" i="61"/>
  <c r="N36" i="61" s="1"/>
  <c r="B36" i="61"/>
  <c r="K71" i="60"/>
  <c r="B71" i="60"/>
  <c r="K70" i="60"/>
  <c r="B70" i="60"/>
  <c r="K59" i="60"/>
  <c r="B59" i="60"/>
  <c r="J48" i="60"/>
  <c r="B48" i="60"/>
  <c r="K39" i="60"/>
  <c r="N39" i="60" s="1"/>
  <c r="B39" i="60"/>
  <c r="K38" i="60"/>
  <c r="N38" i="60" s="1"/>
  <c r="B38" i="60"/>
  <c r="K37" i="60"/>
  <c r="N37" i="60" s="1"/>
  <c r="B37" i="60"/>
  <c r="K36" i="60"/>
  <c r="N36" i="60" s="1"/>
  <c r="B36" i="60"/>
  <c r="K71" i="59"/>
  <c r="N71" i="59" s="1"/>
  <c r="B71" i="59"/>
  <c r="K70" i="59"/>
  <c r="N70" i="59" s="1"/>
  <c r="B70" i="59"/>
  <c r="K59" i="59"/>
  <c r="B59" i="59"/>
  <c r="J48" i="59"/>
  <c r="B48" i="59"/>
  <c r="K39" i="59"/>
  <c r="N39" i="59" s="1"/>
  <c r="B39" i="59"/>
  <c r="K38" i="59"/>
  <c r="N38" i="59" s="1"/>
  <c r="B38" i="59"/>
  <c r="K37" i="59"/>
  <c r="N37" i="59" s="1"/>
  <c r="B37" i="59"/>
  <c r="K36" i="59"/>
  <c r="N36" i="59" s="1"/>
  <c r="B36" i="59"/>
  <c r="K71" i="58"/>
  <c r="N71" i="58" s="1"/>
  <c r="B71" i="58"/>
  <c r="K70" i="58"/>
  <c r="N70" i="58" s="1"/>
  <c r="B70" i="58"/>
  <c r="J48" i="58"/>
  <c r="B48" i="58"/>
  <c r="K71" i="56"/>
  <c r="N71" i="56" s="1"/>
  <c r="B71" i="56"/>
  <c r="K70" i="56"/>
  <c r="N70" i="56" s="1"/>
  <c r="B70"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J48" i="52"/>
  <c r="B48" i="52"/>
  <c r="K37" i="52"/>
  <c r="N37" i="52" s="1"/>
  <c r="B37" i="52"/>
  <c r="K36" i="52"/>
  <c r="N36" i="52" s="1"/>
  <c r="B36" i="52"/>
  <c r="K70" i="51"/>
  <c r="N70" i="51" s="1"/>
  <c r="N76" i="51" s="1"/>
  <c r="N42" i="51" s="1"/>
  <c r="B70" i="51"/>
  <c r="K36" i="51"/>
  <c r="N36" i="51" s="1"/>
  <c r="B36" i="51"/>
  <c r="K74" i="50"/>
  <c r="N74" i="50" s="1"/>
  <c r="B74" i="50"/>
  <c r="K73" i="50"/>
  <c r="N73" i="50" s="1"/>
  <c r="B73" i="50"/>
  <c r="J52" i="50"/>
  <c r="B52" i="50"/>
  <c r="J51" i="50"/>
  <c r="B51" i="50"/>
  <c r="J50" i="50"/>
  <c r="B50" i="50"/>
  <c r="J49" i="50"/>
  <c r="B49" i="50"/>
  <c r="J48" i="50"/>
  <c r="B48" i="50"/>
  <c r="K37" i="50"/>
  <c r="N37" i="50" s="1"/>
  <c r="B37" i="50"/>
  <c r="K36" i="50"/>
  <c r="N36" i="50" s="1"/>
  <c r="B36" i="50"/>
  <c r="K70" i="49"/>
  <c r="B70" i="49"/>
  <c r="J48" i="49"/>
  <c r="B48" i="49"/>
  <c r="K37" i="49"/>
  <c r="N37" i="49" s="1"/>
  <c r="B37" i="49"/>
  <c r="K36" i="49"/>
  <c r="N36" i="49" s="1"/>
  <c r="B36" i="49"/>
  <c r="K73" i="48"/>
  <c r="B73" i="48"/>
  <c r="K72" i="48"/>
  <c r="B72" i="48"/>
  <c r="J54" i="48"/>
  <c r="B54" i="48"/>
  <c r="J52" i="48"/>
  <c r="B52" i="48"/>
  <c r="J51" i="48"/>
  <c r="B51" i="48"/>
  <c r="J50" i="48"/>
  <c r="B50" i="48"/>
  <c r="J49" i="48"/>
  <c r="B49" i="48"/>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J48" i="46"/>
  <c r="B48" i="46"/>
  <c r="K37" i="46"/>
  <c r="N37" i="46" s="1"/>
  <c r="B37" i="46"/>
  <c r="K36" i="46"/>
  <c r="N36" i="46" s="1"/>
  <c r="B36" i="46"/>
  <c r="K70" i="35"/>
  <c r="N70" i="35" s="1"/>
  <c r="N76" i="35" s="1"/>
  <c r="N42" i="35" s="1"/>
  <c r="B70" i="35"/>
  <c r="J50" i="35"/>
  <c r="B50" i="35"/>
  <c r="J49" i="35"/>
  <c r="B49" i="35"/>
  <c r="J48" i="35"/>
  <c r="B48" i="35"/>
  <c r="K37" i="35"/>
  <c r="N37" i="35" s="1"/>
  <c r="B37" i="35"/>
  <c r="K36" i="35"/>
  <c r="N36" i="35" s="1"/>
  <c r="B36" i="35"/>
  <c r="K70" i="45"/>
  <c r="N70" i="45" s="1"/>
  <c r="N76" i="45" s="1"/>
  <c r="N42" i="45" s="1"/>
  <c r="B70" i="45"/>
  <c r="J50" i="45"/>
  <c r="B50" i="45"/>
  <c r="J49" i="45"/>
  <c r="B49" i="45"/>
  <c r="J48" i="45"/>
  <c r="B48" i="45"/>
  <c r="K37" i="45"/>
  <c r="N37" i="45" s="1"/>
  <c r="B37" i="45"/>
  <c r="K36" i="45"/>
  <c r="N36" i="45" s="1"/>
  <c r="B36" i="45"/>
  <c r="K70" i="44"/>
  <c r="N70" i="44" s="1"/>
  <c r="N76" i="44" s="1"/>
  <c r="N42" i="44" s="1"/>
  <c r="B70" i="44"/>
  <c r="J50" i="44"/>
  <c r="B50" i="44"/>
  <c r="J49" i="44"/>
  <c r="B49" i="44"/>
  <c r="J48" i="44"/>
  <c r="B48" i="44"/>
  <c r="K36" i="44"/>
  <c r="N36" i="44" s="1"/>
  <c r="B36" i="44"/>
  <c r="K70" i="43"/>
  <c r="N70" i="43" s="1"/>
  <c r="N76" i="43" s="1"/>
  <c r="N42" i="43" s="1"/>
  <c r="B70" i="43"/>
  <c r="J50" i="43"/>
  <c r="B50" i="43"/>
  <c r="J49" i="43"/>
  <c r="B49" i="43"/>
  <c r="J48" i="43"/>
  <c r="B48" i="43"/>
  <c r="K37" i="43"/>
  <c r="N37" i="43" s="1"/>
  <c r="B37" i="43"/>
  <c r="K36" i="43"/>
  <c r="N36" i="43" s="1"/>
  <c r="B36" i="43"/>
  <c r="K70" i="42"/>
  <c r="N70" i="42" s="1"/>
  <c r="N76" i="42" s="1"/>
  <c r="N42" i="42" s="1"/>
  <c r="B70" i="42"/>
  <c r="J50" i="42"/>
  <c r="B50" i="42"/>
  <c r="J49" i="42"/>
  <c r="B49" i="42"/>
  <c r="J48" i="42"/>
  <c r="B48" i="42"/>
  <c r="K37" i="42"/>
  <c r="N37" i="42" s="1"/>
  <c r="B37" i="42"/>
  <c r="K36" i="42"/>
  <c r="N36" i="42" s="1"/>
  <c r="B36" i="42"/>
  <c r="K70" i="41"/>
  <c r="N70" i="41" s="1"/>
  <c r="N76" i="41" s="1"/>
  <c r="N42" i="41" s="1"/>
  <c r="B70" i="41"/>
  <c r="J50" i="41"/>
  <c r="B50" i="41"/>
  <c r="J49" i="41"/>
  <c r="B49" i="41"/>
  <c r="J48" i="41"/>
  <c r="B48" i="41"/>
  <c r="K36" i="41"/>
  <c r="N36" i="41" s="1"/>
  <c r="B36" i="41"/>
  <c r="K70" i="40"/>
  <c r="N70" i="40" s="1"/>
  <c r="N76" i="40" s="1"/>
  <c r="N42" i="40" s="1"/>
  <c r="B70" i="40"/>
  <c r="J50" i="40"/>
  <c r="B50" i="40"/>
  <c r="J49" i="40"/>
  <c r="B49" i="40"/>
  <c r="J48" i="40"/>
  <c r="B48" i="40"/>
  <c r="K37" i="40"/>
  <c r="N37" i="40" s="1"/>
  <c r="B37" i="40"/>
  <c r="K36" i="40"/>
  <c r="N36" i="40" s="1"/>
  <c r="B36" i="40"/>
  <c r="K70" i="39"/>
  <c r="N70" i="39" s="1"/>
  <c r="N76" i="39" s="1"/>
  <c r="N42" i="39" s="1"/>
  <c r="B70" i="39"/>
  <c r="J50" i="39"/>
  <c r="B50" i="39"/>
  <c r="J49" i="39"/>
  <c r="B49" i="39"/>
  <c r="J48" i="39"/>
  <c r="B48" i="39"/>
  <c r="K37" i="39"/>
  <c r="N37" i="39" s="1"/>
  <c r="B37" i="39"/>
  <c r="K36" i="39"/>
  <c r="N36" i="39" s="1"/>
  <c r="B36" i="39"/>
  <c r="K70" i="38"/>
  <c r="N70" i="38" s="1"/>
  <c r="N76" i="38" s="1"/>
  <c r="N42" i="38" s="1"/>
  <c r="B70" i="38"/>
  <c r="J50" i="38"/>
  <c r="B50" i="38"/>
  <c r="J49" i="38"/>
  <c r="B49" i="38"/>
  <c r="J48" i="38"/>
  <c r="B48" i="38"/>
  <c r="K37" i="38"/>
  <c r="N37" i="38" s="1"/>
  <c r="B37" i="38"/>
  <c r="K36" i="38"/>
  <c r="N36" i="38" s="1"/>
  <c r="B36" i="38"/>
  <c r="K70" i="37"/>
  <c r="N70" i="37" s="1"/>
  <c r="N76" i="37" s="1"/>
  <c r="N42" i="37" s="1"/>
  <c r="B70" i="37"/>
  <c r="J51" i="37"/>
  <c r="B51" i="37"/>
  <c r="J50" i="37"/>
  <c r="B50" i="37"/>
  <c r="J49" i="37"/>
  <c r="B49" i="37"/>
  <c r="J48" i="37"/>
  <c r="B48" i="37"/>
  <c r="K37" i="37"/>
  <c r="N37" i="37" s="1"/>
  <c r="B37" i="37"/>
  <c r="K36" i="37"/>
  <c r="N36" i="37" s="1"/>
  <c r="B36" i="37"/>
  <c r="K70" i="36"/>
  <c r="N70" i="36" s="1"/>
  <c r="N76" i="36" s="1"/>
  <c r="N42" i="36" s="1"/>
  <c r="B70" i="36"/>
  <c r="J51" i="36"/>
  <c r="B51" i="36"/>
  <c r="J50" i="36"/>
  <c r="B50" i="36"/>
  <c r="J49" i="36"/>
  <c r="B49" i="36"/>
  <c r="J48" i="36"/>
  <c r="B48" i="36"/>
  <c r="K37" i="36"/>
  <c r="N37" i="36" s="1"/>
  <c r="B37" i="36"/>
  <c r="K36" i="36"/>
  <c r="N36" i="36" s="1"/>
  <c r="B36" i="36"/>
  <c r="K70" i="34"/>
  <c r="N70" i="34" s="1"/>
  <c r="N76" i="34" s="1"/>
  <c r="N42" i="34" s="1"/>
  <c r="B70" i="34"/>
  <c r="J51" i="34"/>
  <c r="B51" i="34"/>
  <c r="J50" i="34"/>
  <c r="B50" i="34"/>
  <c r="J49" i="34"/>
  <c r="B49" i="34"/>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0" i="164" l="1"/>
  <c r="N46" i="164" s="1"/>
  <c r="N83" i="165"/>
  <c r="N49" i="165" s="1"/>
  <c r="N81" i="170"/>
  <c r="N47" i="170" s="1"/>
  <c r="N81" i="176"/>
  <c r="N47" i="176" s="1"/>
  <c r="N81" i="171"/>
  <c r="N47" i="171" s="1"/>
  <c r="N49" i="171" s="1"/>
  <c r="N81" i="178"/>
  <c r="N47" i="178" s="1"/>
  <c r="N49" i="178" s="1"/>
  <c r="N80" i="179"/>
  <c r="N46" i="179" s="1"/>
  <c r="N48" i="179" s="1"/>
  <c r="N80" i="180"/>
  <c r="N46" i="180" s="1"/>
  <c r="N48" i="180" s="1"/>
  <c r="N80" i="177"/>
  <c r="N46" i="177" s="1"/>
  <c r="N80" i="181"/>
  <c r="N46" i="181" s="1"/>
  <c r="N80" i="183"/>
  <c r="N46" i="183" s="1"/>
  <c r="N77" i="337"/>
  <c r="N41" i="337" s="1"/>
  <c r="N43" i="337" s="1"/>
  <c r="N78" i="273"/>
  <c r="N41" i="273" s="1"/>
  <c r="N81" i="282"/>
  <c r="N44" i="282" s="1"/>
  <c r="N46" i="282" s="1"/>
  <c r="N75" i="325"/>
  <c r="N41" i="325" s="1"/>
  <c r="N43" i="325" s="1"/>
  <c r="N77" i="329"/>
  <c r="N41" i="329" s="1"/>
  <c r="N43" i="329" s="1"/>
  <c r="N80" i="184"/>
  <c r="N46" i="184" s="1"/>
  <c r="N80" i="188"/>
  <c r="N46" i="188" s="1"/>
  <c r="N81" i="187"/>
  <c r="N47" i="187" s="1"/>
  <c r="N76" i="231"/>
  <c r="N40" i="231" s="1"/>
  <c r="N77" i="233"/>
  <c r="N41" i="233" s="1"/>
  <c r="N43" i="233" s="1"/>
  <c r="N76" i="243"/>
  <c r="N40" i="243" s="1"/>
  <c r="N42" i="243" s="1"/>
  <c r="N77" i="259"/>
  <c r="N41" i="259" s="1"/>
  <c r="N43" i="259" s="1"/>
  <c r="N81" i="267"/>
  <c r="N41" i="267" s="1"/>
  <c r="N83" i="279"/>
  <c r="N46" i="279" s="1"/>
  <c r="N48" i="279" s="1"/>
  <c r="N75" i="283"/>
  <c r="N41" i="283" s="1"/>
  <c r="N75" i="292"/>
  <c r="N41" i="292" s="1"/>
  <c r="N43" i="292" s="1"/>
  <c r="N75" i="302"/>
  <c r="N41" i="302" s="1"/>
  <c r="N43" i="302" s="1"/>
  <c r="N77" i="308"/>
  <c r="N41" i="308" s="1"/>
  <c r="N43" i="308" s="1"/>
  <c r="N77" i="323"/>
  <c r="N77" i="328"/>
  <c r="N41" i="328" s="1"/>
  <c r="N43" i="328" s="1"/>
  <c r="N77" i="333"/>
  <c r="N41" i="333" s="1"/>
  <c r="N43" i="333" s="1"/>
  <c r="N76" i="65"/>
  <c r="N41" i="65" s="1"/>
  <c r="N43" i="65" s="1"/>
  <c r="N76" i="92"/>
  <c r="N41" i="92" s="1"/>
  <c r="N76" i="96"/>
  <c r="N41" i="96" s="1"/>
  <c r="N76" i="98"/>
  <c r="N41" i="98" s="1"/>
  <c r="N43" i="98" s="1"/>
  <c r="N76" i="101"/>
  <c r="N41" i="101" s="1"/>
  <c r="N43" i="101" s="1"/>
  <c r="N76" i="107"/>
  <c r="N41" i="107" s="1"/>
  <c r="N43" i="107" s="1"/>
  <c r="N75" i="133"/>
  <c r="N41" i="133" s="1"/>
  <c r="N43" i="133" s="1"/>
  <c r="N76" i="134"/>
  <c r="N41" i="134" s="1"/>
  <c r="N43" i="134" s="1"/>
  <c r="N76" i="135"/>
  <c r="N41" i="135" s="1"/>
  <c r="N43" i="135" s="1"/>
  <c r="N76" i="136"/>
  <c r="N41" i="136" s="1"/>
  <c r="N76" i="137"/>
  <c r="N41" i="137" s="1"/>
  <c r="N76" i="146"/>
  <c r="N41" i="146" s="1"/>
  <c r="N43" i="146" s="1"/>
  <c r="N76" i="144"/>
  <c r="N41" i="144" s="1"/>
  <c r="N84" i="220"/>
  <c r="N46" i="220" s="1"/>
  <c r="N48" i="220" s="1"/>
  <c r="N83" i="221"/>
  <c r="N46" i="221" s="1"/>
  <c r="N48" i="221" s="1"/>
  <c r="N72" i="227"/>
  <c r="N41" i="227" s="1"/>
  <c r="N43" i="227" s="1"/>
  <c r="N76" i="242"/>
  <c r="N40" i="242" s="1"/>
  <c r="N75" i="289"/>
  <c r="N41" i="289" s="1"/>
  <c r="N43" i="289" s="1"/>
  <c r="N75" i="293"/>
  <c r="N41" i="293" s="1"/>
  <c r="N43" i="293" s="1"/>
  <c r="N77" i="295"/>
  <c r="N41" i="295" s="1"/>
  <c r="N43" i="295" s="1"/>
  <c r="N76" i="19"/>
  <c r="N42" i="19" s="1"/>
  <c r="N43" i="19" s="1"/>
  <c r="N76" i="24"/>
  <c r="N42" i="24" s="1"/>
  <c r="N43" i="24" s="1"/>
  <c r="N76" i="25"/>
  <c r="N42" i="25" s="1"/>
  <c r="N43" i="25" s="1"/>
  <c r="N76" i="61"/>
  <c r="N42" i="61" s="1"/>
  <c r="N43" i="61" s="1"/>
  <c r="N76" i="64"/>
  <c r="N41" i="64" s="1"/>
  <c r="N43" i="64" s="1"/>
  <c r="N78" i="64" s="1"/>
  <c r="L83" i="64" s="1"/>
  <c r="N75" i="72"/>
  <c r="N41" i="72" s="1"/>
  <c r="N75" i="74"/>
  <c r="N41" i="74" s="1"/>
  <c r="N76" i="79"/>
  <c r="N41" i="79" s="1"/>
  <c r="N43" i="79" s="1"/>
  <c r="N76" i="81"/>
  <c r="N41" i="81" s="1"/>
  <c r="N76" i="83"/>
  <c r="N41" i="83" s="1"/>
  <c r="N43" i="83" s="1"/>
  <c r="N76" i="85"/>
  <c r="N41" i="85" s="1"/>
  <c r="N43" i="85" s="1"/>
  <c r="N76" i="87"/>
  <c r="N41" i="87" s="1"/>
  <c r="N43" i="87" s="1"/>
  <c r="N76" i="89"/>
  <c r="N41" i="89" s="1"/>
  <c r="N43" i="89" s="1"/>
  <c r="N76" i="91"/>
  <c r="N41" i="91" s="1"/>
  <c r="N76" i="100"/>
  <c r="N41" i="100" s="1"/>
  <c r="N76" i="106"/>
  <c r="N41" i="106" s="1"/>
  <c r="N43" i="106" s="1"/>
  <c r="N80" i="160"/>
  <c r="N46" i="160" s="1"/>
  <c r="N48" i="160" s="1"/>
  <c r="N77" i="193"/>
  <c r="N43" i="193" s="1"/>
  <c r="N45" i="193" s="1"/>
  <c r="N78" i="232"/>
  <c r="N41" i="232" s="1"/>
  <c r="N43" i="232" s="1"/>
  <c r="N76" i="234"/>
  <c r="N40" i="234" s="1"/>
  <c r="N79" i="244"/>
  <c r="N45" i="244" s="1"/>
  <c r="N87" i="246"/>
  <c r="N45" i="246" s="1"/>
  <c r="N77" i="250"/>
  <c r="N41" i="250" s="1"/>
  <c r="N43" i="250" s="1"/>
  <c r="N77" i="254"/>
  <c r="N41" i="254" s="1"/>
  <c r="N91" i="260"/>
  <c r="N47" i="260" s="1"/>
  <c r="N49" i="260" s="1"/>
  <c r="N81" i="266"/>
  <c r="N41" i="266" s="1"/>
  <c r="N43" i="266" s="1"/>
  <c r="N43" i="267"/>
  <c r="N78" i="272"/>
  <c r="N41" i="272" s="1"/>
  <c r="N43" i="272" s="1"/>
  <c r="N81" i="280"/>
  <c r="N44" i="280" s="1"/>
  <c r="N75" i="290"/>
  <c r="N41" i="290" s="1"/>
  <c r="N43" i="290" s="1"/>
  <c r="N77" i="294"/>
  <c r="N41" i="294" s="1"/>
  <c r="N43" i="294" s="1"/>
  <c r="N75" i="299"/>
  <c r="N41" i="299" s="1"/>
  <c r="N43" i="299" s="1"/>
  <c r="N77" i="321"/>
  <c r="N77" i="342"/>
  <c r="N41" i="342" s="1"/>
  <c r="N43" i="342" s="1"/>
  <c r="N77" i="347"/>
  <c r="N41" i="347" s="1"/>
  <c r="N43" i="347" s="1"/>
  <c r="N77" i="364"/>
  <c r="N41" i="364" s="1"/>
  <c r="N43" i="364" s="1"/>
  <c r="N43" i="31"/>
  <c r="N76" i="63"/>
  <c r="N41" i="63" s="1"/>
  <c r="N43" i="63" s="1"/>
  <c r="N76" i="95"/>
  <c r="N41" i="95" s="1"/>
  <c r="N43" i="95" s="1"/>
  <c r="N76" i="97"/>
  <c r="N41" i="97" s="1"/>
  <c r="N76" i="99"/>
  <c r="N41" i="99" s="1"/>
  <c r="N43" i="99" s="1"/>
  <c r="N76" i="103"/>
  <c r="N41" i="103" s="1"/>
  <c r="N43" i="103" s="1"/>
  <c r="N81" i="154"/>
  <c r="N47" i="154" s="1"/>
  <c r="N49" i="154" s="1"/>
  <c r="N73" i="229"/>
  <c r="N40" i="229" s="1"/>
  <c r="N42" i="229" s="1"/>
  <c r="N77" i="258"/>
  <c r="N41" i="258" s="1"/>
  <c r="N77" i="262"/>
  <c r="N41"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6" i="26"/>
  <c r="N42" i="26" s="1"/>
  <c r="N43" i="26" s="1"/>
  <c r="N79" i="50"/>
  <c r="N42" i="50" s="1"/>
  <c r="N43" i="50" s="1"/>
  <c r="N76" i="67"/>
  <c r="N41" i="67" s="1"/>
  <c r="N43" i="67" s="1"/>
  <c r="N78" i="67" s="1"/>
  <c r="N76" i="68"/>
  <c r="N41" i="68" s="1"/>
  <c r="N43" i="68" s="1"/>
  <c r="N75" i="75"/>
  <c r="N41" i="75" s="1"/>
  <c r="N76" i="80"/>
  <c r="N41" i="80" s="1"/>
  <c r="N76" i="82"/>
  <c r="N41" i="82" s="1"/>
  <c r="N76" i="84"/>
  <c r="N41" i="84" s="1"/>
  <c r="N43" i="84" s="1"/>
  <c r="N76" i="86"/>
  <c r="N41" i="86" s="1"/>
  <c r="N76" i="88"/>
  <c r="N41" i="88" s="1"/>
  <c r="N43" i="88" s="1"/>
  <c r="N76" i="90"/>
  <c r="N41" i="90" s="1"/>
  <c r="N43" i="90" s="1"/>
  <c r="N76" i="94"/>
  <c r="N41" i="94" s="1"/>
  <c r="N43" i="94" s="1"/>
  <c r="N76" i="102"/>
  <c r="N41" i="102" s="1"/>
  <c r="N76" i="105"/>
  <c r="N41" i="105" s="1"/>
  <c r="N76" i="108"/>
  <c r="N41" i="108" s="1"/>
  <c r="N81" i="185"/>
  <c r="N47" i="185" s="1"/>
  <c r="N49" i="185" s="1"/>
  <c r="N81" i="186"/>
  <c r="N47" i="186" s="1"/>
  <c r="N76" i="56"/>
  <c r="N42" i="56" s="1"/>
  <c r="N43" i="56" s="1"/>
  <c r="N43" i="306"/>
  <c r="N43" i="22"/>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76" i="149"/>
  <c r="N41" i="149" s="1"/>
  <c r="N43" i="149" s="1"/>
  <c r="N76" i="147"/>
  <c r="N41" i="147" s="1"/>
  <c r="N43" i="147" s="1"/>
  <c r="N43" i="33"/>
  <c r="N76" i="59"/>
  <c r="N42" i="59" s="1"/>
  <c r="N43" i="59" s="1"/>
  <c r="N76" i="138"/>
  <c r="N41" i="138" s="1"/>
  <c r="N43" i="138" s="1"/>
  <c r="N76" i="209"/>
  <c r="N41" i="209" s="1"/>
  <c r="N43" i="209" s="1"/>
  <c r="N76" i="53"/>
  <c r="N76" i="58"/>
  <c r="N42" i="58" s="1"/>
  <c r="N4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I71" i="339"/>
  <c r="I71" i="340"/>
  <c r="I71" i="343"/>
  <c r="I71" i="347"/>
  <c r="I72" i="347"/>
  <c r="N43" i="53"/>
  <c r="N42" i="242"/>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I70" i="49"/>
  <c r="N70" i="71"/>
  <c r="I70" i="71"/>
  <c r="N71" i="71"/>
  <c r="I71" i="71"/>
  <c r="N43" i="7"/>
  <c r="N78" i="7" s="1"/>
  <c r="L84" i="7" s="1"/>
  <c r="I70" i="16"/>
  <c r="I70" i="17"/>
  <c r="I71" i="17"/>
  <c r="N59" i="22"/>
  <c r="N65" i="22" s="1"/>
  <c r="N78" i="22" s="1"/>
  <c r="I70" i="22"/>
  <c r="N43" i="34"/>
  <c r="N43" i="37"/>
  <c r="N43" i="45"/>
  <c r="N43" i="35"/>
  <c r="N43" i="46"/>
  <c r="N43" i="52"/>
  <c r="N70" i="54"/>
  <c r="I70" i="54"/>
  <c r="N71" i="54"/>
  <c r="I71" i="54"/>
  <c r="N70" i="60"/>
  <c r="I70" i="60"/>
  <c r="N71" i="60"/>
  <c r="I71" i="60"/>
  <c r="N70" i="66"/>
  <c r="I70" i="66"/>
  <c r="N71" i="66"/>
  <c r="I71" i="66"/>
  <c r="N70" i="69"/>
  <c r="I70" i="69"/>
  <c r="N71" i="69"/>
  <c r="I71" i="69"/>
  <c r="N43" i="72"/>
  <c r="N43" i="81"/>
  <c r="N43" i="97"/>
  <c r="N43" i="127"/>
  <c r="N43" i="129"/>
  <c r="N43" i="208"/>
  <c r="N43" i="128"/>
  <c r="N43" i="130"/>
  <c r="N43" i="131"/>
  <c r="N43" i="132"/>
  <c r="N43" i="80"/>
  <c r="I70" i="80"/>
  <c r="I71" i="80"/>
  <c r="I70" i="84"/>
  <c r="I71" i="84"/>
  <c r="N43" i="86"/>
  <c r="I70" i="86"/>
  <c r="I71" i="86"/>
  <c r="I70" i="90"/>
  <c r="I71" i="90"/>
  <c r="N43" i="92"/>
  <c r="N43" i="96"/>
  <c r="I70" i="96"/>
  <c r="I71" i="96"/>
  <c r="N43" i="100"/>
  <c r="N43" i="102"/>
  <c r="I70" i="106"/>
  <c r="I71" i="106"/>
  <c r="I70" i="107"/>
  <c r="I71" i="107"/>
  <c r="I70" i="108"/>
  <c r="I71" i="108"/>
  <c r="N43" i="136"/>
  <c r="I69" i="149"/>
  <c r="I70" i="149"/>
  <c r="I70" i="148"/>
  <c r="I71" i="148"/>
  <c r="I69" i="145"/>
  <c r="I70" i="145"/>
  <c r="I69" i="144"/>
  <c r="I70" i="144"/>
  <c r="N61" i="150"/>
  <c r="N65" i="154"/>
  <c r="I75" i="154"/>
  <c r="I76" i="154"/>
  <c r="I77" i="154"/>
  <c r="N77" i="157"/>
  <c r="N81" i="157" s="1"/>
  <c r="N47" i="157" s="1"/>
  <c r="N49" i="157" s="1"/>
  <c r="I77" i="157"/>
  <c r="N49" i="170"/>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I69" i="293"/>
  <c r="I70" i="293"/>
  <c r="I69" i="297"/>
  <c r="I70" i="297"/>
  <c r="I69" i="299"/>
  <c r="I70" i="299"/>
  <c r="I69" i="301"/>
  <c r="I70" i="301"/>
  <c r="I69" i="302"/>
  <c r="I70" i="302"/>
  <c r="I69" i="303"/>
  <c r="I69" i="305"/>
  <c r="I71" i="312"/>
  <c r="I72" i="312"/>
  <c r="I71" i="321"/>
  <c r="I72" i="321"/>
  <c r="I71" i="323"/>
  <c r="I72" i="323"/>
  <c r="I69" i="325"/>
  <c r="I70" i="325"/>
  <c r="I71" i="327"/>
  <c r="I71" i="329"/>
  <c r="I72" i="329"/>
  <c r="I71" i="332"/>
  <c r="I72" i="332"/>
  <c r="N43" i="363"/>
  <c r="I71" i="348"/>
  <c r="I72" i="348"/>
  <c r="I71" i="354"/>
  <c r="I72" i="354"/>
  <c r="I71" i="362"/>
  <c r="I72" i="362"/>
  <c r="I71" i="363"/>
  <c r="I72" i="363"/>
  <c r="I71" i="364"/>
  <c r="I72" i="364"/>
  <c r="I71" i="365"/>
  <c r="I72" i="365"/>
  <c r="N43" i="9"/>
  <c r="N43" i="16"/>
  <c r="N78" i="16" s="1"/>
  <c r="L84" i="16" s="1"/>
  <c r="N43" i="41"/>
  <c r="N43" i="42"/>
  <c r="N43" i="43"/>
  <c r="N43" i="44"/>
  <c r="N43" i="75"/>
  <c r="N43" i="82"/>
  <c r="N43" i="91"/>
  <c r="N43" i="108"/>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8" i="183"/>
  <c r="N49" i="186"/>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2" i="234"/>
  <c r="N41" i="239"/>
  <c r="N47" i="244"/>
  <c r="N43" i="254"/>
  <c r="I75" i="186"/>
  <c r="I76" i="186"/>
  <c r="I77" i="186"/>
  <c r="I75" i="187"/>
  <c r="I76" i="187"/>
  <c r="I77" i="187"/>
  <c r="N43" i="191"/>
  <c r="I70" i="192"/>
  <c r="I70" i="231"/>
  <c r="I71" i="231"/>
  <c r="I72" i="232"/>
  <c r="I73" i="232"/>
  <c r="N59" i="242"/>
  <c r="N65" i="242" s="1"/>
  <c r="I70" i="242"/>
  <c r="I71" i="242"/>
  <c r="I72" i="242"/>
  <c r="N47" i="245"/>
  <c r="N65" i="245"/>
  <c r="I76" i="245"/>
  <c r="I77" i="245"/>
  <c r="I79" i="245"/>
  <c r="I80" i="245"/>
  <c r="N43" i="262"/>
  <c r="N81" i="268"/>
  <c r="N41" i="268" s="1"/>
  <c r="N43" i="268" s="1"/>
  <c r="N46" i="280"/>
  <c r="N43" i="283"/>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I70" i="367"/>
  <c r="I71" i="264"/>
  <c r="I72" i="264"/>
  <c r="I75" i="268"/>
  <c r="I76" i="268"/>
  <c r="I72" i="270"/>
  <c r="I73" i="270"/>
  <c r="N61" i="272"/>
  <c r="N67" i="272" s="1"/>
  <c r="I72" i="272"/>
  <c r="I73" i="272"/>
  <c r="I77" i="279"/>
  <c r="I78" i="279"/>
  <c r="I79" i="279"/>
  <c r="I80" i="279"/>
  <c r="I69" i="283"/>
  <c r="I70" i="283"/>
  <c r="I69" i="286"/>
  <c r="I70" i="286"/>
  <c r="I69" i="290"/>
  <c r="I70" i="290"/>
  <c r="I69" i="292"/>
  <c r="I70" i="292"/>
  <c r="I71" i="295"/>
  <c r="I72" i="295"/>
  <c r="N69" i="300"/>
  <c r="I69" i="300"/>
  <c r="N70" i="300"/>
  <c r="I70" i="300"/>
  <c r="N69" i="304"/>
  <c r="N75" i="304" s="1"/>
  <c r="N41" i="304" s="1"/>
  <c r="N43"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1" i="330"/>
  <c r="I71" i="330"/>
  <c r="N72" i="330"/>
  <c r="I72" i="330"/>
  <c r="N71" i="331"/>
  <c r="I71" i="331"/>
  <c r="N72" i="331"/>
  <c r="I72" i="331"/>
  <c r="N77" i="332"/>
  <c r="N41" i="332" s="1"/>
  <c r="N43" i="332" s="1"/>
  <c r="N71" i="346"/>
  <c r="N77" i="346" s="1"/>
  <c r="N41" i="346" s="1"/>
  <c r="N43" i="346" s="1"/>
  <c r="I71" i="346"/>
  <c r="N43" i="362"/>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81" i="249"/>
  <c r="N43" i="249" s="1"/>
  <c r="N45" i="249" s="1"/>
  <c r="N64" i="249"/>
  <c r="N65" i="249"/>
  <c r="I73" i="249"/>
  <c r="I74" i="249"/>
  <c r="I76" i="249"/>
  <c r="N47" i="246"/>
  <c r="I80" i="246"/>
  <c r="I81" i="246"/>
  <c r="I83" i="246"/>
  <c r="I84" i="246"/>
  <c r="N55" i="228"/>
  <c r="I74" i="218"/>
  <c r="I74" i="217"/>
  <c r="N76" i="216"/>
  <c r="N42" i="216" s="1"/>
  <c r="N44" i="216" s="1"/>
  <c r="I70" i="215"/>
  <c r="I70" i="214"/>
  <c r="I70" i="212"/>
  <c r="I71" i="193"/>
  <c r="I72" i="193"/>
  <c r="N75" i="192"/>
  <c r="N41" i="192" s="1"/>
  <c r="N43" i="192" s="1"/>
  <c r="I69" i="192"/>
  <c r="I69" i="191"/>
  <c r="N75" i="190"/>
  <c r="N41" i="190" s="1"/>
  <c r="N43" i="190" s="1"/>
  <c r="I69" i="190"/>
  <c r="N59" i="25"/>
  <c r="N65" i="25" s="1"/>
  <c r="I70" i="38"/>
  <c r="N43" i="38"/>
  <c r="L84" i="28"/>
  <c r="L83" i="28"/>
  <c r="L85" i="28"/>
  <c r="I70" i="15"/>
  <c r="N76" i="12"/>
  <c r="N42" i="12" s="1"/>
  <c r="N43" i="12" s="1"/>
  <c r="I70" i="12"/>
  <c r="L84" i="253" l="1"/>
  <c r="L83" i="47"/>
  <c r="L83" i="7"/>
  <c r="L83" i="51"/>
  <c r="L83" i="67"/>
  <c r="L85" i="67"/>
  <c r="N81" i="248"/>
  <c r="N43" i="248" s="1"/>
  <c r="N45" i="248" s="1"/>
  <c r="L84" i="67"/>
  <c r="N78" i="25"/>
  <c r="L85" i="25" s="1"/>
  <c r="L85" i="51"/>
  <c r="N78" i="21"/>
  <c r="L83" i="21" s="1"/>
  <c r="L89" i="218"/>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L63" i="188"/>
  <c r="N63" i="188" s="1"/>
  <c r="N69" i="188" s="1"/>
  <c r="L64" i="186"/>
  <c r="N64" i="186" s="1"/>
  <c r="N70" i="186" s="1"/>
  <c r="L64" i="185"/>
  <c r="N64" i="185" s="1"/>
  <c r="N7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L63" i="189"/>
  <c r="N63" i="189" s="1"/>
  <c r="L64" i="162"/>
  <c r="N64" i="162" s="1"/>
  <c r="L64" i="154"/>
  <c r="N64" i="154" s="1"/>
  <c r="N70" i="154" s="1"/>
  <c r="L64" i="168"/>
  <c r="N64" i="168" s="1"/>
  <c r="L63" i="164"/>
  <c r="N63" i="164" s="1"/>
  <c r="L64" i="158"/>
  <c r="N64" i="158" s="1"/>
  <c r="N70" i="158" s="1"/>
  <c r="L64" i="155"/>
  <c r="N64" i="155" s="1"/>
  <c r="N70" i="155" s="1"/>
  <c r="L66" i="165"/>
  <c r="N66" i="165" s="1"/>
  <c r="N72" i="165" s="1"/>
  <c r="L63" i="160"/>
  <c r="N63" i="160" s="1"/>
  <c r="N69" i="160" s="1"/>
  <c r="L62" i="150"/>
  <c r="N62" i="150" s="1"/>
  <c r="N67" i="150" s="1"/>
  <c r="L68" i="246"/>
  <c r="N68" i="246" s="1"/>
  <c r="N74" i="246" s="1"/>
  <c r="L59" i="234"/>
  <c r="N59" i="234" s="1"/>
  <c r="N65" i="234" s="1"/>
  <c r="L61" i="232"/>
  <c r="N61" i="232" s="1"/>
  <c r="N67" i="232" s="1"/>
  <c r="L60" i="251"/>
  <c r="N60" i="251" s="1"/>
  <c r="N66" i="251" s="1"/>
  <c r="L64" i="245"/>
  <c r="N64" i="245" s="1"/>
  <c r="N70"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N69"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N59" i="82" s="1"/>
  <c r="N65" i="82" s="1"/>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L85" i="64"/>
  <c r="L85" i="7"/>
  <c r="L88" i="218"/>
  <c r="L85" i="253"/>
  <c r="N87" i="253" s="1"/>
  <c r="N89" i="253" s="1"/>
  <c r="D213" i="5" s="1"/>
  <c r="N78" i="33"/>
  <c r="L83" i="33" s="1"/>
  <c r="L84" i="64"/>
  <c r="N78" i="53"/>
  <c r="L85" i="53" s="1"/>
  <c r="L85" i="32"/>
  <c r="L84" i="31"/>
  <c r="L84" i="32"/>
  <c r="L85" i="31"/>
  <c r="N70" i="182"/>
  <c r="N79" i="261"/>
  <c r="L84" i="261" s="1"/>
  <c r="L87" i="281"/>
  <c r="N77" i="190"/>
  <c r="L83" i="190" s="1"/>
  <c r="N78" i="9"/>
  <c r="L84" i="9" s="1"/>
  <c r="N78" i="19"/>
  <c r="L85" i="19" s="1"/>
  <c r="L83" i="22"/>
  <c r="L85" i="22"/>
  <c r="L84" i="22"/>
  <c r="L85" i="47"/>
  <c r="N69" i="181"/>
  <c r="N78" i="17"/>
  <c r="N78" i="23"/>
  <c r="N78" i="20"/>
  <c r="L83" i="20" s="1"/>
  <c r="L84" i="55"/>
  <c r="L83" i="55"/>
  <c r="L85" i="55"/>
  <c r="N68" i="249"/>
  <c r="L85" i="57"/>
  <c r="L83" i="57"/>
  <c r="N80" i="174"/>
  <c r="N46" i="174" s="1"/>
  <c r="N48" i="174" s="1"/>
  <c r="L84" i="57"/>
  <c r="N86" i="11"/>
  <c r="N88" i="11" s="1"/>
  <c r="D319" i="5" s="1"/>
  <c r="L85" i="14"/>
  <c r="L85" i="16"/>
  <c r="N75" i="287"/>
  <c r="N41" i="287" s="1"/>
  <c r="N43" i="287" s="1"/>
  <c r="N75" i="285"/>
  <c r="N41" i="285" s="1"/>
  <c r="N43" i="285" s="1"/>
  <c r="N81" i="182"/>
  <c r="N47" i="182" s="1"/>
  <c r="N49" i="182" s="1"/>
  <c r="N76" i="69"/>
  <c r="N41" i="69" s="1"/>
  <c r="N43" i="69" s="1"/>
  <c r="N76" i="66"/>
  <c r="N41" i="66" s="1"/>
  <c r="N43" i="66" s="1"/>
  <c r="N76" i="60"/>
  <c r="N42" i="60" s="1"/>
  <c r="N43" i="60" s="1"/>
  <c r="N76" i="54"/>
  <c r="N78" i="54" s="1"/>
  <c r="N78" i="48"/>
  <c r="N42" i="48" s="1"/>
  <c r="N43" i="48" s="1"/>
  <c r="N76" i="71"/>
  <c r="N41" i="71" s="1"/>
  <c r="N43" i="71" s="1"/>
  <c r="N77" i="359"/>
  <c r="N41" i="359" s="1"/>
  <c r="N43" i="359" s="1"/>
  <c r="N77" i="355"/>
  <c r="N41" i="355" s="1"/>
  <c r="N43" i="355" s="1"/>
  <c r="N77" i="352"/>
  <c r="N41" i="352" s="1"/>
  <c r="N43" i="352" s="1"/>
  <c r="N77" i="350"/>
  <c r="N41" i="350" s="1"/>
  <c r="N43" i="350" s="1"/>
  <c r="N77" i="331"/>
  <c r="N41" i="331" s="1"/>
  <c r="N43" i="331" s="1"/>
  <c r="N77" i="330"/>
  <c r="N41" i="330" s="1"/>
  <c r="N43" i="330" s="1"/>
  <c r="N77" i="320"/>
  <c r="N77" i="319"/>
  <c r="N41" i="319" s="1"/>
  <c r="N43" i="319" s="1"/>
  <c r="N77" i="317"/>
  <c r="N41" i="317" s="1"/>
  <c r="N43" i="317" s="1"/>
  <c r="N77" i="315"/>
  <c r="N41" i="315" s="1"/>
  <c r="N43" i="315" s="1"/>
  <c r="N77" i="313"/>
  <c r="N41" i="313" s="1"/>
  <c r="N43" i="313" s="1"/>
  <c r="N77" i="311"/>
  <c r="N41" i="311" s="1"/>
  <c r="N43" i="311" s="1"/>
  <c r="N75" i="310"/>
  <c r="N41" i="310" s="1"/>
  <c r="N43" i="310" s="1"/>
  <c r="N75" i="300"/>
  <c r="N41" i="300" s="1"/>
  <c r="N43" i="300" s="1"/>
  <c r="N77" i="357"/>
  <c r="N41" i="357" s="1"/>
  <c r="N43" i="357" s="1"/>
  <c r="N77" i="353"/>
  <c r="N41" i="353" s="1"/>
  <c r="N43" i="353" s="1"/>
  <c r="N77" i="351"/>
  <c r="N41" i="351" s="1"/>
  <c r="N43" i="351" s="1"/>
  <c r="N77" i="344"/>
  <c r="N41" i="344" s="1"/>
  <c r="N43" i="344" s="1"/>
  <c r="N77" i="335"/>
  <c r="N41" i="335" s="1"/>
  <c r="N43" i="335" s="1"/>
  <c r="N77" i="307"/>
  <c r="N41" i="307" s="1"/>
  <c r="N43" i="307" s="1"/>
  <c r="N43" i="239"/>
  <c r="N81" i="162"/>
  <c r="N47" i="162" s="1"/>
  <c r="N49" i="162" s="1"/>
  <c r="N81" i="155"/>
  <c r="N47" i="155" s="1"/>
  <c r="N49" i="155" s="1"/>
  <c r="N77" i="150"/>
  <c r="N46" i="150" s="1"/>
  <c r="N48" i="150"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5" i="281"/>
  <c r="N86" i="28"/>
  <c r="N88" i="28" s="1"/>
  <c r="D20" i="5" s="1"/>
  <c r="L85" i="18"/>
  <c r="L83" i="18"/>
  <c r="L85" i="15"/>
  <c r="L83" i="15"/>
  <c r="N78" i="12"/>
  <c r="L85" i="12" s="1"/>
  <c r="N86" i="47" l="1"/>
  <c r="N88" i="47" s="1"/>
  <c r="D39" i="5" s="1"/>
  <c r="N70" i="267"/>
  <c r="L84" i="25"/>
  <c r="N86" i="7"/>
  <c r="N88" i="7" s="1"/>
  <c r="D3" i="5" s="1"/>
  <c r="N86" i="51"/>
  <c r="N88" i="51" s="1"/>
  <c r="D43" i="5" s="1"/>
  <c r="N70" i="266"/>
  <c r="N70" i="171"/>
  <c r="N86" i="67"/>
  <c r="N88" i="67" s="1"/>
  <c r="D58" i="5" s="1"/>
  <c r="L83" i="25"/>
  <c r="N69" i="184"/>
  <c r="N70" i="178"/>
  <c r="L83" i="24"/>
  <c r="L83" i="30"/>
  <c r="L84" i="30"/>
  <c r="L84" i="27"/>
  <c r="L85" i="21"/>
  <c r="N86" i="64"/>
  <c r="N88" i="64" s="1"/>
  <c r="D55" i="5" s="1"/>
  <c r="N70" i="176"/>
  <c r="N64" i="297"/>
  <c r="N69" i="164"/>
  <c r="L83" i="26"/>
  <c r="N69" i="183"/>
  <c r="N90" i="218"/>
  <c r="N92" i="218" s="1"/>
  <c r="D180" i="5" s="1"/>
  <c r="N69" i="180"/>
  <c r="N70" i="168"/>
  <c r="L84" i="26"/>
  <c r="N69" i="179"/>
  <c r="N69" i="177"/>
  <c r="N70" i="268"/>
  <c r="L84" i="24"/>
  <c r="L84" i="19"/>
  <c r="L83" i="19"/>
  <c r="L85" i="27"/>
  <c r="L84" i="21"/>
  <c r="N66" i="294"/>
  <c r="N70" i="157"/>
  <c r="N86" i="55"/>
  <c r="N88" i="55" s="1"/>
  <c r="D47" i="5" s="1"/>
  <c r="L84" i="33"/>
  <c r="N61" i="228"/>
  <c r="N86" i="22"/>
  <c r="N88" i="22" s="1"/>
  <c r="D14" i="5" s="1"/>
  <c r="L84" i="53"/>
  <c r="L85" i="33"/>
  <c r="L85" i="29"/>
  <c r="L83" i="29"/>
  <c r="N69" i="189"/>
  <c r="N70" i="162"/>
  <c r="L83" i="53"/>
  <c r="L85" i="261"/>
  <c r="N88" i="281"/>
  <c r="N90" i="281" s="1"/>
  <c r="D238" i="5" s="1"/>
  <c r="L82" i="190"/>
  <c r="N86" i="31"/>
  <c r="N88" i="31" s="1"/>
  <c r="D23" i="5" s="1"/>
  <c r="L82" i="191"/>
  <c r="L84" i="191"/>
  <c r="N86" i="32"/>
  <c r="N88" i="32" s="1"/>
  <c r="D24" i="5" s="1"/>
  <c r="L86" i="261"/>
  <c r="L84" i="190"/>
  <c r="L85" i="9"/>
  <c r="L83" i="9"/>
  <c r="L85" i="23"/>
  <c r="L84" i="23"/>
  <c r="L83" i="23"/>
  <c r="L83" i="17"/>
  <c r="L85" i="17"/>
  <c r="L84" i="17"/>
  <c r="N86" i="57"/>
  <c r="N88" i="57" s="1"/>
  <c r="D53" i="5" s="1"/>
  <c r="N86" i="14"/>
  <c r="N88" i="14" s="1"/>
  <c r="D6" i="5" s="1"/>
  <c r="N86" i="16"/>
  <c r="N88" i="16" s="1"/>
  <c r="D8" i="5" s="1"/>
  <c r="L84" i="20"/>
  <c r="L85" i="20"/>
  <c r="L85" i="54"/>
  <c r="L83" i="54"/>
  <c r="L84" i="54"/>
  <c r="N86" i="18"/>
  <c r="N88" i="18" s="1"/>
  <c r="D10" i="5" s="1"/>
  <c r="N86" i="24"/>
  <c r="N88" i="24" s="1"/>
  <c r="D16" i="5" s="1"/>
  <c r="N86" i="15"/>
  <c r="N88" i="15" s="1"/>
  <c r="D7" i="5" s="1"/>
  <c r="L83" i="12"/>
  <c r="L84" i="12"/>
  <c r="N86" i="21" l="1"/>
  <c r="N88" i="21" s="1"/>
  <c r="D13" i="5" s="1"/>
  <c r="N86" i="25"/>
  <c r="N88" i="25" s="1"/>
  <c r="D17" i="5" s="1"/>
  <c r="N86" i="26"/>
  <c r="N88" i="26" s="1"/>
  <c r="D18" i="5" s="1"/>
  <c r="N86" i="27"/>
  <c r="N88" i="27" s="1"/>
  <c r="D19" i="5" s="1"/>
  <c r="N86" i="30"/>
  <c r="N88" i="30" s="1"/>
  <c r="D22" i="5" s="1"/>
  <c r="N86" i="19"/>
  <c r="N88" i="19" s="1"/>
  <c r="D11" i="5" s="1"/>
  <c r="N86" i="53"/>
  <c r="N88" i="53" s="1"/>
  <c r="D45" i="5" s="1"/>
  <c r="N86" i="33"/>
  <c r="N88" i="33" s="1"/>
  <c r="D25" i="5" s="1"/>
  <c r="N86" i="29"/>
  <c r="N88" i="29" s="1"/>
  <c r="D21" i="5" s="1"/>
  <c r="N86" i="9"/>
  <c r="N88" i="9" s="1"/>
  <c r="D4" i="5" s="1"/>
  <c r="N87" i="261"/>
  <c r="N89" i="261" s="1"/>
  <c r="D220" i="5" s="1"/>
  <c r="N85" i="190"/>
  <c r="N87" i="190" s="1"/>
  <c r="D170" i="5" s="1"/>
  <c r="N85" i="191"/>
  <c r="N87" i="191" s="1"/>
  <c r="D171" i="5" s="1"/>
  <c r="N86" i="17"/>
  <c r="N88" i="17" s="1"/>
  <c r="D9" i="5" s="1"/>
  <c r="N86" i="23"/>
  <c r="N88" i="23" s="1"/>
  <c r="D15" i="5" s="1"/>
  <c r="N86" i="20"/>
  <c r="N88" i="20" s="1"/>
  <c r="D12" i="5" s="1"/>
  <c r="N86" i="54"/>
  <c r="N88" i="54" s="1"/>
  <c r="D46" i="5" s="1"/>
  <c r="N86" i="12"/>
  <c r="N88" i="12" s="1"/>
  <c r="D5" i="5" s="1"/>
  <c r="M48" i="268" l="1"/>
  <c r="N48" i="268" s="1"/>
  <c r="M48" i="60"/>
  <c r="N48" i="60" s="1"/>
  <c r="N54" i="60" s="1"/>
  <c r="N78" i="60" s="1"/>
  <c r="M53" i="164"/>
  <c r="N53" i="164" s="1"/>
  <c r="M53" i="150"/>
  <c r="N53" i="150" s="1"/>
  <c r="M54" i="162"/>
  <c r="N54" i="162" s="1"/>
  <c r="M48" i="285"/>
  <c r="N48" i="285" s="1"/>
  <c r="M53" i="184"/>
  <c r="N53" i="184" s="1"/>
  <c r="M48" i="316"/>
  <c r="N48" i="316" s="1"/>
  <c r="M53" i="172"/>
  <c r="N53" i="172"/>
  <c r="M48" i="294"/>
  <c r="N48" i="294" s="1"/>
  <c r="M53" i="183"/>
  <c r="N53" i="183" s="1"/>
  <c r="M54" i="176"/>
  <c r="N54" i="176" s="1"/>
  <c r="M48" i="318"/>
  <c r="N48" i="318" s="1"/>
  <c r="M53" i="177"/>
  <c r="N53" i="177" s="1"/>
  <c r="M53" i="179"/>
  <c r="N53" i="179" s="1"/>
  <c r="M48" i="313"/>
  <c r="N48" i="313" s="1"/>
  <c r="M54" i="168"/>
  <c r="N54" i="168" s="1"/>
  <c r="M54" i="182"/>
  <c r="N54" i="182" s="1"/>
  <c r="M54" i="158"/>
  <c r="N54" i="158" s="1"/>
  <c r="M45" i="228"/>
  <c r="N45" i="228" s="1"/>
  <c r="M54" i="157"/>
  <c r="N54" i="157" s="1"/>
  <c r="M53" i="189"/>
  <c r="N53" i="189" s="1"/>
  <c r="N58" i="189" s="1"/>
  <c r="N82" i="189" s="1"/>
  <c r="M53" i="180"/>
  <c r="N53" i="180" s="1"/>
  <c r="M48" i="317"/>
  <c r="N48" i="317" s="1"/>
  <c r="M54" i="178"/>
  <c r="N54" i="178" s="1"/>
  <c r="M48" i="192"/>
  <c r="N48" i="192" s="1"/>
  <c r="M52" i="252"/>
  <c r="N52" i="252" s="1"/>
  <c r="M48" i="315"/>
  <c r="N48" i="315" s="1"/>
  <c r="M48" i="353"/>
  <c r="N48" i="353" s="1"/>
  <c r="N55" i="353" s="1"/>
  <c r="N79" i="353" s="1"/>
  <c r="L86" i="353" s="1"/>
  <c r="M48" i="292"/>
  <c r="N48" i="292" s="1"/>
  <c r="M48" i="319"/>
  <c r="N48" i="319" s="1"/>
  <c r="M48" i="307"/>
  <c r="N48" i="307" s="1"/>
  <c r="N55" i="307" s="1"/>
  <c r="N79" i="307" s="1"/>
  <c r="M48" i="350"/>
  <c r="N48" i="350" s="1"/>
  <c r="N55" i="350"/>
  <c r="N79" i="350" s="1"/>
  <c r="M48" i="239"/>
  <c r="N48" i="239" s="1"/>
  <c r="N55" i="239" s="1"/>
  <c r="N79" i="239" s="1"/>
  <c r="M48" i="344"/>
  <c r="N48" i="344" s="1"/>
  <c r="M48" i="66"/>
  <c r="N48" i="66" s="1"/>
  <c r="N54" i="66"/>
  <c r="N78" i="66" s="1"/>
  <c r="L84" i="66" s="1"/>
  <c r="M48" i="263"/>
  <c r="N48" i="263" s="1"/>
  <c r="M54" i="170"/>
  <c r="N54" i="170" s="1"/>
  <c r="M48" i="81"/>
  <c r="N48" i="81" s="1"/>
  <c r="M48" i="264"/>
  <c r="N48" i="264" s="1"/>
  <c r="M48" i="108"/>
  <c r="N48" i="108" s="1"/>
  <c r="N54" i="108" s="1"/>
  <c r="N78" i="108" s="1"/>
  <c r="M47" i="243"/>
  <c r="N47" i="243" s="1"/>
  <c r="M48" i="84"/>
  <c r="N48" i="84" s="1"/>
  <c r="M48" i="59"/>
  <c r="N48" i="59" s="1"/>
  <c r="N54" i="59" s="1"/>
  <c r="N78" i="59" s="1"/>
  <c r="M48" i="69"/>
  <c r="N48" i="69" s="1"/>
  <c r="N54" i="69" s="1"/>
  <c r="N78" i="69" s="1"/>
  <c r="M48" i="41"/>
  <c r="N48" i="41" s="1"/>
  <c r="M48" i="146"/>
  <c r="N48" i="146" s="1"/>
  <c r="M53" i="181"/>
  <c r="N53" i="181" s="1"/>
  <c r="M48" i="357"/>
  <c r="N48" i="357" s="1"/>
  <c r="M51" i="280"/>
  <c r="N51" i="280" s="1"/>
  <c r="M54" i="155"/>
  <c r="N54" i="155" s="1"/>
  <c r="M48" i="40"/>
  <c r="N48" i="40" s="1"/>
  <c r="M48" i="283"/>
  <c r="N48" i="283"/>
  <c r="M48" i="137"/>
  <c r="N48" i="137"/>
  <c r="M48" i="68"/>
  <c r="N48" i="68" s="1"/>
  <c r="M48" i="258"/>
  <c r="N48" i="258" s="1"/>
  <c r="M48" i="82"/>
  <c r="N48" i="82" s="1"/>
  <c r="M48" i="297"/>
  <c r="N48" i="297" s="1"/>
  <c r="M53" i="160"/>
  <c r="N53" i="160" s="1"/>
  <c r="M48" i="88"/>
  <c r="N48" i="88" s="1"/>
  <c r="M48" i="83"/>
  <c r="N48" i="83" s="1"/>
  <c r="M48" i="139"/>
  <c r="N48" i="139" s="1"/>
  <c r="M48" i="238"/>
  <c r="N48" i="238"/>
  <c r="M48" i="251"/>
  <c r="N48" i="251"/>
  <c r="M54" i="186"/>
  <c r="N54" i="186" s="1"/>
  <c r="M52" i="246"/>
  <c r="N52" i="246" s="1"/>
  <c r="M48" i="311"/>
  <c r="N48" i="311" s="1"/>
  <c r="M48" i="366"/>
  <c r="N48" i="366" s="1"/>
  <c r="M48" i="320"/>
  <c r="N48" i="320" s="1"/>
  <c r="N55" i="320" s="1"/>
  <c r="N79" i="320" s="1"/>
  <c r="M48" i="359"/>
  <c r="N48" i="359" s="1"/>
  <c r="M48" i="331"/>
  <c r="N48" i="331" s="1"/>
  <c r="M48" i="48"/>
  <c r="N48" i="48"/>
  <c r="M47" i="229"/>
  <c r="N47" i="229" s="1"/>
  <c r="N51" i="229" s="1"/>
  <c r="N75" i="229" s="1"/>
  <c r="M50" i="248"/>
  <c r="N50" i="248"/>
  <c r="M48" i="148"/>
  <c r="N48" i="148" s="1"/>
  <c r="M48" i="329"/>
  <c r="N48" i="329" s="1"/>
  <c r="M50" i="249"/>
  <c r="N50" i="249" s="1"/>
  <c r="M54" i="171"/>
  <c r="N54" i="171" s="1"/>
  <c r="M48" i="301"/>
  <c r="N48" i="301" s="1"/>
  <c r="M48" i="140"/>
  <c r="N48" i="140" s="1"/>
  <c r="M48" i="144"/>
  <c r="N48" i="144" s="1"/>
  <c r="M48" i="91"/>
  <c r="N48" i="91"/>
  <c r="M48" i="96"/>
  <c r="N48" i="96" s="1"/>
  <c r="M48" i="312"/>
  <c r="N48" i="312"/>
  <c r="M48" i="336"/>
  <c r="N48" i="336" s="1"/>
  <c r="M48" i="102"/>
  <c r="N48" i="102"/>
  <c r="N54" i="102" s="1"/>
  <c r="N78" i="102" s="1"/>
  <c r="M48" i="332"/>
  <c r="N48" i="332" s="1"/>
  <c r="M48" i="39"/>
  <c r="N48" i="39" s="1"/>
  <c r="M53" i="279"/>
  <c r="N53" i="279" s="1"/>
  <c r="M48" i="266"/>
  <c r="N48" i="266" s="1"/>
  <c r="M52" i="244"/>
  <c r="N52" i="244" s="1"/>
  <c r="M48" i="272"/>
  <c r="N48" i="272" s="1"/>
  <c r="M47" i="231"/>
  <c r="N47" i="231" s="1"/>
  <c r="M48" i="273"/>
  <c r="N48" i="273"/>
  <c r="M48" i="291"/>
  <c r="N48" i="291" s="1"/>
  <c r="M48" i="237"/>
  <c r="N48" i="237" s="1"/>
  <c r="M48" i="149"/>
  <c r="N48" i="149" s="1"/>
  <c r="M48" i="342"/>
  <c r="N48" i="342"/>
  <c r="M48" i="135"/>
  <c r="N48" i="135" s="1"/>
  <c r="M48" i="262"/>
  <c r="N48" i="262" s="1"/>
  <c r="M48" i="302"/>
  <c r="N48" i="302" s="1"/>
  <c r="M48" i="333"/>
  <c r="N48" i="333" s="1"/>
  <c r="M48" i="346"/>
  <c r="N48" i="346" s="1"/>
  <c r="M48" i="335"/>
  <c r="N48" i="335" s="1"/>
  <c r="M48" i="337"/>
  <c r="N48" i="337" s="1"/>
  <c r="M50" i="193"/>
  <c r="N50" i="193" s="1"/>
  <c r="M48" i="271"/>
  <c r="N48" i="271" s="1"/>
  <c r="M48" i="95"/>
  <c r="N48" i="95" s="1"/>
  <c r="N54" i="95" s="1"/>
  <c r="N78" i="95" s="1"/>
  <c r="M48" i="101"/>
  <c r="N48" i="101" s="1"/>
  <c r="N54" i="101" s="1"/>
  <c r="N78" i="101" s="1"/>
  <c r="M48" i="90"/>
  <c r="N48" i="90" s="1"/>
  <c r="M48" i="97"/>
  <c r="N48" i="97" s="1"/>
  <c r="M48" i="80"/>
  <c r="N48" i="80" s="1"/>
  <c r="M48" i="99"/>
  <c r="N48" i="99"/>
  <c r="M48" i="233"/>
  <c r="N48" i="233" s="1"/>
  <c r="N55" i="233" s="1"/>
  <c r="N79" i="233" s="1"/>
  <c r="L85" i="233" s="1"/>
  <c r="M48" i="106"/>
  <c r="N48" i="106" s="1"/>
  <c r="M53" i="217"/>
  <c r="N53" i="217"/>
  <c r="N58" i="217" s="1"/>
  <c r="N82" i="217" s="1"/>
  <c r="L89" i="217" s="1"/>
  <c r="M48" i="290"/>
  <c r="N48" i="290"/>
  <c r="M48" i="334"/>
  <c r="N48" i="334" s="1"/>
  <c r="M48" i="236"/>
  <c r="N48" i="236" s="1"/>
  <c r="M48" i="256"/>
  <c r="N48" i="256"/>
  <c r="L85" i="214"/>
  <c r="M49" i="214"/>
  <c r="N49" i="214" s="1"/>
  <c r="N54" i="214" s="1"/>
  <c r="N78" i="214" s="1"/>
  <c r="M48" i="325"/>
  <c r="N48" i="325" s="1"/>
  <c r="M48" i="365"/>
  <c r="N48" i="365" s="1"/>
  <c r="M49" i="215"/>
  <c r="N49" i="215" s="1"/>
  <c r="N54" i="215" s="1"/>
  <c r="N78" i="215" s="1"/>
  <c r="L84" i="215" s="1"/>
  <c r="M48" i="284"/>
  <c r="N48" i="284" s="1"/>
  <c r="M48" i="241"/>
  <c r="N48" i="241" s="1"/>
  <c r="N55" i="241" s="1"/>
  <c r="N79" i="241" s="1"/>
  <c r="M48" i="103"/>
  <c r="N48" i="103"/>
  <c r="N54" i="103" s="1"/>
  <c r="N78" i="103" s="1"/>
  <c r="M48" i="38"/>
  <c r="N48" i="38" s="1"/>
  <c r="M48" i="75"/>
  <c r="N48" i="75" s="1"/>
  <c r="M48" i="92"/>
  <c r="N48" i="92" s="1"/>
  <c r="N54" i="92"/>
  <c r="N78" i="92" s="1"/>
  <c r="M48" i="328"/>
  <c r="N48" i="328"/>
  <c r="M48" i="286"/>
  <c r="N48" i="286" s="1"/>
  <c r="M48" i="275"/>
  <c r="N48" i="275" s="1"/>
  <c r="M48" i="267"/>
  <c r="N48" i="267" s="1"/>
  <c r="M48" i="134"/>
  <c r="N48" i="134" s="1"/>
  <c r="M53" i="220"/>
  <c r="N53" i="220"/>
  <c r="M48" i="352"/>
  <c r="N48" i="352" s="1"/>
  <c r="N55" i="352" s="1"/>
  <c r="N79" i="352" s="1"/>
  <c r="M48" i="300"/>
  <c r="N48" i="300" s="1"/>
  <c r="N53" i="300" s="1"/>
  <c r="N77" i="300" s="1"/>
  <c r="M54" i="187"/>
  <c r="N54" i="187" s="1"/>
  <c r="M48" i="330"/>
  <c r="N48" i="330" s="1"/>
  <c r="M48" i="351"/>
  <c r="N48" i="351" s="1"/>
  <c r="N55" i="351" s="1"/>
  <c r="N79" i="351" s="1"/>
  <c r="M48" i="355"/>
  <c r="N48" i="355" s="1"/>
  <c r="M48" i="310"/>
  <c r="N48" i="310" s="1"/>
  <c r="M48" i="314"/>
  <c r="N48" i="314" s="1"/>
  <c r="M48" i="71"/>
  <c r="N48" i="71" s="1"/>
  <c r="M48" i="145"/>
  <c r="N48" i="145" s="1"/>
  <c r="M48" i="345"/>
  <c r="N48" i="345" s="1"/>
  <c r="M48" i="362"/>
  <c r="N48" i="362" s="1"/>
  <c r="M48" i="141"/>
  <c r="N48" i="141" s="1"/>
  <c r="M54" i="185"/>
  <c r="N54" i="185"/>
  <c r="M48" i="36"/>
  <c r="N48" i="36" s="1"/>
  <c r="M53" i="188"/>
  <c r="N53" i="188" s="1"/>
  <c r="M48" i="209"/>
  <c r="N48" i="209" s="1"/>
  <c r="M48" i="293"/>
  <c r="N48" i="293" s="1"/>
  <c r="M53" i="207"/>
  <c r="N53" i="207" s="1"/>
  <c r="M48" i="257"/>
  <c r="N48" i="257" s="1"/>
  <c r="M52" i="245"/>
  <c r="N52" i="245"/>
  <c r="M48" i="309"/>
  <c r="N48" i="309" s="1"/>
  <c r="M48" i="136"/>
  <c r="N48" i="136" s="1"/>
  <c r="M53" i="174"/>
  <c r="N53" i="174" s="1"/>
  <c r="M54" i="154"/>
  <c r="N54" i="154" s="1"/>
  <c r="M48" i="87"/>
  <c r="N48" i="87" s="1"/>
  <c r="M48" i="79"/>
  <c r="N48" i="79" s="1"/>
  <c r="M48" i="85"/>
  <c r="N48" i="85" s="1"/>
  <c r="M48" i="274"/>
  <c r="N48" i="274" s="1"/>
  <c r="M47" i="234"/>
  <c r="N47" i="234" s="1"/>
  <c r="N54" i="234" s="1"/>
  <c r="N78" i="234" s="1"/>
  <c r="M48" i="240"/>
  <c r="N48" i="240" s="1"/>
  <c r="N55" i="240" s="1"/>
  <c r="N79" i="240" s="1"/>
  <c r="M48" i="147"/>
  <c r="N48" i="147" s="1"/>
  <c r="M48" i="138"/>
  <c r="N48" i="138" s="1"/>
  <c r="M48" i="100"/>
  <c r="N48" i="100" s="1"/>
  <c r="N54" i="100" s="1"/>
  <c r="N78" i="100" s="1"/>
  <c r="M48" i="298"/>
  <c r="N48" i="298"/>
  <c r="M48" i="254"/>
  <c r="N48" i="254"/>
  <c r="M51" i="282"/>
  <c r="N51" i="282" s="1"/>
  <c r="M48" i="43"/>
  <c r="N48" i="43" s="1"/>
  <c r="M48" i="363"/>
  <c r="N48" i="363"/>
  <c r="M48" i="287"/>
  <c r="N48" i="287" s="1"/>
  <c r="M48" i="44"/>
  <c r="N48" i="44" s="1"/>
  <c r="M47" i="242"/>
  <c r="N47" i="242" s="1"/>
  <c r="M48" i="45"/>
  <c r="N48" i="45" s="1"/>
  <c r="M48" i="61"/>
  <c r="N48" i="61" s="1"/>
  <c r="N54" i="61" s="1"/>
  <c r="N78" i="61" s="1"/>
  <c r="M56" i="165"/>
  <c r="N56" i="165" s="1"/>
  <c r="M48" i="133"/>
  <c r="N48" i="133" s="1"/>
  <c r="M48" i="89"/>
  <c r="N48" i="89" s="1"/>
  <c r="M49" i="212"/>
  <c r="N49" i="212" s="1"/>
  <c r="N54" i="212" s="1"/>
  <c r="N78" i="212" s="1"/>
  <c r="L85" i="212" s="1"/>
  <c r="M50" i="247"/>
  <c r="N50" i="247" s="1"/>
  <c r="M48" i="227"/>
  <c r="N48" i="227" s="1"/>
  <c r="N52" i="227" s="1"/>
  <c r="N74" i="227" s="1"/>
  <c r="M48" i="86"/>
  <c r="N48" i="86" s="1"/>
  <c r="M48" i="143"/>
  <c r="N48" i="143" s="1"/>
  <c r="M48" i="98"/>
  <c r="N48" i="98" s="1"/>
  <c r="M48" i="299"/>
  <c r="N48" i="299" s="1"/>
  <c r="M48" i="265"/>
  <c r="N48" i="265" s="1"/>
  <c r="M48" i="295"/>
  <c r="N48" i="295" s="1"/>
  <c r="M48" i="94"/>
  <c r="N48" i="94" s="1"/>
  <c r="N54" i="94" s="1"/>
  <c r="N78" i="94" s="1"/>
  <c r="M48" i="35"/>
  <c r="N48" i="35" s="1"/>
  <c r="M48" i="259"/>
  <c r="N48" i="259" s="1"/>
  <c r="M48" i="270"/>
  <c r="N48" i="270" s="1"/>
  <c r="M48" i="235"/>
  <c r="N48" i="235" s="1"/>
  <c r="M48" i="107"/>
  <c r="N48" i="107" s="1"/>
  <c r="N54" i="107"/>
  <c r="N78" i="107" s="1"/>
  <c r="M48" i="296"/>
  <c r="N48" i="296" s="1"/>
  <c r="M49" i="213"/>
  <c r="N49" i="213" s="1"/>
  <c r="N54" i="213" s="1"/>
  <c r="N78" i="213" s="1"/>
  <c r="M48" i="142"/>
  <c r="N48" i="142" s="1"/>
  <c r="M48" i="105"/>
  <c r="N48" i="105" s="1"/>
  <c r="M48" i="364"/>
  <c r="N48" i="364" s="1"/>
  <c r="M53" i="221"/>
  <c r="N53" i="221" s="1"/>
  <c r="M48" i="232"/>
  <c r="N48" i="232" s="1"/>
  <c r="M48" i="306"/>
  <c r="N48" i="306"/>
  <c r="N55" i="306" s="1"/>
  <c r="N79" i="306"/>
  <c r="M48" i="50"/>
  <c r="N48" i="50"/>
  <c r="M48" i="34"/>
  <c r="N48" i="34"/>
  <c r="M48" i="37"/>
  <c r="N48" i="37"/>
  <c r="M48" i="371"/>
  <c r="N48" i="371" s="1"/>
  <c r="N55" i="371" s="1"/>
  <c r="N79" i="371" s="1"/>
  <c r="M48" i="327"/>
  <c r="N48" i="327" s="1"/>
  <c r="N55" i="327" s="1"/>
  <c r="N79" i="327" s="1"/>
  <c r="M48" i="127"/>
  <c r="N48" i="127" s="1"/>
  <c r="N54" i="127" s="1"/>
  <c r="N77" i="127" s="1"/>
  <c r="M48" i="76"/>
  <c r="N48" i="76" s="1"/>
  <c r="N54" i="76" s="1"/>
  <c r="N78" i="76" s="1"/>
  <c r="L85" i="76" s="1"/>
  <c r="M49" i="225"/>
  <c r="N49" i="225"/>
  <c r="N54" i="225" s="1"/>
  <c r="N78" i="225" s="1"/>
  <c r="M48" i="42"/>
  <c r="N48" i="42"/>
  <c r="M48" i="58"/>
  <c r="N48" i="58" s="1"/>
  <c r="N54" i="58" s="1"/>
  <c r="N78" i="58" s="1"/>
  <c r="M49" i="224"/>
  <c r="N49" i="224" s="1"/>
  <c r="N54" i="224" s="1"/>
  <c r="N78" i="224" s="1"/>
  <c r="M48" i="72"/>
  <c r="N48" i="72" s="1"/>
  <c r="N53" i="72" s="1"/>
  <c r="N77" i="72" s="1"/>
  <c r="M48" i="65"/>
  <c r="N48" i="65"/>
  <c r="N54" i="65"/>
  <c r="N78" i="65" s="1"/>
  <c r="M48" i="73"/>
  <c r="N48" i="73" s="1"/>
  <c r="N54" i="73" s="1"/>
  <c r="N78" i="73" s="1"/>
  <c r="M48" i="250"/>
  <c r="N48" i="250"/>
  <c r="N55" i="250"/>
  <c r="N79" i="250" s="1"/>
  <c r="L86" i="250" s="1"/>
  <c r="M48" i="49"/>
  <c r="N48" i="49" s="1"/>
  <c r="N54" i="49" s="1"/>
  <c r="N78" i="49" s="1"/>
  <c r="L84" i="49" s="1"/>
  <c r="M48" i="132"/>
  <c r="N48" i="132"/>
  <c r="N54" i="132" s="1"/>
  <c r="N78" i="132" s="1"/>
  <c r="L84" i="132" s="1"/>
  <c r="M48" i="347"/>
  <c r="N48" i="347" s="1"/>
  <c r="M48" i="340"/>
  <c r="N48" i="340" s="1"/>
  <c r="N55" i="340" s="1"/>
  <c r="N79" i="340" s="1"/>
  <c r="L86" i="340" s="1"/>
  <c r="M48" i="208"/>
  <c r="N48" i="208"/>
  <c r="N54" i="208" s="1"/>
  <c r="N78" i="208" s="1"/>
  <c r="L85" i="208" s="1"/>
  <c r="L84" i="208"/>
  <c r="M48" i="367"/>
  <c r="N48" i="367" s="1"/>
  <c r="N54" i="367" s="1"/>
  <c r="N78" i="367" s="1"/>
  <c r="M48" i="56"/>
  <c r="N48" i="56" s="1"/>
  <c r="N54" i="56" s="1"/>
  <c r="N78" i="56" s="1"/>
  <c r="M48" i="116"/>
  <c r="N48" i="116" s="1"/>
  <c r="N54" i="116" s="1"/>
  <c r="N78" i="116" s="1"/>
  <c r="M48" i="125"/>
  <c r="N48" i="125"/>
  <c r="N54" i="125" s="1"/>
  <c r="N78" i="125" s="1"/>
  <c r="L85" i="125"/>
  <c r="M48" i="323"/>
  <c r="N48" i="323" s="1"/>
  <c r="N55" i="323" s="1"/>
  <c r="N79" i="323" s="1"/>
  <c r="M48" i="124"/>
  <c r="N48" i="124"/>
  <c r="N54" i="124" s="1"/>
  <c r="N78" i="124" s="1"/>
  <c r="M48" i="277"/>
  <c r="N48" i="277" s="1"/>
  <c r="N56" i="277"/>
  <c r="N80" i="277" s="1"/>
  <c r="M48" i="131"/>
  <c r="N48" i="131" s="1"/>
  <c r="N54" i="131" s="1"/>
  <c r="N78" i="131" s="1"/>
  <c r="L85" i="131" s="1"/>
  <c r="M48" i="130"/>
  <c r="N48" i="130"/>
  <c r="N54" i="130" s="1"/>
  <c r="N78" i="130" s="1"/>
  <c r="M49" i="226"/>
  <c r="N49" i="226" s="1"/>
  <c r="N54" i="226" s="1"/>
  <c r="N78" i="226" s="1"/>
  <c r="M48" i="289"/>
  <c r="N48" i="289" s="1"/>
  <c r="N53" i="289" s="1"/>
  <c r="N77" i="289" s="1"/>
  <c r="M48" i="128"/>
  <c r="N48" i="128" s="1"/>
  <c r="N54" i="128" s="1"/>
  <c r="N78" i="128" s="1"/>
  <c r="M48" i="304"/>
  <c r="N48" i="304" s="1"/>
  <c r="N53" i="304" s="1"/>
  <c r="N77" i="304" s="1"/>
  <c r="L84" i="304" s="1"/>
  <c r="M48" i="129"/>
  <c r="N48" i="129"/>
  <c r="N54" i="129" s="1"/>
  <c r="N78" i="129" s="1"/>
  <c r="M48" i="321"/>
  <c r="N48" i="321" s="1"/>
  <c r="N55" i="321" s="1"/>
  <c r="N79" i="321" s="1"/>
  <c r="M48" i="348"/>
  <c r="N48" i="348" s="1"/>
  <c r="M48" i="339"/>
  <c r="N48" i="339"/>
  <c r="N55" i="339" s="1"/>
  <c r="N79" i="339" s="1"/>
  <c r="L85" i="339" s="1"/>
  <c r="M48" i="356"/>
  <c r="N48" i="356" s="1"/>
  <c r="M48" i="52"/>
  <c r="N48" i="52"/>
  <c r="N54" i="52" s="1"/>
  <c r="N78" i="52" s="1"/>
  <c r="M53" i="219"/>
  <c r="N53" i="219" s="1"/>
  <c r="N58" i="219" s="1"/>
  <c r="N82" i="219" s="1"/>
  <c r="M48" i="63"/>
  <c r="N48" i="63"/>
  <c r="N54" i="63" s="1"/>
  <c r="N78" i="63" s="1"/>
  <c r="M48" i="70"/>
  <c r="N48" i="70" s="1"/>
  <c r="N54" i="70"/>
  <c r="N78" i="70" s="1"/>
  <c r="L85" i="70" s="1"/>
  <c r="M48" i="110"/>
  <c r="N48" i="110" s="1"/>
  <c r="N54" i="110" s="1"/>
  <c r="N78" i="110" s="1"/>
  <c r="M48" i="115"/>
  <c r="N48" i="115" s="1"/>
  <c r="N54" i="115" s="1"/>
  <c r="N78" i="115" s="1"/>
  <c r="L84" i="115" s="1"/>
  <c r="M48" i="354"/>
  <c r="N48" i="354" s="1"/>
  <c r="M49" i="216"/>
  <c r="N49" i="216" s="1"/>
  <c r="N54" i="216" s="1"/>
  <c r="N78" i="216" s="1"/>
  <c r="M48" i="322"/>
  <c r="N48" i="322" s="1"/>
  <c r="N55" i="322" s="1"/>
  <c r="N79" i="322" s="1"/>
  <c r="M48" i="308"/>
  <c r="N48" i="308" s="1"/>
  <c r="N55" i="308" s="1"/>
  <c r="N79" i="308" s="1"/>
  <c r="M48" i="343"/>
  <c r="N48" i="343" s="1"/>
  <c r="N55" i="343" s="1"/>
  <c r="N79" i="343" s="1"/>
  <c r="M54" i="260"/>
  <c r="N54" i="260" s="1"/>
  <c r="M48" i="360"/>
  <c r="N48" i="360" s="1"/>
  <c r="M48" i="305"/>
  <c r="N48" i="305" s="1"/>
  <c r="N53" i="305" s="1"/>
  <c r="N77" i="305" s="1"/>
  <c r="M48" i="123"/>
  <c r="N48" i="123" s="1"/>
  <c r="N54" i="123" s="1"/>
  <c r="N78" i="123" s="1"/>
  <c r="M48" i="303"/>
  <c r="N48" i="303" s="1"/>
  <c r="N53" i="303" s="1"/>
  <c r="N77" i="303" s="1"/>
  <c r="M48" i="46"/>
  <c r="N48" i="46" s="1"/>
  <c r="N54" i="46" s="1"/>
  <c r="N78" i="46" s="1"/>
  <c r="M48" i="78"/>
  <c r="N48" i="78" s="1"/>
  <c r="N53" i="78" s="1"/>
  <c r="N77" i="78" s="1"/>
  <c r="M48" i="74"/>
  <c r="N48" i="74" s="1"/>
  <c r="N53" i="74" s="1"/>
  <c r="N77" i="74" s="1"/>
  <c r="M48" i="122"/>
  <c r="N48" i="122" s="1"/>
  <c r="N54" i="122" s="1"/>
  <c r="N78" i="122" s="1"/>
  <c r="M48" i="114"/>
  <c r="N48" i="114"/>
  <c r="N54" i="114" s="1"/>
  <c r="N78" i="114" s="1"/>
  <c r="M48" i="120"/>
  <c r="N48" i="120" s="1"/>
  <c r="N54" i="120" s="1"/>
  <c r="N78" i="120" s="1"/>
  <c r="M48" i="104"/>
  <c r="N48" i="104" s="1"/>
  <c r="N54" i="104" s="1"/>
  <c r="N78" i="104" s="1"/>
  <c r="M48" i="112"/>
  <c r="N48" i="112" s="1"/>
  <c r="N54" i="112" s="1"/>
  <c r="N78" i="112" s="1"/>
  <c r="M48" i="111"/>
  <c r="N48" i="111" s="1"/>
  <c r="N54" i="111" s="1"/>
  <c r="N78" i="111" s="1"/>
  <c r="M48" i="118"/>
  <c r="N48" i="118" s="1"/>
  <c r="N54" i="118" s="1"/>
  <c r="N78" i="118" s="1"/>
  <c r="M48" i="77"/>
  <c r="N48" i="77"/>
  <c r="N54" i="77" s="1"/>
  <c r="N78" i="77" s="1"/>
  <c r="M48" i="109"/>
  <c r="N48" i="109" s="1"/>
  <c r="N54" i="109" s="1"/>
  <c r="N78" i="109" s="1"/>
  <c r="M48" i="113"/>
  <c r="N48" i="113"/>
  <c r="N54" i="113" s="1"/>
  <c r="N78" i="113" s="1"/>
  <c r="M48" i="117"/>
  <c r="N48" i="117" s="1"/>
  <c r="N54" i="117" s="1"/>
  <c r="N78" i="117" s="1"/>
  <c r="M48" i="126"/>
  <c r="N48" i="126" s="1"/>
  <c r="N54" i="126" s="1"/>
  <c r="N78" i="126" s="1"/>
  <c r="M48" i="119"/>
  <c r="N48" i="119"/>
  <c r="N54" i="119" s="1"/>
  <c r="N78" i="119" s="1"/>
  <c r="M48" i="121"/>
  <c r="N48" i="121" s="1"/>
  <c r="N54" i="121" s="1"/>
  <c r="N78" i="121" s="1"/>
  <c r="M49" i="78"/>
  <c r="N49" i="78" s="1"/>
  <c r="M49" i="192"/>
  <c r="N49" i="192" s="1"/>
  <c r="N53" i="192" s="1"/>
  <c r="N77" i="192" s="1"/>
  <c r="M47" i="228"/>
  <c r="N47" i="228" s="1"/>
  <c r="M49" i="259"/>
  <c r="N49" i="259" s="1"/>
  <c r="M50" i="139"/>
  <c r="N50" i="139" s="1"/>
  <c r="M50" i="209"/>
  <c r="N50" i="209" s="1"/>
  <c r="M49" i="75"/>
  <c r="N49" i="75" s="1"/>
  <c r="M49" i="133"/>
  <c r="N49" i="133" s="1"/>
  <c r="M49" i="135"/>
  <c r="N49" i="135" s="1"/>
  <c r="M49" i="134"/>
  <c r="N49" i="134" s="1"/>
  <c r="M50" i="37"/>
  <c r="N50" i="37" s="1"/>
  <c r="M50" i="39"/>
  <c r="N50" i="39" s="1"/>
  <c r="M49" i="42"/>
  <c r="N49" i="42" s="1"/>
  <c r="M50" i="43"/>
  <c r="N50" i="43" s="1"/>
  <c r="M50" i="34"/>
  <c r="N50" i="34" s="1"/>
  <c r="M49" i="41"/>
  <c r="N49" i="41" s="1"/>
  <c r="M50" i="35"/>
  <c r="N50" i="35" s="1"/>
  <c r="M50" i="38"/>
  <c r="N50" i="38" s="1"/>
  <c r="N50" i="45"/>
  <c r="M50" i="45"/>
  <c r="M50" i="36"/>
  <c r="N50" i="36" s="1"/>
  <c r="M50" i="40"/>
  <c r="N50" i="40" s="1"/>
  <c r="M50" i="44"/>
  <c r="N50" i="44" s="1"/>
  <c r="M49" i="146"/>
  <c r="N49" i="146" s="1"/>
  <c r="M49" i="145"/>
  <c r="N49" i="145" s="1"/>
  <c r="M49" i="144"/>
  <c r="N49" i="144" s="1"/>
  <c r="M49" i="143"/>
  <c r="N49" i="143" s="1"/>
  <c r="M58" i="207"/>
  <c r="N58" i="207" s="1"/>
  <c r="N59" i="221"/>
  <c r="M59" i="221"/>
  <c r="M50" i="258"/>
  <c r="N50" i="258" s="1"/>
  <c r="M50" i="257"/>
  <c r="N50" i="257" s="1"/>
  <c r="M59" i="260"/>
  <c r="N59" i="260" s="1"/>
  <c r="M65" i="260"/>
  <c r="N65" i="260" s="1"/>
  <c r="M50" i="365"/>
  <c r="N50" i="365" s="1"/>
  <c r="M57" i="279"/>
  <c r="N57" i="279" s="1"/>
  <c r="M55" i="280"/>
  <c r="N55" i="280" s="1"/>
  <c r="M55" i="282"/>
  <c r="N55" i="282" s="1"/>
  <c r="M49" i="333"/>
  <c r="N49" i="333" s="1"/>
  <c r="M49" i="360"/>
  <c r="N49" i="360" s="1"/>
  <c r="M51" i="362"/>
  <c r="N51" i="362" s="1"/>
  <c r="M55" i="207"/>
  <c r="N55" i="207" s="1"/>
  <c r="N56" i="221"/>
  <c r="M56" i="221"/>
  <c r="M52" i="232"/>
  <c r="N52" i="232" s="1"/>
  <c r="N57" i="260"/>
  <c r="M57" i="260"/>
  <c r="M58" i="282"/>
  <c r="N58" i="282" s="1"/>
  <c r="M49" i="284"/>
  <c r="N49" i="284" s="1"/>
  <c r="M49" i="283"/>
  <c r="N49" i="283" s="1"/>
  <c r="M49" i="366"/>
  <c r="N49" i="366" s="1"/>
  <c r="N49" i="48"/>
  <c r="M49" i="48"/>
  <c r="M49" i="50"/>
  <c r="N49" i="50" s="1"/>
  <c r="M48" i="231"/>
  <c r="N48" i="231" s="1"/>
  <c r="M55" i="246"/>
  <c r="N55" i="246" s="1"/>
  <c r="N49" i="232"/>
  <c r="M49" i="232"/>
  <c r="M53" i="247"/>
  <c r="N53" i="247" s="1"/>
  <c r="M49" i="254"/>
  <c r="N49" i="254" s="1"/>
  <c r="M51" i="294"/>
  <c r="N51" i="294" s="1"/>
  <c r="M50" i="268"/>
  <c r="N50" i="268" s="1"/>
  <c r="M50" i="285"/>
  <c r="N50" i="285" s="1"/>
  <c r="M49" i="302"/>
  <c r="N49" i="302" s="1"/>
  <c r="M52" i="291"/>
  <c r="N52" i="291" s="1"/>
  <c r="M51" i="313"/>
  <c r="N51" i="313" s="1"/>
  <c r="M49" i="362"/>
  <c r="N49" i="362" s="1"/>
  <c r="M55" i="221"/>
  <c r="N55" i="221" s="1"/>
  <c r="M54" i="207"/>
  <c r="N54" i="207" s="1"/>
  <c r="N56" i="207"/>
  <c r="M56" i="207"/>
  <c r="L57" i="221"/>
  <c r="N57" i="221" s="1"/>
  <c r="M48" i="242"/>
  <c r="N48" i="242" s="1"/>
  <c r="M48" i="243"/>
  <c r="N48" i="243" s="1"/>
  <c r="M55" i="252"/>
  <c r="N55" i="252" s="1"/>
  <c r="M57" i="244"/>
  <c r="N57" i="244" s="1"/>
  <c r="M53" i="248"/>
  <c r="N53" i="248" s="1"/>
  <c r="M53" i="249"/>
  <c r="N53" i="249" s="1"/>
  <c r="M56" i="252"/>
  <c r="N56" i="252" s="1"/>
  <c r="M49" i="256"/>
  <c r="N49" i="256" s="1"/>
  <c r="M50" i="259"/>
  <c r="N50" i="259" s="1"/>
  <c r="M50" i="275"/>
  <c r="N50" i="275" s="1"/>
  <c r="N50" i="274"/>
  <c r="M50" i="274"/>
  <c r="M49" i="270"/>
  <c r="N49" i="270" s="1"/>
  <c r="M49" i="271"/>
  <c r="N49" i="271" s="1"/>
  <c r="M56" i="282"/>
  <c r="N56" i="282" s="1"/>
  <c r="M49" i="287"/>
  <c r="N49" i="287" s="1"/>
  <c r="M49" i="286"/>
  <c r="N49" i="286" s="1"/>
  <c r="M49" i="335"/>
  <c r="N49" i="335" s="1"/>
  <c r="N50" i="345"/>
  <c r="M50" i="345"/>
  <c r="N49" i="346"/>
  <c r="M49" i="346"/>
  <c r="N49" i="348"/>
  <c r="M49" i="348"/>
  <c r="M50" i="347"/>
  <c r="N50" i="347" s="1"/>
  <c r="N49" i="142"/>
  <c r="M49" i="142"/>
  <c r="M49" i="149"/>
  <c r="N49" i="149" s="1"/>
  <c r="M49" i="148"/>
  <c r="N49" i="148" s="1"/>
  <c r="N54" i="148" s="1"/>
  <c r="N78" i="148" s="1"/>
  <c r="M49" i="147"/>
  <c r="N49" i="147" s="1"/>
  <c r="M49" i="141"/>
  <c r="N49" i="141" s="1"/>
  <c r="M58" i="260"/>
  <c r="N58" i="260" s="1"/>
  <c r="N53" i="280"/>
  <c r="M53" i="280"/>
  <c r="M55" i="279"/>
  <c r="N55" i="279" s="1"/>
  <c r="M53" i="282"/>
  <c r="N53" i="282" s="1"/>
  <c r="M64" i="260"/>
  <c r="N64" i="260" s="1"/>
  <c r="M49" i="274"/>
  <c r="N49" i="274" s="1"/>
  <c r="M63" i="260"/>
  <c r="N63" i="260" s="1"/>
  <c r="N49" i="275"/>
  <c r="M49" i="275"/>
  <c r="M51" i="312"/>
  <c r="N51" i="312" s="1"/>
  <c r="N52" i="290"/>
  <c r="M52" i="290"/>
  <c r="M49" i="296"/>
  <c r="N49" i="296" s="1"/>
  <c r="M50" i="298"/>
  <c r="N50" i="298" s="1"/>
  <c r="M49" i="328"/>
  <c r="N49" i="328" s="1"/>
  <c r="N49" i="329"/>
  <c r="M49" i="329"/>
  <c r="M50" i="331"/>
  <c r="N50" i="331" s="1"/>
  <c r="N49" i="334"/>
  <c r="M49" i="334"/>
  <c r="N49" i="337"/>
  <c r="M49" i="337"/>
  <c r="M49" i="364"/>
  <c r="N49" i="364" s="1"/>
  <c r="M49" i="363"/>
  <c r="N49" i="363" s="1"/>
  <c r="M49" i="365"/>
  <c r="N49" i="365" s="1"/>
  <c r="M50" i="137"/>
  <c r="N50" i="137" s="1"/>
  <c r="M49" i="136"/>
  <c r="N49" i="136" s="1"/>
  <c r="N53" i="136" s="1"/>
  <c r="N78" i="136" s="1"/>
  <c r="M50" i="138"/>
  <c r="N50" i="138" s="1"/>
  <c r="N49" i="140"/>
  <c r="M49" i="140"/>
  <c r="N54" i="220"/>
  <c r="M54" i="220"/>
  <c r="N49" i="139"/>
  <c r="M49" i="139"/>
  <c r="M49" i="137"/>
  <c r="N49" i="137" s="1"/>
  <c r="M49" i="138"/>
  <c r="N49" i="138" s="1"/>
  <c r="N53" i="138" s="1"/>
  <c r="N78" i="138" s="1"/>
  <c r="M49" i="209"/>
  <c r="N49" i="209" s="1"/>
  <c r="M54" i="221"/>
  <c r="N54" i="221" s="1"/>
  <c r="M46" i="228"/>
  <c r="N46" i="228" s="1"/>
  <c r="M53" i="231"/>
  <c r="N53" i="231" s="1"/>
  <c r="M54" i="48"/>
  <c r="N54" i="48" s="1"/>
  <c r="M54" i="232"/>
  <c r="N54" i="232" s="1"/>
  <c r="M51" i="232"/>
  <c r="N51" i="232" s="1"/>
  <c r="M51" i="48"/>
  <c r="N51" i="48" s="1"/>
  <c r="M51" i="50"/>
  <c r="N51" i="50" s="1"/>
  <c r="M57" i="246"/>
  <c r="N57" i="246" s="1"/>
  <c r="M51" i="247"/>
  <c r="N51" i="247" s="1"/>
  <c r="M50" i="231"/>
  <c r="N50" i="231" s="1"/>
  <c r="M50" i="48"/>
  <c r="N50" i="48" s="1"/>
  <c r="N50" i="50"/>
  <c r="M50" i="50"/>
  <c r="M49" i="231"/>
  <c r="N49" i="231" s="1"/>
  <c r="M56" i="246"/>
  <c r="N56" i="246" s="1"/>
  <c r="M50" i="232"/>
  <c r="N50" i="232" s="1"/>
  <c r="M50" i="263"/>
  <c r="N50" i="263" s="1"/>
  <c r="M54" i="247"/>
  <c r="N54" i="247" s="1"/>
  <c r="M53" i="244"/>
  <c r="N53" i="244" s="1"/>
  <c r="N53" i="252"/>
  <c r="M53" i="252"/>
  <c r="M51" i="248"/>
  <c r="N51" i="248" s="1"/>
  <c r="M51" i="249"/>
  <c r="N51" i="249" s="1"/>
  <c r="M52" i="249"/>
  <c r="N52" i="249" s="1"/>
  <c r="M52" i="248"/>
  <c r="N52" i="248" s="1"/>
  <c r="M56" i="244"/>
  <c r="N56" i="244" s="1"/>
  <c r="M54" i="252"/>
  <c r="N54" i="252" s="1"/>
  <c r="N50" i="262"/>
  <c r="M50" i="262"/>
  <c r="N49" i="258"/>
  <c r="M49" i="258"/>
  <c r="N67" i="260"/>
  <c r="M67" i="260"/>
  <c r="M51" i="263"/>
  <c r="N51" i="263" s="1"/>
  <c r="N51" i="262"/>
  <c r="M51" i="262"/>
  <c r="M50" i="264"/>
  <c r="N50" i="264" s="1"/>
  <c r="M52" i="294"/>
  <c r="N52" i="294" s="1"/>
  <c r="M50" i="266"/>
  <c r="N50" i="266" s="1"/>
  <c r="M50" i="267"/>
  <c r="N50" i="267" s="1"/>
  <c r="M51" i="268"/>
  <c r="N51" i="268" s="1"/>
  <c r="M51" i="271"/>
  <c r="N51" i="271" s="1"/>
  <c r="M50" i="342"/>
  <c r="N50" i="342" s="1"/>
  <c r="M51" i="270"/>
  <c r="N51" i="270" s="1"/>
  <c r="M50" i="271"/>
  <c r="N50" i="271" s="1"/>
  <c r="M60" i="260"/>
  <c r="N60" i="260" s="1"/>
  <c r="M52" i="274"/>
  <c r="N52" i="274" s="1"/>
  <c r="M61" i="260"/>
  <c r="N61" i="260" s="1"/>
  <c r="M52" i="275"/>
  <c r="N52" i="275" s="1"/>
  <c r="N54" i="280"/>
  <c r="M54" i="280"/>
  <c r="M56" i="279"/>
  <c r="N56" i="279" s="1"/>
  <c r="M54" i="282"/>
  <c r="N54" i="282" s="1"/>
  <c r="M49" i="298"/>
  <c r="N49" i="298" s="1"/>
  <c r="M49" i="297"/>
  <c r="N49" i="297" s="1"/>
  <c r="M49" i="331"/>
  <c r="N49" i="331" s="1"/>
  <c r="N50" i="329"/>
  <c r="M50" i="329"/>
  <c r="N49" i="332"/>
  <c r="M49" i="332"/>
  <c r="M49" i="330"/>
  <c r="N49" i="330" s="1"/>
  <c r="M49" i="347"/>
  <c r="N49" i="347" s="1"/>
  <c r="M49" i="345"/>
  <c r="N49" i="345" s="1"/>
  <c r="M49" i="34"/>
  <c r="N49" i="34" s="1"/>
  <c r="N50" i="42"/>
  <c r="M50" i="42"/>
  <c r="M49" i="45"/>
  <c r="N49" i="45" s="1"/>
  <c r="M49" i="36"/>
  <c r="N49" i="36" s="1"/>
  <c r="M49" i="35"/>
  <c r="N49" i="35" s="1"/>
  <c r="M49" i="37"/>
  <c r="N49" i="37" s="1"/>
  <c r="M49" i="40"/>
  <c r="N49" i="40" s="1"/>
  <c r="N50" i="41"/>
  <c r="M50" i="41"/>
  <c r="M49" i="44"/>
  <c r="N49" i="44" s="1"/>
  <c r="M49" i="38"/>
  <c r="N49" i="38" s="1"/>
  <c r="M49" i="39"/>
  <c r="N49" i="39" s="1"/>
  <c r="M49" i="43"/>
  <c r="N49" i="43" s="1"/>
  <c r="N49" i="356"/>
  <c r="M49" i="356"/>
  <c r="N49" i="357"/>
  <c r="M49" i="357"/>
  <c r="M49" i="354"/>
  <c r="N49" i="354" s="1"/>
  <c r="M49" i="355"/>
  <c r="N49" i="355" s="1"/>
  <c r="M50" i="243"/>
  <c r="N50" i="243" s="1"/>
  <c r="M54" i="245"/>
  <c r="N54" i="245" s="1"/>
  <c r="M53" i="246"/>
  <c r="N53" i="246" s="1"/>
  <c r="M49" i="257"/>
  <c r="N49" i="257" s="1"/>
  <c r="M50" i="242"/>
  <c r="N50" i="242" s="1"/>
  <c r="N49" i="242"/>
  <c r="M49" i="242"/>
  <c r="M49" i="243"/>
  <c r="N49" i="243" s="1"/>
  <c r="M50" i="309"/>
  <c r="N50" i="309" s="1"/>
  <c r="N53" i="245"/>
  <c r="M53" i="245"/>
  <c r="N54" i="246"/>
  <c r="M54" i="246"/>
  <c r="M54" i="244"/>
  <c r="N54" i="244" s="1"/>
  <c r="M54" i="248"/>
  <c r="N54" i="248" s="1"/>
  <c r="M54" i="249"/>
  <c r="N54" i="249" s="1"/>
  <c r="M49" i="342"/>
  <c r="N49" i="342" s="1"/>
  <c r="M50" i="270"/>
  <c r="N50" i="270" s="1"/>
  <c r="M48" i="228"/>
  <c r="N48" i="228" s="1"/>
  <c r="M51" i="309"/>
  <c r="N51" i="309" s="1"/>
  <c r="M49" i="251"/>
  <c r="N49" i="251" s="1"/>
  <c r="M55" i="248"/>
  <c r="N55" i="248" s="1"/>
  <c r="N55" i="249"/>
  <c r="M55" i="249"/>
  <c r="N55" i="244"/>
  <c r="M55" i="244"/>
  <c r="M57" i="252"/>
  <c r="N57" i="252" s="1"/>
  <c r="M49" i="310"/>
  <c r="N49" i="310" s="1"/>
  <c r="N50" i="256"/>
  <c r="M50" i="256"/>
  <c r="M56" i="260"/>
  <c r="N56" i="260" s="1"/>
  <c r="M62" i="260"/>
  <c r="N62" i="260" s="1"/>
  <c r="M49" i="264"/>
  <c r="N49" i="264" s="1"/>
  <c r="L57" i="207"/>
  <c r="N57" i="207" s="1"/>
  <c r="M49" i="263"/>
  <c r="N49" i="263" s="1"/>
  <c r="M58" i="221"/>
  <c r="N58" i="221" s="1"/>
  <c r="M49" i="265"/>
  <c r="N49" i="265" s="1"/>
  <c r="N49" i="262"/>
  <c r="M49" i="262"/>
  <c r="N49" i="68"/>
  <c r="N54" i="68" s="1"/>
  <c r="N78" i="68" s="1"/>
  <c r="M49" i="68"/>
  <c r="M49" i="97"/>
  <c r="N49" i="97" s="1"/>
  <c r="M52" i="268"/>
  <c r="N52" i="268" s="1"/>
  <c r="M49" i="98"/>
  <c r="N49" i="98" s="1"/>
  <c r="M49" i="105"/>
  <c r="N49" i="105" s="1"/>
  <c r="N54" i="105" s="1"/>
  <c r="N78" i="105" s="1"/>
  <c r="N49" i="106"/>
  <c r="N54" i="106" s="1"/>
  <c r="N78" i="106" s="1"/>
  <c r="M49" i="106"/>
  <c r="M49" i="96"/>
  <c r="N49" i="96" s="1"/>
  <c r="M51" i="267"/>
  <c r="N51" i="267" s="1"/>
  <c r="M49" i="99"/>
  <c r="N49" i="99" s="1"/>
  <c r="N54" i="99" s="1"/>
  <c r="N78" i="99" s="1"/>
  <c r="M53" i="294"/>
  <c r="N53" i="294" s="1"/>
  <c r="M51" i="266"/>
  <c r="N51" i="266" s="1"/>
  <c r="N53" i="275"/>
  <c r="M53" i="275"/>
  <c r="M66" i="260"/>
  <c r="N66" i="260" s="1"/>
  <c r="M53" i="274"/>
  <c r="N53" i="274" s="1"/>
  <c r="M50" i="254"/>
  <c r="N50" i="254" s="1"/>
  <c r="M49" i="273"/>
  <c r="N49" i="273" s="1"/>
  <c r="M49" i="272"/>
  <c r="N49" i="272" s="1"/>
  <c r="N51" i="275"/>
  <c r="M51" i="275"/>
  <c r="M55" i="260"/>
  <c r="N55" i="260" s="1"/>
  <c r="M51" i="274"/>
  <c r="N51" i="274" s="1"/>
  <c r="M54" i="279"/>
  <c r="N54" i="279" s="1"/>
  <c r="M52" i="282"/>
  <c r="N52" i="282" s="1"/>
  <c r="M52" i="280"/>
  <c r="N52" i="280" s="1"/>
  <c r="M57" i="282"/>
  <c r="N57" i="282" s="1"/>
  <c r="M49" i="285"/>
  <c r="N49" i="285" s="1"/>
  <c r="M50" i="292"/>
  <c r="N50" i="292" s="1"/>
  <c r="M50" i="291"/>
  <c r="N50" i="291" s="1"/>
  <c r="M50" i="293"/>
  <c r="N50" i="293" s="1"/>
  <c r="M50" i="290"/>
  <c r="N50" i="290" s="1"/>
  <c r="M51" i="314"/>
  <c r="N51" i="314" s="1"/>
  <c r="M52" i="292"/>
  <c r="N52" i="292" s="1"/>
  <c r="N50" i="265"/>
  <c r="M50" i="265"/>
  <c r="M50" i="313"/>
  <c r="N50" i="313" s="1"/>
  <c r="M50" i="317"/>
  <c r="N50" i="317" s="1"/>
  <c r="M51" i="293"/>
  <c r="N51" i="293" s="1"/>
  <c r="M49" i="299"/>
  <c r="N49" i="299" s="1"/>
  <c r="N53" i="299" s="1"/>
  <c r="N77" i="299" s="1"/>
  <c r="M52" i="266"/>
  <c r="N52" i="266" s="1"/>
  <c r="N51" i="290"/>
  <c r="M51" i="290"/>
  <c r="M49" i="294"/>
  <c r="N49" i="294" s="1"/>
  <c r="M51" i="297"/>
  <c r="N51" i="297" s="1"/>
  <c r="N50" i="314"/>
  <c r="M50" i="314"/>
  <c r="M50" i="318"/>
  <c r="N50" i="318" s="1"/>
  <c r="M51" i="292"/>
  <c r="N51" i="292" s="1"/>
  <c r="M50" i="295"/>
  <c r="N50" i="295" s="1"/>
  <c r="M50" i="315"/>
  <c r="N50" i="315" s="1"/>
  <c r="M50" i="319"/>
  <c r="N50" i="319" s="1"/>
  <c r="M50" i="312"/>
  <c r="N50" i="312" s="1"/>
  <c r="M50" i="316"/>
  <c r="N50" i="316" s="1"/>
  <c r="M51" i="291"/>
  <c r="N51" i="291" s="1"/>
  <c r="N50" i="301"/>
  <c r="M50" i="301"/>
  <c r="M49" i="309"/>
  <c r="N49" i="309" s="1"/>
  <c r="M52" i="293"/>
  <c r="N52" i="293" s="1"/>
  <c r="M51" i="315"/>
  <c r="N51" i="315" s="1"/>
  <c r="M49" i="291"/>
  <c r="N49" i="291" s="1"/>
  <c r="M49" i="315"/>
  <c r="N49" i="315" s="1"/>
  <c r="M49" i="319"/>
  <c r="N49" i="319" s="1"/>
  <c r="M49" i="293"/>
  <c r="N49" i="293" s="1"/>
  <c r="M49" i="312"/>
  <c r="N49" i="312" s="1"/>
  <c r="M49" i="316"/>
  <c r="N49" i="316" s="1"/>
  <c r="M49" i="290"/>
  <c r="N49" i="290" s="1"/>
  <c r="M49" i="313"/>
  <c r="N49" i="313" s="1"/>
  <c r="M49" i="317"/>
  <c r="N49" i="317" s="1"/>
  <c r="M49" i="292"/>
  <c r="N49" i="292" s="1"/>
  <c r="N49" i="314"/>
  <c r="M49" i="314"/>
  <c r="M49" i="318"/>
  <c r="N49" i="318" s="1"/>
  <c r="M51" i="316"/>
  <c r="N51" i="316" s="1"/>
  <c r="M51" i="317"/>
  <c r="N51" i="317" s="1"/>
  <c r="M51" i="318"/>
  <c r="N51" i="318" s="1"/>
  <c r="M51" i="319"/>
  <c r="N51" i="319" s="1"/>
  <c r="N50" i="334"/>
  <c r="M50" i="334"/>
  <c r="M49" i="295"/>
  <c r="N49" i="295" s="1"/>
  <c r="N49" i="336"/>
  <c r="M49" i="336"/>
  <c r="M50" i="284"/>
  <c r="N50" i="284" s="1"/>
  <c r="M49" i="301"/>
  <c r="N49" i="301" s="1"/>
  <c r="M49" i="344"/>
  <c r="N49" i="344" s="1"/>
  <c r="N55" i="344" s="1"/>
  <c r="N79" i="344" s="1"/>
  <c r="M50" i="283"/>
  <c r="N50" i="283" s="1"/>
  <c r="M50" i="297"/>
  <c r="N50" i="297" s="1"/>
  <c r="M50" i="335"/>
  <c r="N50" i="335" s="1"/>
  <c r="M50" i="348"/>
  <c r="N50" i="348" s="1"/>
  <c r="M51" i="347"/>
  <c r="N51" i="347" s="1"/>
  <c r="M50" i="359"/>
  <c r="N50" i="359" s="1"/>
  <c r="M50" i="363"/>
  <c r="N50" i="363" s="1"/>
  <c r="M50" i="364"/>
  <c r="N50" i="364" s="1"/>
  <c r="N51" i="36"/>
  <c r="M51" i="36"/>
  <c r="M51" i="37"/>
  <c r="N51" i="37" s="1"/>
  <c r="M51" i="34"/>
  <c r="N51" i="34" s="1"/>
  <c r="M50" i="360"/>
  <c r="N50" i="360" s="1"/>
  <c r="M49" i="81"/>
  <c r="N49" i="81" s="1"/>
  <c r="M49" i="83"/>
  <c r="N49" i="83" s="1"/>
  <c r="M49" i="87"/>
  <c r="N49" i="87" s="1"/>
  <c r="M49" i="89"/>
  <c r="N49" i="89" s="1"/>
  <c r="M55" i="155"/>
  <c r="N55" i="155" s="1"/>
  <c r="N55" i="170"/>
  <c r="N59" i="170" s="1"/>
  <c r="N83" i="170" s="1"/>
  <c r="M55" i="170"/>
  <c r="M54" i="177"/>
  <c r="N54" i="177" s="1"/>
  <c r="M55" i="187"/>
  <c r="N55" i="187" s="1"/>
  <c r="N59" i="187" s="1"/>
  <c r="N83" i="187" s="1"/>
  <c r="N49" i="82"/>
  <c r="M49" i="82"/>
  <c r="M49" i="88"/>
  <c r="N49" i="88" s="1"/>
  <c r="M54" i="150"/>
  <c r="N54" i="150" s="1"/>
  <c r="M57" i="165"/>
  <c r="N57" i="165" s="1"/>
  <c r="M54" i="179"/>
  <c r="N54" i="179" s="1"/>
  <c r="M55" i="186"/>
  <c r="N55" i="186" s="1"/>
  <c r="M54" i="188"/>
  <c r="N54" i="188" s="1"/>
  <c r="M54" i="164"/>
  <c r="N54" i="164" s="1"/>
  <c r="N55" i="178"/>
  <c r="M55" i="178"/>
  <c r="M55" i="185"/>
  <c r="N55" i="185" s="1"/>
  <c r="M49" i="71"/>
  <c r="N49" i="71" s="1"/>
  <c r="M55" i="154"/>
  <c r="N55" i="154" s="1"/>
  <c r="M55" i="168"/>
  <c r="N55" i="168" s="1"/>
  <c r="M54" i="180"/>
  <c r="N54" i="180" s="1"/>
  <c r="M49" i="235"/>
  <c r="N49" i="235" s="1"/>
  <c r="M49" i="79"/>
  <c r="N49" i="79" s="1"/>
  <c r="N54" i="79" s="1"/>
  <c r="N78" i="79" s="1"/>
  <c r="M49" i="85"/>
  <c r="N49" i="85" s="1"/>
  <c r="M49" i="91"/>
  <c r="N49" i="91" s="1"/>
  <c r="M55" i="171"/>
  <c r="N55" i="171" s="1"/>
  <c r="M54" i="184"/>
  <c r="N54" i="184" s="1"/>
  <c r="N55" i="176"/>
  <c r="M55" i="176"/>
  <c r="M54" i="183"/>
  <c r="N54" i="183" s="1"/>
  <c r="M49" i="80"/>
  <c r="N49" i="80" s="1"/>
  <c r="M49" i="84"/>
  <c r="N49" i="84" s="1"/>
  <c r="M49" i="86"/>
  <c r="N49" i="86" s="1"/>
  <c r="M49" i="90"/>
  <c r="N49" i="90" s="1"/>
  <c r="N54" i="90" s="1"/>
  <c r="N78" i="90" s="1"/>
  <c r="M54" i="174"/>
  <c r="N54" i="174" s="1"/>
  <c r="M55" i="182"/>
  <c r="N55" i="182" s="1"/>
  <c r="M49" i="266"/>
  <c r="N49" i="266" s="1"/>
  <c r="M54" i="172"/>
  <c r="N54" i="172" s="1"/>
  <c r="M54" i="181"/>
  <c r="N54" i="181" s="1"/>
  <c r="N58" i="181" s="1"/>
  <c r="N82" i="181" s="1"/>
  <c r="M49" i="238"/>
  <c r="N49" i="238" s="1"/>
  <c r="N49" i="268"/>
  <c r="M49" i="268"/>
  <c r="M49" i="236"/>
  <c r="N49" i="236" s="1"/>
  <c r="N55" i="236" s="1"/>
  <c r="N79" i="236" s="1"/>
  <c r="M49" i="267"/>
  <c r="N49" i="267" s="1"/>
  <c r="M55" i="158"/>
  <c r="N55" i="158" s="1"/>
  <c r="M54" i="160"/>
  <c r="N54" i="160" s="1"/>
  <c r="N58" i="160" s="1"/>
  <c r="N82" i="160" s="1"/>
  <c r="M55" i="162"/>
  <c r="N55" i="162" s="1"/>
  <c r="M49" i="325"/>
  <c r="N49" i="325" s="1"/>
  <c r="M49" i="359"/>
  <c r="N49" i="359" s="1"/>
  <c r="M49" i="237"/>
  <c r="N49" i="237" s="1"/>
  <c r="N50" i="294"/>
  <c r="M50" i="294"/>
  <c r="M55" i="157"/>
  <c r="N55" i="157" s="1"/>
  <c r="M50" i="362"/>
  <c r="N50" i="362" s="1"/>
  <c r="M49" i="311"/>
  <c r="N49" i="311" s="1"/>
  <c r="M51" i="360"/>
  <c r="N51" i="360" s="1"/>
  <c r="M51" i="193"/>
  <c r="N51" i="193" s="1"/>
  <c r="M52" i="48"/>
  <c r="N52" i="48" s="1"/>
  <c r="M52" i="50"/>
  <c r="N52" i="50" s="1"/>
  <c r="M51" i="231"/>
  <c r="N51" i="231" s="1"/>
  <c r="N52" i="247"/>
  <c r="M52" i="247"/>
  <c r="M58" i="246"/>
  <c r="N58" i="246" s="1"/>
  <c r="N52" i="231"/>
  <c r="M52" i="231"/>
  <c r="M59" i="246"/>
  <c r="N59" i="246" s="1"/>
  <c r="M53" i="232"/>
  <c r="N53" i="232" s="1"/>
  <c r="M48" i="276"/>
  <c r="N48" i="276"/>
  <c r="N56" i="276" s="1"/>
  <c r="N80" i="276" s="1"/>
  <c r="M58" i="244"/>
  <c r="N58" i="244" s="1"/>
  <c r="M56" i="280"/>
  <c r="N56" i="280" s="1"/>
  <c r="M58" i="279"/>
  <c r="N58" i="279" s="1"/>
  <c r="L84" i="73" l="1"/>
  <c r="L85" i="73"/>
  <c r="N55" i="295"/>
  <c r="N79" i="295" s="1"/>
  <c r="L84" i="295" s="1"/>
  <c r="N69" i="260"/>
  <c r="N93" i="260" s="1"/>
  <c r="N55" i="354"/>
  <c r="N79" i="354" s="1"/>
  <c r="N61" i="221"/>
  <c r="N85" i="221" s="1"/>
  <c r="N55" i="356"/>
  <c r="N79" i="356" s="1"/>
  <c r="L85" i="276"/>
  <c r="L87" i="276"/>
  <c r="L86" i="276"/>
  <c r="L87" i="160"/>
  <c r="L89" i="160"/>
  <c r="L88" i="160"/>
  <c r="L88" i="181"/>
  <c r="L87" i="181"/>
  <c r="L89" i="181"/>
  <c r="L83" i="126"/>
  <c r="L84" i="126"/>
  <c r="L85" i="126"/>
  <c r="L83" i="111"/>
  <c r="L85" i="111"/>
  <c r="L84" i="111"/>
  <c r="L82" i="74"/>
  <c r="L83" i="74"/>
  <c r="L84" i="74"/>
  <c r="L83" i="128"/>
  <c r="L85" i="128"/>
  <c r="L84" i="128"/>
  <c r="N55" i="360"/>
  <c r="N79" i="360" s="1"/>
  <c r="L83" i="117"/>
  <c r="L85" i="117"/>
  <c r="L84" i="117"/>
  <c r="L83" i="112"/>
  <c r="L84" i="112"/>
  <c r="L85" i="112"/>
  <c r="L82" i="78"/>
  <c r="L83" i="78"/>
  <c r="L84" i="78"/>
  <c r="L83" i="216"/>
  <c r="L85" i="216"/>
  <c r="L84" i="216"/>
  <c r="L83" i="90"/>
  <c r="L84" i="90"/>
  <c r="L85" i="90"/>
  <c r="L83" i="79"/>
  <c r="L84" i="79"/>
  <c r="L85" i="79"/>
  <c r="L82" i="299"/>
  <c r="L84" i="299"/>
  <c r="L83" i="299"/>
  <c r="L100" i="260"/>
  <c r="L99" i="260"/>
  <c r="L98" i="260"/>
  <c r="L83" i="136"/>
  <c r="L84" i="136"/>
  <c r="L85" i="136"/>
  <c r="L83" i="148"/>
  <c r="L84" i="148"/>
  <c r="L85" i="148"/>
  <c r="N56" i="270"/>
  <c r="N80" i="270" s="1"/>
  <c r="L83" i="113"/>
  <c r="L84" i="113"/>
  <c r="L85" i="113"/>
  <c r="L83" i="46"/>
  <c r="L84" i="46"/>
  <c r="L85" i="46"/>
  <c r="L84" i="354"/>
  <c r="N87" i="354" s="1"/>
  <c r="N89" i="354" s="1"/>
  <c r="D306" i="5" s="1"/>
  <c r="L86" i="354"/>
  <c r="L85" i="354"/>
  <c r="L83" i="63"/>
  <c r="L85" i="63"/>
  <c r="L84" i="63"/>
  <c r="L82" i="289"/>
  <c r="L84" i="289"/>
  <c r="L83" i="289"/>
  <c r="L88" i="187"/>
  <c r="L89" i="187"/>
  <c r="L90" i="187"/>
  <c r="L83" i="104"/>
  <c r="L84" i="104"/>
  <c r="L85" i="104"/>
  <c r="L84" i="321"/>
  <c r="L86" i="321"/>
  <c r="L85" i="321"/>
  <c r="L84" i="68"/>
  <c r="L83" i="68"/>
  <c r="L85" i="68"/>
  <c r="L83" i="121"/>
  <c r="L84" i="121"/>
  <c r="L85" i="121"/>
  <c r="L85" i="109"/>
  <c r="L83" i="109"/>
  <c r="L84" i="109"/>
  <c r="L83" i="120"/>
  <c r="L84" i="120"/>
  <c r="L85" i="120"/>
  <c r="L84" i="343"/>
  <c r="N87" i="343" s="1"/>
  <c r="N89" i="343"/>
  <c r="D296" i="5" s="1"/>
  <c r="L86" i="343"/>
  <c r="L85" i="343"/>
  <c r="L87" i="219"/>
  <c r="L89" i="219"/>
  <c r="L88" i="219"/>
  <c r="L86" i="295"/>
  <c r="L83" i="77"/>
  <c r="L84" i="77"/>
  <c r="L85" i="77"/>
  <c r="L83" i="114"/>
  <c r="L85" i="114"/>
  <c r="L84" i="114"/>
  <c r="L82" i="303"/>
  <c r="L83" i="303"/>
  <c r="L84" i="303"/>
  <c r="L83" i="52"/>
  <c r="L84" i="52"/>
  <c r="L85" i="52"/>
  <c r="L84" i="236"/>
  <c r="L85" i="236"/>
  <c r="L86" i="236"/>
  <c r="N53" i="309"/>
  <c r="N77" i="309" s="1"/>
  <c r="L90" i="221"/>
  <c r="L92" i="221"/>
  <c r="L91" i="221"/>
  <c r="L83" i="119"/>
  <c r="L84" i="119"/>
  <c r="L85" i="119"/>
  <c r="L83" i="123"/>
  <c r="L85" i="123"/>
  <c r="L84" i="123"/>
  <c r="L84" i="308"/>
  <c r="L85" i="308"/>
  <c r="L86" i="308"/>
  <c r="L83" i="110"/>
  <c r="L85" i="110"/>
  <c r="L84" i="110"/>
  <c r="L83" i="56"/>
  <c r="L84" i="56"/>
  <c r="L85" i="56"/>
  <c r="N59" i="266"/>
  <c r="N83" i="266" s="1"/>
  <c r="L88" i="170"/>
  <c r="L89" i="170"/>
  <c r="L90" i="170"/>
  <c r="L83" i="105"/>
  <c r="L85" i="105"/>
  <c r="L84" i="105"/>
  <c r="N53" i="284"/>
  <c r="N77" i="284" s="1"/>
  <c r="L83" i="118"/>
  <c r="L85" i="118"/>
  <c r="L84" i="118"/>
  <c r="L83" i="122"/>
  <c r="L85" i="122"/>
  <c r="L84" i="122"/>
  <c r="L82" i="305"/>
  <c r="L84" i="305"/>
  <c r="L83" i="305"/>
  <c r="L84" i="322"/>
  <c r="L85" i="322"/>
  <c r="L86" i="322"/>
  <c r="L85" i="356"/>
  <c r="L84" i="356"/>
  <c r="L86" i="356"/>
  <c r="N54" i="40"/>
  <c r="N78" i="40" s="1"/>
  <c r="N53" i="137"/>
  <c r="N78" i="137" s="1"/>
  <c r="L83" i="70"/>
  <c r="L83" i="124"/>
  <c r="L84" i="124"/>
  <c r="L85" i="124"/>
  <c r="L83" i="225"/>
  <c r="L85" i="225"/>
  <c r="L84" i="225"/>
  <c r="L83" i="99"/>
  <c r="L84" i="99"/>
  <c r="L85" i="99"/>
  <c r="N61" i="207"/>
  <c r="N85" i="207" s="1"/>
  <c r="L84" i="339"/>
  <c r="N87" i="339" s="1"/>
  <c r="N89" i="339" s="1"/>
  <c r="D292" i="5" s="1"/>
  <c r="L83" i="116"/>
  <c r="N86" i="116" s="1"/>
  <c r="N88" i="116" s="1"/>
  <c r="D105" i="5" s="1"/>
  <c r="L84" i="116"/>
  <c r="L85" i="116"/>
  <c r="L84" i="327"/>
  <c r="L85" i="327"/>
  <c r="L86" i="327"/>
  <c r="N55" i="364"/>
  <c r="N79" i="364" s="1"/>
  <c r="N54" i="89"/>
  <c r="N78" i="89" s="1"/>
  <c r="L85" i="115"/>
  <c r="L84" i="70"/>
  <c r="L83" i="131"/>
  <c r="L84" i="131"/>
  <c r="L84" i="340"/>
  <c r="L85" i="340"/>
  <c r="L82" i="192"/>
  <c r="L83" i="192"/>
  <c r="L84" i="192"/>
  <c r="L86" i="339"/>
  <c r="L83" i="129"/>
  <c r="L84" i="129"/>
  <c r="L84" i="323"/>
  <c r="L86" i="323"/>
  <c r="L85" i="323"/>
  <c r="L82" i="72"/>
  <c r="N85" i="72" s="1"/>
  <c r="N87" i="72" s="1"/>
  <c r="D63" i="5" s="1"/>
  <c r="L83" i="72"/>
  <c r="L84" i="72"/>
  <c r="N53" i="142"/>
  <c r="N78" i="142" s="1"/>
  <c r="L83" i="224"/>
  <c r="L84" i="224"/>
  <c r="L85" i="224"/>
  <c r="L83" i="213"/>
  <c r="L84" i="213"/>
  <c r="L85" i="213"/>
  <c r="L83" i="61"/>
  <c r="L84" i="61"/>
  <c r="L85" i="61"/>
  <c r="L86" i="344"/>
  <c r="L84" i="344"/>
  <c r="L85" i="344"/>
  <c r="L85" i="129"/>
  <c r="L85" i="277"/>
  <c r="L87" i="277"/>
  <c r="L83" i="367"/>
  <c r="L85" i="367"/>
  <c r="L84" i="367"/>
  <c r="N55" i="347"/>
  <c r="N79" i="347" s="1"/>
  <c r="L83" i="58"/>
  <c r="L84" i="58"/>
  <c r="L85" i="58"/>
  <c r="N55" i="296"/>
  <c r="N79" i="296" s="1"/>
  <c r="L83" i="106"/>
  <c r="L85" i="106"/>
  <c r="L84" i="106"/>
  <c r="N54" i="36"/>
  <c r="N78" i="36" s="1"/>
  <c r="N56" i="271"/>
  <c r="N80" i="271" s="1"/>
  <c r="N55" i="348"/>
  <c r="N79" i="348" s="1"/>
  <c r="L83" i="226"/>
  <c r="L85" i="226"/>
  <c r="L84" i="226"/>
  <c r="L83" i="127"/>
  <c r="L84" i="127"/>
  <c r="L82" i="127"/>
  <c r="L83" i="138"/>
  <c r="N86" i="138" s="1"/>
  <c r="N88" i="138" s="1"/>
  <c r="D129" i="5" s="1"/>
  <c r="L84" i="138"/>
  <c r="L85" i="138"/>
  <c r="N54" i="231"/>
  <c r="N78" i="231" s="1"/>
  <c r="L83" i="115"/>
  <c r="L82" i="304"/>
  <c r="L83" i="304"/>
  <c r="L83" i="130"/>
  <c r="L85" i="130"/>
  <c r="L84" i="130"/>
  <c r="L86" i="277"/>
  <c r="L85" i="132"/>
  <c r="L83" i="132"/>
  <c r="N86" i="132" s="1"/>
  <c r="N88" i="132" s="1"/>
  <c r="D123" i="5" s="1"/>
  <c r="L83" i="65"/>
  <c r="L85" i="65"/>
  <c r="L84" i="65"/>
  <c r="L83" i="49"/>
  <c r="L85" i="250"/>
  <c r="N56" i="232"/>
  <c r="N80" i="232" s="1"/>
  <c r="N53" i="298"/>
  <c r="N77" i="298" s="1"/>
  <c r="N56" i="274"/>
  <c r="N80" i="274" s="1"/>
  <c r="N53" i="145"/>
  <c r="N78" i="145" s="1"/>
  <c r="L82" i="300"/>
  <c r="L83" i="300"/>
  <c r="L84" i="300"/>
  <c r="L84" i="241"/>
  <c r="L85" i="241"/>
  <c r="L86" i="241"/>
  <c r="L84" i="371"/>
  <c r="L85" i="371"/>
  <c r="L86" i="371"/>
  <c r="N55" i="50"/>
  <c r="N81" i="50" s="1"/>
  <c r="N55" i="259"/>
  <c r="N79" i="259" s="1"/>
  <c r="N54" i="98"/>
  <c r="N78" i="98" s="1"/>
  <c r="N55" i="363"/>
  <c r="N79" i="363" s="1"/>
  <c r="N54" i="85"/>
  <c r="N78" i="85" s="1"/>
  <c r="N59" i="245"/>
  <c r="N85" i="245" s="1"/>
  <c r="N54" i="71"/>
  <c r="N78" i="71" s="1"/>
  <c r="L84" i="352"/>
  <c r="L86" i="352"/>
  <c r="L85" i="352"/>
  <c r="L83" i="125"/>
  <c r="L83" i="73"/>
  <c r="N86" i="73" s="1"/>
  <c r="N88" i="73" s="1"/>
  <c r="D64" i="5" s="1"/>
  <c r="N54" i="42"/>
  <c r="N78" i="42" s="1"/>
  <c r="L84" i="76"/>
  <c r="N54" i="37"/>
  <c r="N78" i="37" s="1"/>
  <c r="L83" i="107"/>
  <c r="L85" i="107"/>
  <c r="L84" i="107"/>
  <c r="N54" i="35"/>
  <c r="N78" i="35" s="1"/>
  <c r="N54" i="45"/>
  <c r="N78" i="45" s="1"/>
  <c r="L83" i="100"/>
  <c r="L85" i="100"/>
  <c r="L84" i="100"/>
  <c r="N59" i="185"/>
  <c r="N83" i="185" s="1"/>
  <c r="N55" i="314"/>
  <c r="N79" i="314" s="1"/>
  <c r="N62" i="220"/>
  <c r="N86" i="220" s="1"/>
  <c r="L85" i="92"/>
  <c r="L84" i="92"/>
  <c r="L83" i="92"/>
  <c r="L83" i="94"/>
  <c r="L84" i="94"/>
  <c r="L85" i="94"/>
  <c r="N53" i="143"/>
  <c r="N78" i="143" s="1"/>
  <c r="N54" i="87"/>
  <c r="N78" i="87" s="1"/>
  <c r="N55" i="257"/>
  <c r="N79" i="257" s="1"/>
  <c r="L84" i="125"/>
  <c r="L84" i="250"/>
  <c r="N87" i="250" s="1"/>
  <c r="N89" i="250" s="1"/>
  <c r="D210" i="5" s="1"/>
  <c r="L84" i="306"/>
  <c r="L85" i="306"/>
  <c r="L86" i="306"/>
  <c r="N54" i="86"/>
  <c r="N78" i="86" s="1"/>
  <c r="N54" i="242"/>
  <c r="N78" i="242" s="1"/>
  <c r="N54" i="43"/>
  <c r="N78" i="43" s="1"/>
  <c r="N53" i="147"/>
  <c r="N78" i="147" s="1"/>
  <c r="N59" i="154"/>
  <c r="N83" i="154" s="1"/>
  <c r="N53" i="141"/>
  <c r="N78" i="141" s="1"/>
  <c r="N55" i="355"/>
  <c r="N79" i="355" s="1"/>
  <c r="N53" i="134"/>
  <c r="N78" i="134" s="1"/>
  <c r="N53" i="75"/>
  <c r="N77" i="75" s="1"/>
  <c r="N55" i="334"/>
  <c r="N79" i="334" s="1"/>
  <c r="L83" i="101"/>
  <c r="L85" i="101"/>
  <c r="L84" i="101"/>
  <c r="N54" i="34"/>
  <c r="N78" i="34" s="1"/>
  <c r="N55" i="235"/>
  <c r="N79" i="235" s="1"/>
  <c r="L79" i="227"/>
  <c r="L80" i="227"/>
  <c r="L81" i="227"/>
  <c r="N53" i="133"/>
  <c r="N77" i="133" s="1"/>
  <c r="N54" i="44"/>
  <c r="N78" i="44" s="1"/>
  <c r="N59" i="282"/>
  <c r="N83" i="282" s="1"/>
  <c r="N53" i="293"/>
  <c r="N77" i="293" s="1"/>
  <c r="N55" i="362"/>
  <c r="N79" i="362" s="1"/>
  <c r="L84" i="351"/>
  <c r="L86" i="351"/>
  <c r="L85" i="351"/>
  <c r="N59" i="267"/>
  <c r="N83" i="267" s="1"/>
  <c r="N54" i="38"/>
  <c r="N78" i="38" s="1"/>
  <c r="L83" i="76"/>
  <c r="N55" i="265"/>
  <c r="N79" i="265" s="1"/>
  <c r="N53" i="287"/>
  <c r="N77" i="287" s="1"/>
  <c r="N55" i="254"/>
  <c r="N79" i="254" s="1"/>
  <c r="L84" i="240"/>
  <c r="L86" i="240"/>
  <c r="L85" i="240"/>
  <c r="N58" i="174"/>
  <c r="N82" i="174" s="1"/>
  <c r="N53" i="209"/>
  <c r="N78" i="209" s="1"/>
  <c r="N55" i="330"/>
  <c r="N79" i="330" s="1"/>
  <c r="L83" i="103"/>
  <c r="L85" i="103"/>
  <c r="L84" i="103"/>
  <c r="L83" i="208"/>
  <c r="N86" i="208" s="1"/>
  <c r="N88" i="208" s="1"/>
  <c r="D119" i="5" s="1"/>
  <c r="L85" i="49"/>
  <c r="N58" i="247"/>
  <c r="N79" i="247" s="1"/>
  <c r="N61" i="165"/>
  <c r="N85" i="165" s="1"/>
  <c r="L83" i="234"/>
  <c r="L85" i="234"/>
  <c r="L84" i="234"/>
  <c r="N58" i="188"/>
  <c r="N82" i="188" s="1"/>
  <c r="N55" i="345"/>
  <c r="N79" i="345" s="1"/>
  <c r="N53" i="286"/>
  <c r="N77" i="286" s="1"/>
  <c r="N55" i="337"/>
  <c r="N79" i="337" s="1"/>
  <c r="N55" i="342"/>
  <c r="N79" i="342" s="1"/>
  <c r="N55" i="365"/>
  <c r="N79" i="365" s="1"/>
  <c r="N55" i="335"/>
  <c r="N79" i="335" s="1"/>
  <c r="N56" i="272"/>
  <c r="N80" i="272" s="1"/>
  <c r="N55" i="332"/>
  <c r="N79" i="332" s="1"/>
  <c r="L87" i="217"/>
  <c r="L88" i="217"/>
  <c r="N56" i="275"/>
  <c r="N80" i="275" s="1"/>
  <c r="N53" i="325"/>
  <c r="N77" i="325" s="1"/>
  <c r="N55" i="333"/>
  <c r="N79" i="333" s="1"/>
  <c r="L83" i="212"/>
  <c r="N86" i="212" s="1"/>
  <c r="N88" i="212" s="1"/>
  <c r="D174" i="5" s="1"/>
  <c r="L84" i="212"/>
  <c r="N54" i="80"/>
  <c r="N78" i="80" s="1"/>
  <c r="L83" i="95"/>
  <c r="L84" i="95"/>
  <c r="L85" i="95"/>
  <c r="N53" i="302"/>
  <c r="N77" i="302" s="1"/>
  <c r="L83" i="214"/>
  <c r="L84" i="214"/>
  <c r="N53" i="291"/>
  <c r="N77" i="291" s="1"/>
  <c r="N55" i="328"/>
  <c r="N79" i="328" s="1"/>
  <c r="L83" i="215"/>
  <c r="L85" i="215"/>
  <c r="N53" i="310"/>
  <c r="N77" i="310" s="1"/>
  <c r="N55" i="256"/>
  <c r="N79" i="256" s="1"/>
  <c r="N55" i="193"/>
  <c r="N79" i="193" s="1"/>
  <c r="N53" i="135"/>
  <c r="N78" i="135" s="1"/>
  <c r="N55" i="237"/>
  <c r="N79" i="237" s="1"/>
  <c r="N55" i="336"/>
  <c r="N79" i="336" s="1"/>
  <c r="N53" i="144"/>
  <c r="N78" i="144" s="1"/>
  <c r="N55" i="331"/>
  <c r="N79" i="331" s="1"/>
  <c r="N53" i="297"/>
  <c r="N77" i="297" s="1"/>
  <c r="L83" i="59"/>
  <c r="L85" i="59"/>
  <c r="L84" i="59"/>
  <c r="N55" i="263"/>
  <c r="N79" i="263" s="1"/>
  <c r="N55" i="329"/>
  <c r="N79" i="329" s="1"/>
  <c r="N55" i="359"/>
  <c r="N79" i="359" s="1"/>
  <c r="N54" i="82"/>
  <c r="N78" i="82" s="1"/>
  <c r="N54" i="84"/>
  <c r="N78" i="84" s="1"/>
  <c r="N55" i="312"/>
  <c r="N79" i="312" s="1"/>
  <c r="N53" i="140"/>
  <c r="N78" i="140" s="1"/>
  <c r="L84" i="320"/>
  <c r="L85" i="320"/>
  <c r="L86" i="320"/>
  <c r="N55" i="238"/>
  <c r="N79" i="238" s="1"/>
  <c r="N59" i="280"/>
  <c r="N83" i="280" s="1"/>
  <c r="L84" i="233"/>
  <c r="L86" i="233"/>
  <c r="N53" i="301"/>
  <c r="N77" i="301" s="1"/>
  <c r="N58" i="248"/>
  <c r="N83" i="248" s="1"/>
  <c r="N55" i="366"/>
  <c r="N79" i="366" s="1"/>
  <c r="N54" i="243"/>
  <c r="N78" i="243" s="1"/>
  <c r="N55" i="346"/>
  <c r="N79" i="346" s="1"/>
  <c r="N55" i="262"/>
  <c r="N79" i="262" s="1"/>
  <c r="N59" i="244"/>
  <c r="N81" i="244" s="1"/>
  <c r="N61" i="279"/>
  <c r="N85" i="279" s="1"/>
  <c r="L83" i="102"/>
  <c r="L85" i="102"/>
  <c r="N55" i="311"/>
  <c r="N79" i="311" s="1"/>
  <c r="N53" i="139"/>
  <c r="N78" i="139" s="1"/>
  <c r="L83" i="108"/>
  <c r="L85" i="108"/>
  <c r="L84" i="108"/>
  <c r="N53" i="149"/>
  <c r="N78" i="149" s="1"/>
  <c r="N56" i="273"/>
  <c r="N80" i="273" s="1"/>
  <c r="N54" i="96"/>
  <c r="N78" i="96" s="1"/>
  <c r="N59" i="171"/>
  <c r="N83" i="171" s="1"/>
  <c r="L80" i="229"/>
  <c r="L81" i="229"/>
  <c r="L82" i="229"/>
  <c r="N54" i="83"/>
  <c r="N78" i="83" s="1"/>
  <c r="N55" i="264"/>
  <c r="N79" i="264" s="1"/>
  <c r="L84" i="102"/>
  <c r="N54" i="91"/>
  <c r="N78" i="91" s="1"/>
  <c r="N56" i="48"/>
  <c r="N80" i="48" s="1"/>
  <c r="N63" i="246"/>
  <c r="N89" i="246" s="1"/>
  <c r="N54" i="88"/>
  <c r="N78" i="88" s="1"/>
  <c r="N53" i="283"/>
  <c r="N77" i="283" s="1"/>
  <c r="N54" i="41"/>
  <c r="N78" i="41" s="1"/>
  <c r="N53" i="290"/>
  <c r="N77" i="290" s="1"/>
  <c r="N54" i="97"/>
  <c r="N78" i="97" s="1"/>
  <c r="N54" i="39"/>
  <c r="N78" i="39" s="1"/>
  <c r="N58" i="249"/>
  <c r="N83" i="249" s="1"/>
  <c r="N59" i="186"/>
  <c r="N83" i="186" s="1"/>
  <c r="N59" i="155"/>
  <c r="N83" i="155" s="1"/>
  <c r="N53" i="292"/>
  <c r="N77" i="292" s="1"/>
  <c r="N59" i="168"/>
  <c r="N83" i="168" s="1"/>
  <c r="L85" i="350"/>
  <c r="L84" i="350"/>
  <c r="L86" i="350"/>
  <c r="N54" i="81"/>
  <c r="N78" i="81" s="1"/>
  <c r="L83" i="66"/>
  <c r="N86" i="66" s="1"/>
  <c r="N88" i="66" s="1"/>
  <c r="D57" i="5" s="1"/>
  <c r="L85" i="66"/>
  <c r="L84" i="353"/>
  <c r="L85" i="353"/>
  <c r="N53" i="146"/>
  <c r="N78" i="146" s="1"/>
  <c r="L84" i="307"/>
  <c r="L85" i="307"/>
  <c r="L86" i="307"/>
  <c r="N58" i="179"/>
  <c r="N82" i="179" s="1"/>
  <c r="N55" i="294"/>
  <c r="N79" i="294" s="1"/>
  <c r="N55" i="315"/>
  <c r="N79" i="315" s="1"/>
  <c r="L85" i="69"/>
  <c r="L83" i="69"/>
  <c r="L84" i="69"/>
  <c r="N55" i="319"/>
  <c r="N79" i="319" s="1"/>
  <c r="N50" i="228"/>
  <c r="N74" i="228" s="1"/>
  <c r="N55" i="251"/>
  <c r="N79" i="251" s="1"/>
  <c r="N55" i="258"/>
  <c r="N79" i="258" s="1"/>
  <c r="N55" i="357"/>
  <c r="N79" i="357" s="1"/>
  <c r="N63" i="252"/>
  <c r="N88" i="252" s="1"/>
  <c r="N55" i="317"/>
  <c r="N79" i="317" s="1"/>
  <c r="L85" i="239"/>
  <c r="L86" i="239"/>
  <c r="L84" i="239"/>
  <c r="N59" i="182"/>
  <c r="N83" i="182" s="1"/>
  <c r="N59" i="157"/>
  <c r="N83" i="157" s="1"/>
  <c r="N58" i="180"/>
  <c r="N82" i="180" s="1"/>
  <c r="N55" i="313"/>
  <c r="N79" i="313" s="1"/>
  <c r="N59" i="178"/>
  <c r="N83" i="178" s="1"/>
  <c r="L87" i="189"/>
  <c r="L88" i="189"/>
  <c r="L89" i="189"/>
  <c r="N58" i="177"/>
  <c r="N82" i="177" s="1"/>
  <c r="N58" i="172"/>
  <c r="N82" i="172" s="1"/>
  <c r="N55" i="318"/>
  <c r="N79" i="318" s="1"/>
  <c r="N59" i="158"/>
  <c r="N83" i="158" s="1"/>
  <c r="N55" i="316"/>
  <c r="N79" i="316" s="1"/>
  <c r="N58" i="184"/>
  <c r="N82" i="184" s="1"/>
  <c r="N53" i="285"/>
  <c r="N77" i="285" s="1"/>
  <c r="N56" i="150"/>
  <c r="N79" i="150" s="1"/>
  <c r="N58" i="183"/>
  <c r="N82" i="183" s="1"/>
  <c r="N59" i="176"/>
  <c r="N83" i="176" s="1"/>
  <c r="L83" i="60"/>
  <c r="L84" i="60"/>
  <c r="L85" i="60"/>
  <c r="N59" i="268"/>
  <c r="N83" i="268" s="1"/>
  <c r="N58" i="164"/>
  <c r="N82" i="164" s="1"/>
  <c r="N59" i="162"/>
  <c r="N83" i="162" s="1"/>
  <c r="N87" i="353" l="1"/>
  <c r="N89" i="353" s="1"/>
  <c r="D305" i="5" s="1"/>
  <c r="N87" i="233"/>
  <c r="N89" i="233" s="1"/>
  <c r="D193" i="5" s="1"/>
  <c r="N86" i="100"/>
  <c r="N88" i="100" s="1"/>
  <c r="D90" i="5" s="1"/>
  <c r="N87" i="340"/>
  <c r="N89" i="340" s="1"/>
  <c r="D294" i="5" s="1"/>
  <c r="N86" i="124"/>
  <c r="N88" i="124" s="1"/>
  <c r="D113" i="5" s="1"/>
  <c r="N86" i="123"/>
  <c r="N88" i="123" s="1"/>
  <c r="D114" i="5" s="1"/>
  <c r="L85" i="295"/>
  <c r="N87" i="295" s="1"/>
  <c r="N89" i="295" s="1"/>
  <c r="D251" i="5" s="1"/>
  <c r="N86" i="115"/>
  <c r="N88" i="115" s="1"/>
  <c r="D106" i="5" s="1"/>
  <c r="N86" i="99"/>
  <c r="N88" i="99" s="1"/>
  <c r="D89" i="5" s="1"/>
  <c r="N85" i="289"/>
  <c r="N87" i="289" s="1"/>
  <c r="D245" i="5" s="1"/>
  <c r="N86" i="131"/>
  <c r="N88" i="131" s="1"/>
  <c r="D122" i="5" s="1"/>
  <c r="N86" i="104"/>
  <c r="N88" i="104" s="1"/>
  <c r="D94" i="5" s="1"/>
  <c r="N86" i="125"/>
  <c r="N88" i="125" s="1"/>
  <c r="D115" i="5" s="1"/>
  <c r="N87" i="241"/>
  <c r="N89" i="241" s="1"/>
  <c r="D201" i="5" s="1"/>
  <c r="N86" i="226"/>
  <c r="N88" i="226" s="1"/>
  <c r="D187" i="5" s="1"/>
  <c r="N91" i="170"/>
  <c r="N93" i="170" s="1"/>
  <c r="D152" i="5" s="1"/>
  <c r="N86" i="49"/>
  <c r="N88" i="49" s="1"/>
  <c r="D41" i="5" s="1"/>
  <c r="N86" i="52"/>
  <c r="N88" i="52" s="1"/>
  <c r="D44" i="5" s="1"/>
  <c r="N86" i="113"/>
  <c r="N88" i="113" s="1"/>
  <c r="D103" i="5" s="1"/>
  <c r="N101" i="260"/>
  <c r="N103" i="260" s="1"/>
  <c r="D219" i="5" s="1"/>
  <c r="N90" i="189"/>
  <c r="N92" i="189" s="1"/>
  <c r="D169" i="5" s="1"/>
  <c r="N85" i="127"/>
  <c r="N87" i="127" s="1"/>
  <c r="D117" i="5" s="1"/>
  <c r="N87" i="344"/>
  <c r="N89" i="344" s="1"/>
  <c r="D297" i="5" s="1"/>
  <c r="N86" i="213"/>
  <c r="N88" i="213" s="1"/>
  <c r="D175" i="5" s="1"/>
  <c r="N87" i="356"/>
  <c r="N89" i="356" s="1"/>
  <c r="D308" i="5" s="1"/>
  <c r="N93" i="221"/>
  <c r="N95" i="221" s="1"/>
  <c r="D184" i="5" s="1"/>
  <c r="L84" i="264"/>
  <c r="L85" i="264"/>
  <c r="L86" i="264"/>
  <c r="N86" i="215"/>
  <c r="N88" i="215" s="1"/>
  <c r="D177" i="5" s="1"/>
  <c r="L88" i="267"/>
  <c r="L90" i="267"/>
  <c r="L89" i="267"/>
  <c r="L83" i="71"/>
  <c r="L85" i="71"/>
  <c r="L84" i="71"/>
  <c r="N86" i="60"/>
  <c r="N88" i="60" s="1"/>
  <c r="D51" i="5" s="1"/>
  <c r="L86" i="318"/>
  <c r="L84" i="318"/>
  <c r="L85" i="318"/>
  <c r="L84" i="313"/>
  <c r="L86" i="313"/>
  <c r="L85" i="313"/>
  <c r="L84" i="317"/>
  <c r="L86" i="317"/>
  <c r="L85" i="317"/>
  <c r="N86" i="69"/>
  <c r="N88" i="69" s="1"/>
  <c r="D60" i="5" s="1"/>
  <c r="N87" i="307"/>
  <c r="N89" i="307" s="1"/>
  <c r="D263" i="5" s="1"/>
  <c r="L88" i="155"/>
  <c r="L90" i="155"/>
  <c r="L89" i="155"/>
  <c r="L83" i="88"/>
  <c r="L84" i="88"/>
  <c r="L85" i="88"/>
  <c r="L90" i="279"/>
  <c r="L91" i="279"/>
  <c r="L92" i="279"/>
  <c r="L84" i="237"/>
  <c r="L86" i="237"/>
  <c r="L85" i="237"/>
  <c r="L85" i="328"/>
  <c r="L86" i="328"/>
  <c r="L84" i="328"/>
  <c r="N86" i="95"/>
  <c r="N88" i="95" s="1"/>
  <c r="D85" i="5" s="1"/>
  <c r="L85" i="275"/>
  <c r="L87" i="275"/>
  <c r="L86" i="275"/>
  <c r="L84" i="342"/>
  <c r="L86" i="342"/>
  <c r="L85" i="342"/>
  <c r="N86" i="103"/>
  <c r="N88" i="103" s="1"/>
  <c r="D93" i="5" s="1"/>
  <c r="L82" i="133"/>
  <c r="L84" i="133"/>
  <c r="L83" i="133"/>
  <c r="L88" i="154"/>
  <c r="L89" i="154"/>
  <c r="L90" i="154"/>
  <c r="L84" i="314"/>
  <c r="L86" i="314"/>
  <c r="L85" i="314"/>
  <c r="L90" i="245"/>
  <c r="L92" i="245"/>
  <c r="L91" i="245"/>
  <c r="N85" i="300"/>
  <c r="N87" i="300" s="1"/>
  <c r="D256" i="5" s="1"/>
  <c r="L85" i="271"/>
  <c r="L86" i="271"/>
  <c r="L87" i="271"/>
  <c r="N86" i="225"/>
  <c r="N88" i="225" s="1"/>
  <c r="D186" i="5" s="1"/>
  <c r="L83" i="137"/>
  <c r="L84" i="137"/>
  <c r="L85" i="137"/>
  <c r="L82" i="309"/>
  <c r="L83" i="309"/>
  <c r="L84" i="309"/>
  <c r="N86" i="114"/>
  <c r="N88" i="114" s="1"/>
  <c r="D104" i="5" s="1"/>
  <c r="N86" i="136"/>
  <c r="N88" i="136" s="1"/>
  <c r="D127" i="5" s="1"/>
  <c r="N85" i="299"/>
  <c r="N87" i="299" s="1"/>
  <c r="D255" i="5" s="1"/>
  <c r="N86" i="90"/>
  <c r="N88" i="90" s="1"/>
  <c r="D81" i="5" s="1"/>
  <c r="N85" i="78"/>
  <c r="N87" i="78" s="1"/>
  <c r="D69" i="5" s="1"/>
  <c r="L87" i="184"/>
  <c r="L88" i="184"/>
  <c r="L89" i="184"/>
  <c r="L84" i="359"/>
  <c r="L85" i="359"/>
  <c r="L86" i="359"/>
  <c r="L88" i="178"/>
  <c r="L89" i="178"/>
  <c r="L90" i="178"/>
  <c r="L84" i="263"/>
  <c r="L86" i="263"/>
  <c r="L85" i="263"/>
  <c r="N86" i="234"/>
  <c r="N88" i="234" s="1"/>
  <c r="D194" i="5" s="1"/>
  <c r="L83" i="141"/>
  <c r="L85" i="141"/>
  <c r="L84" i="141"/>
  <c r="L90" i="266"/>
  <c r="L89" i="266"/>
  <c r="L88" i="266"/>
  <c r="L88" i="176"/>
  <c r="L90" i="176"/>
  <c r="L89" i="176"/>
  <c r="L88" i="172"/>
  <c r="L87" i="172"/>
  <c r="L89" i="172"/>
  <c r="L87" i="180"/>
  <c r="L88" i="180"/>
  <c r="L89" i="180"/>
  <c r="L95" i="252"/>
  <c r="L93" i="252"/>
  <c r="L94" i="252"/>
  <c r="L83" i="81"/>
  <c r="L84" i="81"/>
  <c r="L85" i="81"/>
  <c r="L88" i="186"/>
  <c r="L89" i="186"/>
  <c r="L90" i="186"/>
  <c r="L94" i="246"/>
  <c r="N97" i="246" s="1"/>
  <c r="N99" i="246" s="1"/>
  <c r="D206" i="5" s="1"/>
  <c r="L95" i="246"/>
  <c r="L96" i="246"/>
  <c r="N83" i="229"/>
  <c r="N85" i="229" s="1"/>
  <c r="D190" i="5" s="1"/>
  <c r="L86" i="244"/>
  <c r="L88" i="244"/>
  <c r="L87" i="244"/>
  <c r="L83" i="140"/>
  <c r="L84" i="140"/>
  <c r="L85" i="140"/>
  <c r="L83" i="135"/>
  <c r="L84" i="135"/>
  <c r="L85" i="135"/>
  <c r="L82" i="291"/>
  <c r="L83" i="291"/>
  <c r="L84" i="291"/>
  <c r="L84" i="337"/>
  <c r="L85" i="337"/>
  <c r="L86" i="337"/>
  <c r="L90" i="165"/>
  <c r="L92" i="165"/>
  <c r="L91" i="165"/>
  <c r="L84" i="254"/>
  <c r="L86" i="254"/>
  <c r="L85" i="254"/>
  <c r="N86" i="101"/>
  <c r="N88" i="101" s="1"/>
  <c r="D91" i="5" s="1"/>
  <c r="L83" i="147"/>
  <c r="L85" i="147"/>
  <c r="L84" i="147"/>
  <c r="N86" i="94"/>
  <c r="N88" i="94" s="1"/>
  <c r="D84" i="5" s="1"/>
  <c r="L88" i="185"/>
  <c r="L89" i="185"/>
  <c r="L90" i="185"/>
  <c r="L83" i="85"/>
  <c r="L84" i="85"/>
  <c r="L85" i="85"/>
  <c r="N87" i="371"/>
  <c r="N89" i="371" s="1"/>
  <c r="D293" i="5" s="1"/>
  <c r="L83" i="36"/>
  <c r="L85" i="36"/>
  <c r="L84" i="36"/>
  <c r="N86" i="58"/>
  <c r="N88" i="58" s="1"/>
  <c r="D49" i="5" s="1"/>
  <c r="N88" i="277"/>
  <c r="N90" i="277" s="1"/>
  <c r="D235" i="5" s="1"/>
  <c r="N87" i="327"/>
  <c r="N89" i="327" s="1"/>
  <c r="D281" i="5" s="1"/>
  <c r="L90" i="207"/>
  <c r="L92" i="207"/>
  <c r="L91" i="207"/>
  <c r="L83" i="40"/>
  <c r="L85" i="40"/>
  <c r="L84" i="40"/>
  <c r="N87" i="322"/>
  <c r="N89" i="322" s="1"/>
  <c r="D278" i="5" s="1"/>
  <c r="N86" i="122"/>
  <c r="N88" i="122" s="1"/>
  <c r="D112" i="5" s="1"/>
  <c r="N86" i="105"/>
  <c r="N88" i="105" s="1"/>
  <c r="D95" i="5" s="1"/>
  <c r="L85" i="270"/>
  <c r="L87" i="270"/>
  <c r="L86" i="270"/>
  <c r="N86" i="117"/>
  <c r="N88" i="117" s="1"/>
  <c r="D107" i="5" s="1"/>
  <c r="N85" i="74"/>
  <c r="N87" i="74" s="1"/>
  <c r="D65" i="5" s="1"/>
  <c r="N86" i="126"/>
  <c r="N88" i="126" s="1"/>
  <c r="D116" i="5" s="1"/>
  <c r="N90" i="160"/>
  <c r="N92" i="160" s="1"/>
  <c r="D147" i="5" s="1"/>
  <c r="L79" i="228"/>
  <c r="L80" i="228"/>
  <c r="L81" i="228"/>
  <c r="L85" i="273"/>
  <c r="L86" i="273"/>
  <c r="L87" i="273"/>
  <c r="L85" i="272"/>
  <c r="L86" i="272"/>
  <c r="L87" i="272"/>
  <c r="L82" i="292"/>
  <c r="L83" i="292"/>
  <c r="L84" i="292"/>
  <c r="N87" i="320"/>
  <c r="N89" i="320" s="1"/>
  <c r="D276" i="5" s="1"/>
  <c r="L84" i="365"/>
  <c r="L86" i="365"/>
  <c r="L85" i="365"/>
  <c r="L83" i="44"/>
  <c r="L85" i="44"/>
  <c r="L84" i="44"/>
  <c r="L91" i="220"/>
  <c r="L93" i="220"/>
  <c r="L92" i="220"/>
  <c r="L84" i="348"/>
  <c r="L86" i="348"/>
  <c r="L85" i="348"/>
  <c r="L87" i="183"/>
  <c r="L88" i="183"/>
  <c r="L89" i="183"/>
  <c r="L87" i="177"/>
  <c r="L88" i="177"/>
  <c r="L89" i="177"/>
  <c r="L88" i="157"/>
  <c r="L89" i="157"/>
  <c r="L90" i="157"/>
  <c r="L84" i="357"/>
  <c r="L85" i="357"/>
  <c r="L86" i="357"/>
  <c r="L83" i="146"/>
  <c r="L84" i="146"/>
  <c r="L85" i="146"/>
  <c r="L88" i="249"/>
  <c r="L90" i="249"/>
  <c r="L89" i="249"/>
  <c r="L85" i="48"/>
  <c r="L87" i="48"/>
  <c r="L86" i="48"/>
  <c r="N86" i="108"/>
  <c r="N88" i="108" s="1"/>
  <c r="D98" i="5" s="1"/>
  <c r="L84" i="262"/>
  <c r="N87" i="262" s="1"/>
  <c r="N89" i="262" s="1"/>
  <c r="D221" i="5" s="1"/>
  <c r="L85" i="262"/>
  <c r="L86" i="262"/>
  <c r="L84" i="312"/>
  <c r="L85" i="312"/>
  <c r="L86" i="312"/>
  <c r="N86" i="59"/>
  <c r="N88" i="59" s="1"/>
  <c r="D50" i="5" s="1"/>
  <c r="L84" i="193"/>
  <c r="L86" i="193"/>
  <c r="L85" i="193"/>
  <c r="L83" i="80"/>
  <c r="L84" i="80"/>
  <c r="L85" i="80"/>
  <c r="N90" i="217"/>
  <c r="N92" i="217" s="1"/>
  <c r="D179" i="5" s="1"/>
  <c r="L82" i="286"/>
  <c r="L83" i="286"/>
  <c r="L84" i="286"/>
  <c r="L84" i="247"/>
  <c r="L86" i="247"/>
  <c r="L85" i="247"/>
  <c r="L84" i="330"/>
  <c r="L85" i="330"/>
  <c r="L86" i="330"/>
  <c r="L82" i="287"/>
  <c r="L83" i="287"/>
  <c r="L84" i="287"/>
  <c r="N87" i="351"/>
  <c r="N89" i="351" s="1"/>
  <c r="D303" i="5" s="1"/>
  <c r="L83" i="43"/>
  <c r="L84" i="43"/>
  <c r="L85" i="43"/>
  <c r="N86" i="107"/>
  <c r="N88" i="107" s="1"/>
  <c r="D97" i="5" s="1"/>
  <c r="L84" i="363"/>
  <c r="N87" i="363" s="1"/>
  <c r="N89" i="363"/>
  <c r="D313" i="5" s="1"/>
  <c r="L85" i="363"/>
  <c r="L86" i="363"/>
  <c r="L83" i="145"/>
  <c r="L84" i="145"/>
  <c r="L85" i="145"/>
  <c r="L83" i="231"/>
  <c r="L84" i="231"/>
  <c r="L85" i="231"/>
  <c r="N86" i="61"/>
  <c r="N88" i="61" s="1"/>
  <c r="D52" i="5" s="1"/>
  <c r="N86" i="224"/>
  <c r="N88" i="224" s="1"/>
  <c r="D185" i="5" s="1"/>
  <c r="N86" i="56"/>
  <c r="N88" i="56" s="1"/>
  <c r="D48" i="5" s="1"/>
  <c r="N87" i="308"/>
  <c r="N89" i="308" s="1"/>
  <c r="D264" i="5" s="1"/>
  <c r="L84" i="360"/>
  <c r="N87" i="360" s="1"/>
  <c r="N89" i="360" s="1"/>
  <c r="D311" i="5" s="1"/>
  <c r="L86" i="360"/>
  <c r="L85" i="360"/>
  <c r="L84" i="331"/>
  <c r="L85" i="331"/>
  <c r="L86" i="331"/>
  <c r="L88" i="158"/>
  <c r="L89" i="158"/>
  <c r="L90" i="158"/>
  <c r="L82" i="301"/>
  <c r="L83" i="301"/>
  <c r="L84" i="301"/>
  <c r="L82" i="325"/>
  <c r="N85" i="325" s="1"/>
  <c r="N87" i="325" s="1"/>
  <c r="D280" i="5" s="1"/>
  <c r="L83" i="325"/>
  <c r="L84" i="325"/>
  <c r="N87" i="240"/>
  <c r="N89" i="240" s="1"/>
  <c r="D200" i="5" s="1"/>
  <c r="L83" i="35"/>
  <c r="L84" i="35"/>
  <c r="L85" i="35"/>
  <c r="L90" i="162"/>
  <c r="L88" i="162"/>
  <c r="L89" i="162"/>
  <c r="L87" i="164"/>
  <c r="L88" i="164"/>
  <c r="L89" i="164"/>
  <c r="L84" i="150"/>
  <c r="L85" i="150"/>
  <c r="L86" i="150"/>
  <c r="L88" i="182"/>
  <c r="L89" i="182"/>
  <c r="L90" i="182"/>
  <c r="L84" i="258"/>
  <c r="L85" i="258"/>
  <c r="L86" i="258"/>
  <c r="L86" i="315"/>
  <c r="L84" i="315"/>
  <c r="L85" i="315"/>
  <c r="N87" i="350"/>
  <c r="N89" i="350" s="1"/>
  <c r="D302" i="5" s="1"/>
  <c r="L84" i="39"/>
  <c r="L85" i="39"/>
  <c r="L83" i="39"/>
  <c r="N86" i="39" s="1"/>
  <c r="N88" i="39" s="1"/>
  <c r="D30" i="5" s="1"/>
  <c r="L83" i="91"/>
  <c r="L85" i="91"/>
  <c r="L84" i="91"/>
  <c r="L88" i="171"/>
  <c r="L89" i="171"/>
  <c r="L90" i="171"/>
  <c r="L83" i="139"/>
  <c r="L85" i="139"/>
  <c r="L84" i="139"/>
  <c r="L84" i="346"/>
  <c r="L85" i="346"/>
  <c r="L86" i="346"/>
  <c r="L89" i="280"/>
  <c r="L88" i="280"/>
  <c r="L90" i="280"/>
  <c r="L83" i="84"/>
  <c r="L84" i="84"/>
  <c r="L85" i="84"/>
  <c r="L84" i="256"/>
  <c r="L85" i="256"/>
  <c r="L86" i="256"/>
  <c r="N86" i="214"/>
  <c r="N88" i="214" s="1"/>
  <c r="D176" i="5" s="1"/>
  <c r="L84" i="345"/>
  <c r="L85" i="345"/>
  <c r="L86" i="345"/>
  <c r="L83" i="209"/>
  <c r="L84" i="209"/>
  <c r="L85" i="209"/>
  <c r="L84" i="265"/>
  <c r="L85" i="265"/>
  <c r="L86" i="265"/>
  <c r="N82" i="227"/>
  <c r="N84" i="227" s="1"/>
  <c r="D188" i="5" s="1"/>
  <c r="L84" i="334"/>
  <c r="L85" i="334"/>
  <c r="L86" i="334"/>
  <c r="L83" i="242"/>
  <c r="L84" i="242"/>
  <c r="L85" i="242"/>
  <c r="N86" i="92"/>
  <c r="N88" i="92" s="1"/>
  <c r="D83" i="5" s="1"/>
  <c r="L83" i="98"/>
  <c r="L85" i="98"/>
  <c r="L84" i="98"/>
  <c r="L85" i="274"/>
  <c r="L87" i="274"/>
  <c r="L86" i="274"/>
  <c r="N86" i="65"/>
  <c r="N88" i="65" s="1"/>
  <c r="D56" i="5" s="1"/>
  <c r="N86" i="130"/>
  <c r="N88" i="130" s="1"/>
  <c r="D121" i="5" s="1"/>
  <c r="L84" i="347"/>
  <c r="L86" i="347"/>
  <c r="L85" i="347"/>
  <c r="N87" i="323"/>
  <c r="N89" i="323" s="1"/>
  <c r="D279" i="5" s="1"/>
  <c r="N85" i="192"/>
  <c r="N87" i="192" s="1"/>
  <c r="D172" i="5" s="1"/>
  <c r="N86" i="119"/>
  <c r="N88" i="119" s="1"/>
  <c r="D109" i="5" s="1"/>
  <c r="N87" i="236"/>
  <c r="N89" i="236" s="1"/>
  <c r="D196" i="5" s="1"/>
  <c r="N85" i="303"/>
  <c r="N87" i="303" s="1"/>
  <c r="D259" i="5" s="1"/>
  <c r="N86" i="77"/>
  <c r="N88" i="77" s="1"/>
  <c r="D68" i="5" s="1"/>
  <c r="N90" i="219"/>
  <c r="N92" i="219" s="1"/>
  <c r="D181" i="5" s="1"/>
  <c r="N86" i="121"/>
  <c r="N88" i="121" s="1"/>
  <c r="D111" i="5" s="1"/>
  <c r="N87" i="321"/>
  <c r="N89" i="321" s="1"/>
  <c r="D277" i="5" s="1"/>
  <c r="N86" i="63"/>
  <c r="N88" i="63" s="1"/>
  <c r="D54" i="5" s="1"/>
  <c r="N86" i="46"/>
  <c r="N88" i="46" s="1"/>
  <c r="D38" i="5" s="1"/>
  <c r="L87" i="179"/>
  <c r="L89" i="179"/>
  <c r="L88" i="179"/>
  <c r="L84" i="366"/>
  <c r="L86" i="366"/>
  <c r="L85" i="366"/>
  <c r="L82" i="302"/>
  <c r="L83" i="302"/>
  <c r="L84" i="302"/>
  <c r="L82" i="283"/>
  <c r="L83" i="283"/>
  <c r="L84" i="283"/>
  <c r="L84" i="336"/>
  <c r="L85" i="336"/>
  <c r="L86" i="336"/>
  <c r="N87" i="306"/>
  <c r="N89" i="306" s="1"/>
  <c r="D262" i="5" s="1"/>
  <c r="L89" i="268"/>
  <c r="L90" i="268"/>
  <c r="L88" i="268"/>
  <c r="L84" i="285"/>
  <c r="L82" i="285"/>
  <c r="L83" i="285"/>
  <c r="N87" i="239"/>
  <c r="N89" i="239" s="1"/>
  <c r="D199" i="5" s="1"/>
  <c r="L86" i="251"/>
  <c r="L85" i="251"/>
  <c r="L84" i="251"/>
  <c r="L85" i="294"/>
  <c r="L84" i="294"/>
  <c r="L86" i="294"/>
  <c r="L83" i="97"/>
  <c r="L85" i="97"/>
  <c r="L84" i="97"/>
  <c r="L83" i="96"/>
  <c r="L84" i="96"/>
  <c r="L85" i="96"/>
  <c r="L84" i="311"/>
  <c r="L85" i="311"/>
  <c r="L86" i="311"/>
  <c r="L83" i="243"/>
  <c r="L84" i="243"/>
  <c r="L85" i="243"/>
  <c r="L84" i="238"/>
  <c r="L85" i="238"/>
  <c r="L86" i="238"/>
  <c r="L83" i="82"/>
  <c r="L85" i="82"/>
  <c r="L84" i="82"/>
  <c r="L83" i="297"/>
  <c r="L84" i="297"/>
  <c r="L82" i="297"/>
  <c r="L82" i="310"/>
  <c r="L84" i="310"/>
  <c r="L83" i="310"/>
  <c r="L84" i="332"/>
  <c r="L85" i="332"/>
  <c r="L86" i="332"/>
  <c r="L87" i="188"/>
  <c r="L89" i="188"/>
  <c r="L88" i="188"/>
  <c r="L87" i="174"/>
  <c r="L89" i="174"/>
  <c r="L88" i="174"/>
  <c r="N86" i="76"/>
  <c r="N88" i="76" s="1"/>
  <c r="D67" i="5" s="1"/>
  <c r="L84" i="362"/>
  <c r="L85" i="362"/>
  <c r="L86" i="362"/>
  <c r="L82" i="75"/>
  <c r="N85" i="75" s="1"/>
  <c r="N87" i="75" s="1"/>
  <c r="D66" i="5" s="1"/>
  <c r="L83" i="75"/>
  <c r="L84" i="75"/>
  <c r="L83" i="86"/>
  <c r="L84" i="86"/>
  <c r="L85" i="86"/>
  <c r="L84" i="257"/>
  <c r="L85" i="257"/>
  <c r="L86" i="257"/>
  <c r="L83" i="37"/>
  <c r="L85" i="37"/>
  <c r="L84" i="37"/>
  <c r="L84" i="259"/>
  <c r="L86" i="259"/>
  <c r="L85" i="259"/>
  <c r="L82" i="298"/>
  <c r="L84" i="298"/>
  <c r="L83" i="298"/>
  <c r="N86" i="106"/>
  <c r="N88" i="106" s="1"/>
  <c r="D96" i="5" s="1"/>
  <c r="L83" i="142"/>
  <c r="L85" i="142"/>
  <c r="L84" i="142"/>
  <c r="N85" i="305"/>
  <c r="N87" i="305" s="1"/>
  <c r="D261" i="5" s="1"/>
  <c r="N86" i="118"/>
  <c r="N88" i="118" s="1"/>
  <c r="D108" i="5" s="1"/>
  <c r="N86" i="120"/>
  <c r="N88" i="120" s="1"/>
  <c r="D110" i="5" s="1"/>
  <c r="N91" i="187"/>
  <c r="N93" i="187" s="1"/>
  <c r="D168" i="5" s="1"/>
  <c r="N86" i="79"/>
  <c r="N88" i="79" s="1"/>
  <c r="D70" i="5" s="1"/>
  <c r="N86" i="216"/>
  <c r="N88" i="216" s="1"/>
  <c r="D178" i="5" s="1"/>
  <c r="N90" i="181"/>
  <c r="N92" i="181" s="1"/>
  <c r="D161" i="5" s="1"/>
  <c r="L84" i="235"/>
  <c r="L86" i="235"/>
  <c r="L85" i="235"/>
  <c r="L86" i="50"/>
  <c r="L87" i="50"/>
  <c r="L88" i="50"/>
  <c r="L83" i="89"/>
  <c r="L84" i="89"/>
  <c r="L85" i="89"/>
  <c r="N86" i="148"/>
  <c r="N88" i="148" s="1"/>
  <c r="D136" i="5" s="1"/>
  <c r="N86" i="112"/>
  <c r="N88" i="112" s="1"/>
  <c r="D102" i="5" s="1"/>
  <c r="N86" i="111"/>
  <c r="N88" i="111" s="1"/>
  <c r="D101" i="5" s="1"/>
  <c r="N88" i="276"/>
  <c r="N90" i="276" s="1"/>
  <c r="D234" i="5" s="1"/>
  <c r="L82" i="290"/>
  <c r="L84" i="290"/>
  <c r="L83" i="290"/>
  <c r="L82" i="293"/>
  <c r="L83" i="293"/>
  <c r="L84" i="293"/>
  <c r="L83" i="134"/>
  <c r="L85" i="134"/>
  <c r="L84" i="134"/>
  <c r="L83" i="87"/>
  <c r="N86" i="87" s="1"/>
  <c r="N88" i="87" s="1"/>
  <c r="L84" i="87"/>
  <c r="L85" i="87"/>
  <c r="L85" i="232"/>
  <c r="L87" i="232"/>
  <c r="L86" i="232"/>
  <c r="L84" i="316"/>
  <c r="L86" i="316"/>
  <c r="L85" i="316"/>
  <c r="L86" i="319"/>
  <c r="L84" i="319"/>
  <c r="L85" i="319"/>
  <c r="N93" i="168"/>
  <c r="D151" i="5" s="1"/>
  <c r="L88" i="168"/>
  <c r="N91" i="168" s="1"/>
  <c r="L90" i="168"/>
  <c r="L89" i="168"/>
  <c r="L83" i="41"/>
  <c r="L84" i="41"/>
  <c r="L85" i="41"/>
  <c r="L83" i="83"/>
  <c r="L84" i="83"/>
  <c r="L85" i="83"/>
  <c r="L83" i="149"/>
  <c r="L85" i="149"/>
  <c r="L84" i="149"/>
  <c r="N86" i="102"/>
  <c r="N88" i="102" s="1"/>
  <c r="D92" i="5" s="1"/>
  <c r="L88" i="248"/>
  <c r="L90" i="248"/>
  <c r="L89" i="248"/>
  <c r="L84" i="329"/>
  <c r="L85" i="329"/>
  <c r="L86" i="329"/>
  <c r="L83" i="144"/>
  <c r="L84" i="144"/>
  <c r="L85" i="144"/>
  <c r="L84" i="333"/>
  <c r="L86" i="333"/>
  <c r="L85" i="333"/>
  <c r="L84" i="335"/>
  <c r="L86" i="335"/>
  <c r="L85" i="335"/>
  <c r="L83" i="38"/>
  <c r="L85" i="38"/>
  <c r="L84" i="38"/>
  <c r="L88" i="282"/>
  <c r="L89" i="282"/>
  <c r="L90" i="282"/>
  <c r="L83" i="34"/>
  <c r="L84" i="34"/>
  <c r="L85" i="34"/>
  <c r="L84" i="355"/>
  <c r="L85" i="355"/>
  <c r="L86" i="355"/>
  <c r="L83" i="143"/>
  <c r="L85" i="143"/>
  <c r="L84" i="143"/>
  <c r="L83" i="45"/>
  <c r="L85" i="45"/>
  <c r="L84" i="45"/>
  <c r="L83" i="42"/>
  <c r="L85" i="42"/>
  <c r="L84" i="42"/>
  <c r="N87" i="352"/>
  <c r="N89" i="352" s="1"/>
  <c r="D304" i="5" s="1"/>
  <c r="N85" i="304"/>
  <c r="N87" i="304" s="1"/>
  <c r="D260" i="5" s="1"/>
  <c r="L84" i="296"/>
  <c r="L85" i="296"/>
  <c r="L86" i="296"/>
  <c r="N86" i="367"/>
  <c r="N88" i="367" s="1"/>
  <c r="D317" i="5" s="1"/>
  <c r="N86" i="129"/>
  <c r="N88" i="129" s="1"/>
  <c r="D118" i="5" s="1"/>
  <c r="L85" i="364"/>
  <c r="L86" i="364"/>
  <c r="L84" i="364"/>
  <c r="N86" i="70"/>
  <c r="N88" i="70" s="1"/>
  <c r="D61" i="5" s="1"/>
  <c r="L82" i="284"/>
  <c r="L84" i="284"/>
  <c r="L83" i="284"/>
  <c r="N86" i="110"/>
  <c r="N88" i="110" s="1"/>
  <c r="D100" i="5" s="1"/>
  <c r="N86" i="109"/>
  <c r="N88" i="109" s="1"/>
  <c r="D99" i="5" s="1"/>
  <c r="N86" i="68"/>
  <c r="N88" i="68" s="1"/>
  <c r="D59" i="5" s="1"/>
  <c r="N86" i="128"/>
  <c r="N88" i="128" s="1"/>
  <c r="D120" i="5" s="1"/>
  <c r="N87" i="257" l="1"/>
  <c r="N89" i="257" s="1"/>
  <c r="D216" i="5" s="1"/>
  <c r="N87" i="238"/>
  <c r="N89" i="238" s="1"/>
  <c r="D198" i="5" s="1"/>
  <c r="N87" i="316"/>
  <c r="N89" i="316" s="1"/>
  <c r="D272" i="5" s="1"/>
  <c r="N87" i="259"/>
  <c r="N89" i="259" s="1"/>
  <c r="D218" i="5" s="1"/>
  <c r="N90" i="179"/>
  <c r="N92" i="179" s="1"/>
  <c r="D158" i="5" s="1"/>
  <c r="N91" i="158"/>
  <c r="N93" i="158" s="1"/>
  <c r="D146" i="5" s="1"/>
  <c r="N91" i="154"/>
  <c r="N93" i="154" s="1"/>
  <c r="D143" i="5" s="1"/>
  <c r="N86" i="36"/>
  <c r="N88" i="36" s="1"/>
  <c r="D27" i="5" s="1"/>
  <c r="N85" i="291"/>
  <c r="N87" i="291" s="1"/>
  <c r="D247" i="5" s="1"/>
  <c r="N86" i="141"/>
  <c r="N88" i="141" s="1"/>
  <c r="D133" i="5" s="1"/>
  <c r="N93" i="245"/>
  <c r="N95" i="245" s="1"/>
  <c r="D205" i="5" s="1"/>
  <c r="N87" i="317"/>
  <c r="N89" i="317" s="1"/>
  <c r="D273" i="5" s="1"/>
  <c r="N86" i="83"/>
  <c r="N88" i="83" s="1"/>
  <c r="D74" i="5" s="1"/>
  <c r="N89" i="50"/>
  <c r="N91" i="50" s="1"/>
  <c r="D42" i="5" s="1"/>
  <c r="N87" i="332"/>
  <c r="N89" i="332" s="1"/>
  <c r="D286" i="5" s="1"/>
  <c r="N86" i="97"/>
  <c r="N88" i="97" s="1"/>
  <c r="D87" i="5" s="1"/>
  <c r="N91" i="176"/>
  <c r="N93" i="176" s="1"/>
  <c r="D155" i="5" s="1"/>
  <c r="N87" i="336"/>
  <c r="N89" i="336" s="1"/>
  <c r="D290" i="5" s="1"/>
  <c r="N90" i="180"/>
  <c r="N92" i="180" s="1"/>
  <c r="N91" i="266"/>
  <c r="N93" i="266" s="1"/>
  <c r="D225" i="5" s="1"/>
  <c r="N85" i="293"/>
  <c r="N87" i="293" s="1"/>
  <c r="D249" i="5" s="1"/>
  <c r="N90" i="174"/>
  <c r="N92" i="174" s="1"/>
  <c r="D154" i="5" s="1"/>
  <c r="N87" i="311"/>
  <c r="N89" i="311" s="1"/>
  <c r="D267" i="5" s="1"/>
  <c r="N87" i="334"/>
  <c r="N89" i="334" s="1"/>
  <c r="D288" i="5" s="1"/>
  <c r="N87" i="150"/>
  <c r="N89" i="150" s="1"/>
  <c r="D142" i="5" s="1"/>
  <c r="N86" i="231"/>
  <c r="N88" i="231" s="1"/>
  <c r="D191" i="5" s="1"/>
  <c r="N86" i="81"/>
  <c r="N88" i="81" s="1"/>
  <c r="D72" i="5" s="1"/>
  <c r="N87" i="263"/>
  <c r="N89" i="263" s="1"/>
  <c r="D222" i="5" s="1"/>
  <c r="N87" i="328"/>
  <c r="N89" i="328" s="1"/>
  <c r="D282" i="5" s="1"/>
  <c r="N91" i="249"/>
  <c r="N93" i="249" s="1"/>
  <c r="D209" i="5" s="1"/>
  <c r="N87" i="357"/>
  <c r="N89" i="357" s="1"/>
  <c r="D309" i="5" s="1"/>
  <c r="N90" i="177"/>
  <c r="N92" i="177" s="1"/>
  <c r="N86" i="44"/>
  <c r="N88" i="44" s="1"/>
  <c r="D35" i="5" s="1"/>
  <c r="N93" i="207"/>
  <c r="N95" i="207" s="1"/>
  <c r="D183" i="5" s="1"/>
  <c r="N91" i="185"/>
  <c r="N93" i="185" s="1"/>
  <c r="D165" i="5" s="1"/>
  <c r="N91" i="178"/>
  <c r="N93" i="178" s="1"/>
  <c r="D157" i="5" s="1"/>
  <c r="N87" i="342"/>
  <c r="N89" i="342" s="1"/>
  <c r="D295" i="5" s="1"/>
  <c r="N86" i="34"/>
  <c r="N88" i="34" s="1"/>
  <c r="D26" i="5" s="1"/>
  <c r="N85" i="292"/>
  <c r="N87" i="292" s="1"/>
  <c r="D248" i="5" s="1"/>
  <c r="N88" i="273"/>
  <c r="N90" i="273" s="1"/>
  <c r="D231" i="5" s="1"/>
  <c r="N90" i="184"/>
  <c r="N92" i="184" s="1"/>
  <c r="D164" i="5" s="1"/>
  <c r="N85" i="309"/>
  <c r="N87" i="309" s="1"/>
  <c r="D265" i="5" s="1"/>
  <c r="N93" i="279"/>
  <c r="N95" i="279" s="1"/>
  <c r="D236" i="5" s="1"/>
  <c r="N91" i="155"/>
  <c r="N93" i="155" s="1"/>
  <c r="D144" i="5" s="1"/>
  <c r="N91" i="267"/>
  <c r="N93" i="267" s="1"/>
  <c r="D226" i="5" s="1"/>
  <c r="N91" i="280"/>
  <c r="N93" i="280" s="1"/>
  <c r="D237" i="5" s="1"/>
  <c r="N86" i="143"/>
  <c r="N88" i="143" s="1"/>
  <c r="D141" i="5" s="1"/>
  <c r="N87" i="329"/>
  <c r="N89" i="329" s="1"/>
  <c r="D283" i="5" s="1"/>
  <c r="N87" i="256"/>
  <c r="N89" i="256" s="1"/>
  <c r="D215" i="5" s="1"/>
  <c r="N87" i="315"/>
  <c r="N89" i="315" s="1"/>
  <c r="D271" i="5" s="1"/>
  <c r="N87" i="247"/>
  <c r="N89" i="247" s="1"/>
  <c r="D207" i="5" s="1"/>
  <c r="N87" i="348"/>
  <c r="N89" i="348" s="1"/>
  <c r="D301" i="5" s="1"/>
  <c r="N86" i="149"/>
  <c r="N88" i="149" s="1"/>
  <c r="D135" i="5" s="1"/>
  <c r="N86" i="134"/>
  <c r="N88" i="134" s="1"/>
  <c r="D125" i="5" s="1"/>
  <c r="N85" i="290"/>
  <c r="N87" i="290" s="1"/>
  <c r="D246" i="5" s="1"/>
  <c r="N87" i="235"/>
  <c r="N89" i="235" s="1"/>
  <c r="D195" i="5" s="1"/>
  <c r="N86" i="37"/>
  <c r="N88" i="37" s="1"/>
  <c r="D28" i="5" s="1"/>
  <c r="N86" i="86"/>
  <c r="N88" i="86" s="1"/>
  <c r="N87" i="294"/>
  <c r="N89" i="294" s="1"/>
  <c r="D250" i="5" s="1"/>
  <c r="N85" i="283"/>
  <c r="N87" i="283" s="1"/>
  <c r="D240" i="5" s="1"/>
  <c r="N88" i="274"/>
  <c r="N90" i="274" s="1"/>
  <c r="D232" i="5" s="1"/>
  <c r="N86" i="91"/>
  <c r="N88" i="91" s="1"/>
  <c r="D82" i="5" s="1"/>
  <c r="N91" i="182"/>
  <c r="N93" i="182" s="1"/>
  <c r="D162" i="5" s="1"/>
  <c r="N90" i="164"/>
  <c r="N92" i="164" s="1"/>
  <c r="D149" i="5" s="1"/>
  <c r="N86" i="35"/>
  <c r="N88" i="35" s="1"/>
  <c r="D37" i="5" s="1"/>
  <c r="N86" i="80"/>
  <c r="N88" i="80" s="1"/>
  <c r="D71" i="5" s="1"/>
  <c r="N87" i="337"/>
  <c r="N89" i="337" s="1"/>
  <c r="D291" i="5" s="1"/>
  <c r="N86" i="135"/>
  <c r="N88" i="135" s="1"/>
  <c r="D126" i="5" s="1"/>
  <c r="N89" i="244"/>
  <c r="N91" i="244" s="1"/>
  <c r="D204" i="5" s="1"/>
  <c r="N96" i="252"/>
  <c r="N98" i="252" s="1"/>
  <c r="D212" i="5" s="1"/>
  <c r="N90" i="172"/>
  <c r="N92" i="172" s="1"/>
  <c r="D153" i="5" s="1"/>
  <c r="N88" i="271"/>
  <c r="N90" i="271" s="1"/>
  <c r="D229" i="5" s="1"/>
  <c r="D160" i="5"/>
  <c r="D159" i="5"/>
  <c r="N86" i="38"/>
  <c r="N88" i="38" s="1"/>
  <c r="D29" i="5" s="1"/>
  <c r="N86" i="209"/>
  <c r="N88" i="209" s="1"/>
  <c r="D131" i="5" s="1"/>
  <c r="N87" i="364"/>
  <c r="N89" i="364" s="1"/>
  <c r="D314" i="5" s="1"/>
  <c r="N86" i="41"/>
  <c r="N88" i="41" s="1"/>
  <c r="D32" i="5" s="1"/>
  <c r="N88" i="232"/>
  <c r="N90" i="232" s="1"/>
  <c r="D192" i="5" s="1"/>
  <c r="N86" i="89"/>
  <c r="N88" i="89" s="1"/>
  <c r="D80" i="5" s="1"/>
  <c r="N85" i="298"/>
  <c r="N87" i="298" s="1"/>
  <c r="D254" i="5" s="1"/>
  <c r="N87" i="362"/>
  <c r="N89" i="362" s="1"/>
  <c r="D312" i="5" s="1"/>
  <c r="N90" i="188"/>
  <c r="N92" i="188" s="1"/>
  <c r="D167" i="5" s="1"/>
  <c r="N85" i="310"/>
  <c r="N87" i="310" s="1"/>
  <c r="D266" i="5" s="1"/>
  <c r="N86" i="243"/>
  <c r="N88" i="243" s="1"/>
  <c r="D203" i="5" s="1"/>
  <c r="N86" i="96"/>
  <c r="N88" i="96" s="1"/>
  <c r="D86" i="5" s="1"/>
  <c r="N85" i="285"/>
  <c r="N87" i="285" s="1"/>
  <c r="D242" i="5" s="1"/>
  <c r="N86" i="242"/>
  <c r="N88" i="242" s="1"/>
  <c r="D202" i="5" s="1"/>
  <c r="N85" i="301"/>
  <c r="N87" i="301" s="1"/>
  <c r="N87" i="331"/>
  <c r="N89" i="331" s="1"/>
  <c r="D285" i="5" s="1"/>
  <c r="N86" i="145"/>
  <c r="N88" i="145" s="1"/>
  <c r="D139" i="5" s="1"/>
  <c r="N87" i="312"/>
  <c r="N89" i="312" s="1"/>
  <c r="D268" i="5" s="1"/>
  <c r="N87" i="254"/>
  <c r="N89" i="254" s="1"/>
  <c r="D214" i="5" s="1"/>
  <c r="N91" i="186"/>
  <c r="N93" i="186" s="1"/>
  <c r="D166" i="5" s="1"/>
  <c r="N85" i="133"/>
  <c r="N87" i="133" s="1"/>
  <c r="D124" i="5" s="1"/>
  <c r="N87" i="313"/>
  <c r="N89" i="313" s="1"/>
  <c r="D269" i="5" s="1"/>
  <c r="N85" i="284"/>
  <c r="N87" i="284" s="1"/>
  <c r="D241" i="5" s="1"/>
  <c r="N87" i="366"/>
  <c r="N89" i="366" s="1"/>
  <c r="D316" i="5" s="1"/>
  <c r="N87" i="296"/>
  <c r="N89" i="296" s="1"/>
  <c r="D252" i="5" s="1"/>
  <c r="N86" i="82"/>
  <c r="N88" i="82" s="1"/>
  <c r="D73" i="5" s="1"/>
  <c r="N87" i="347"/>
  <c r="N89" i="347" s="1"/>
  <c r="D300" i="5" s="1"/>
  <c r="N87" i="345"/>
  <c r="N89" i="345" s="1"/>
  <c r="D298" i="5" s="1"/>
  <c r="N86" i="43"/>
  <c r="N88" i="43" s="1"/>
  <c r="D34" i="5" s="1"/>
  <c r="N88" i="48"/>
  <c r="N90" i="48" s="1"/>
  <c r="D40" i="5" s="1"/>
  <c r="N91" i="157"/>
  <c r="N93" i="157" s="1"/>
  <c r="D145" i="5" s="1"/>
  <c r="N94" i="220"/>
  <c r="N96" i="220" s="1"/>
  <c r="D182" i="5" s="1"/>
  <c r="N87" i="365"/>
  <c r="N89" i="365" s="1"/>
  <c r="D315" i="5" s="1"/>
  <c r="N86" i="40"/>
  <c r="N88" i="40" s="1"/>
  <c r="D31" i="5" s="1"/>
  <c r="N86" i="85"/>
  <c r="N88" i="85" s="1"/>
  <c r="D76" i="5" s="1"/>
  <c r="N87" i="314"/>
  <c r="N89" i="314" s="1"/>
  <c r="D270" i="5" s="1"/>
  <c r="N88" i="275"/>
  <c r="N90" i="275" s="1"/>
  <c r="D233" i="5" s="1"/>
  <c r="N86" i="71"/>
  <c r="N88" i="71" s="1"/>
  <c r="D62" i="5" s="1"/>
  <c r="N86" i="42"/>
  <c r="N88" i="42" s="1"/>
  <c r="D33" i="5" s="1"/>
  <c r="N87" i="333"/>
  <c r="N89" i="333" s="1"/>
  <c r="D287" i="5" s="1"/>
  <c r="N87" i="319"/>
  <c r="N89" i="319" s="1"/>
  <c r="D275" i="5" s="1"/>
  <c r="N86" i="139"/>
  <c r="N88" i="139" s="1"/>
  <c r="D130" i="5" s="1"/>
  <c r="N85" i="287"/>
  <c r="N87" i="287" s="1"/>
  <c r="D244" i="5" s="1"/>
  <c r="N86" i="45"/>
  <c r="N88" i="45" s="1"/>
  <c r="D36" i="5" s="1"/>
  <c r="N87" i="355"/>
  <c r="N89" i="355" s="1"/>
  <c r="D307" i="5" s="1"/>
  <c r="N91" i="282"/>
  <c r="N93" i="282" s="1"/>
  <c r="D239" i="5" s="1"/>
  <c r="N87" i="335"/>
  <c r="N89" i="335" s="1"/>
  <c r="D289" i="5" s="1"/>
  <c r="N86" i="144"/>
  <c r="N88" i="144" s="1"/>
  <c r="D140" i="5" s="1"/>
  <c r="N91" i="248"/>
  <c r="N93" i="248" s="1"/>
  <c r="D208" i="5" s="1"/>
  <c r="N86" i="142"/>
  <c r="N88" i="142" s="1"/>
  <c r="D134" i="5" s="1"/>
  <c r="N85" i="297"/>
  <c r="N87" i="297" s="1"/>
  <c r="D253" i="5" s="1"/>
  <c r="N85" i="302"/>
  <c r="N87" i="302" s="1"/>
  <c r="N87" i="265"/>
  <c r="N89" i="265" s="1"/>
  <c r="D224" i="5" s="1"/>
  <c r="N87" i="346"/>
  <c r="N89" i="346" s="1"/>
  <c r="D299" i="5" s="1"/>
  <c r="N91" i="171"/>
  <c r="N93" i="171" s="1"/>
  <c r="D156" i="5" s="1"/>
  <c r="N91" i="162"/>
  <c r="N93" i="162" s="1"/>
  <c r="D148" i="5" s="1"/>
  <c r="N87" i="330"/>
  <c r="N89" i="330" s="1"/>
  <c r="D284" i="5" s="1"/>
  <c r="N85" i="286"/>
  <c r="N87" i="286" s="1"/>
  <c r="D243" i="5" s="1"/>
  <c r="N86" i="146"/>
  <c r="N88" i="146" s="1"/>
  <c r="D138" i="5" s="1"/>
  <c r="N90" i="183"/>
  <c r="N92" i="183" s="1"/>
  <c r="D163" i="5" s="1"/>
  <c r="N88" i="272"/>
  <c r="N90" i="272" s="1"/>
  <c r="D230" i="5" s="1"/>
  <c r="N82" i="228"/>
  <c r="N84" i="228" s="1"/>
  <c r="D189" i="5" s="1"/>
  <c r="N88" i="270"/>
  <c r="N90" i="270" s="1"/>
  <c r="D228" i="5" s="1"/>
  <c r="N87" i="359"/>
  <c r="N89" i="359" s="1"/>
  <c r="D310" i="5" s="1"/>
  <c r="N86" i="137"/>
  <c r="N88" i="137" s="1"/>
  <c r="D128" i="5" s="1"/>
  <c r="N86" i="88"/>
  <c r="N88" i="88" s="1"/>
  <c r="D79" i="5" s="1"/>
  <c r="N87" i="264"/>
  <c r="N89" i="264" s="1"/>
  <c r="D223" i="5" s="1"/>
  <c r="N87" i="251"/>
  <c r="N89" i="251" s="1"/>
  <c r="D211" i="5" s="1"/>
  <c r="N91" i="268"/>
  <c r="N93" i="268" s="1"/>
  <c r="D227" i="5" s="1"/>
  <c r="N86" i="98"/>
  <c r="N88" i="98" s="1"/>
  <c r="D88" i="5" s="1"/>
  <c r="N86" i="84"/>
  <c r="N88" i="84" s="1"/>
  <c r="D75" i="5" s="1"/>
  <c r="N87" i="258"/>
  <c r="N89" i="258" s="1"/>
  <c r="D217" i="5" s="1"/>
  <c r="N87" i="193"/>
  <c r="N89" i="193" s="1"/>
  <c r="D173" i="5" s="1"/>
  <c r="N86" i="147"/>
  <c r="N88" i="147" s="1"/>
  <c r="D137" i="5" s="1"/>
  <c r="N93" i="165"/>
  <c r="N95" i="165" s="1"/>
  <c r="D150" i="5" s="1"/>
  <c r="N86" i="140"/>
  <c r="N88" i="140" s="1"/>
  <c r="D132" i="5" s="1"/>
  <c r="N87" i="237"/>
  <c r="N89" i="237" s="1"/>
  <c r="D197" i="5" s="1"/>
  <c r="N87" i="318"/>
  <c r="N89" i="318" s="1"/>
  <c r="D274" i="5" s="1"/>
  <c r="D78" i="5" l="1"/>
  <c r="D77" i="5"/>
  <c r="D257" i="5"/>
  <c r="D258"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<sst xmlns="http://schemas.openxmlformats.org/spreadsheetml/2006/main" count="38539" uniqueCount="2344">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</sst>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 numFmtId="186" formatCode="0.000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4" fontId="0" fillId="18"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86" fontId="0" fillId="0" borderId="0" xfId="0" applyNumberFormat="1" applyFill="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CUNDINAMARCA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zoomScale="60" zoomScaleNormal="60" workbookViewId="0">
      <selection activeCell="Z3" sqref="Z3"/>
    </sheetView>
  </sheetViews>
  <sheetFormatPr baseColWidth="10" defaultRowHeight="15"/>
  <cols>
    <col min="8" max="8" width="83" customWidth="1"/>
    <col min="26" max="26" width="10.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4" sqref="E4"/>
    </sheetView>
  </sheetViews>
  <sheetFormatPr baseColWidth="10" defaultRowHeight="52.5"/>
  <cols>
    <col min="1" max="1" width="16.7109375" style="111" customWidth="1"/>
    <col min="2" max="2" width="108.28515625" style="110" customWidth="1"/>
    <col min="3" max="3" width="15.42578125" style="141" customWidth="1"/>
    <col min="4" max="4" width="24.285156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2748615.7590584112</v>
      </c>
      <c r="G3" t="s">
        <v>980</v>
      </c>
      <c r="J3" s="1"/>
    </row>
    <row r="4" spans="1:10" ht="54" thickTop="1" thickBot="1">
      <c r="A4" s="131" t="s">
        <v>985</v>
      </c>
      <c r="B4" s="132" t="s">
        <v>1169</v>
      </c>
      <c r="C4" s="130" t="s">
        <v>984</v>
      </c>
      <c r="D4" s="177">
        <f>VLOOKUP('200.2'!A88,'200.2'!A37:N108,14,FALSE)</f>
        <v>248997.45584744195</v>
      </c>
      <c r="J4" s="1"/>
    </row>
    <row r="5" spans="1:10" ht="54" thickTop="1" thickBot="1">
      <c r="A5" s="131" t="s">
        <v>986</v>
      </c>
      <c r="B5" s="132" t="s">
        <v>1170</v>
      </c>
      <c r="C5" s="133" t="s">
        <v>987</v>
      </c>
      <c r="D5" s="177">
        <f>VLOOKUP('201.1'!A88,'201.1'!A38:N109,14,FALSE)</f>
        <v>142108.17727427799</v>
      </c>
    </row>
    <row r="6" spans="1:10" ht="54" thickTop="1" thickBot="1">
      <c r="A6" s="131" t="s">
        <v>988</v>
      </c>
      <c r="B6" s="132" t="s">
        <v>1171</v>
      </c>
      <c r="C6" s="133" t="s">
        <v>987</v>
      </c>
      <c r="D6" s="177">
        <f>VLOOKUP('201.2'!A88,'201.2'!A39:N110,14,FALSE)</f>
        <v>177950.67439351673</v>
      </c>
    </row>
    <row r="7" spans="1:10" ht="70.5" customHeight="1" thickTop="1" thickBot="1">
      <c r="A7" s="131" t="s">
        <v>989</v>
      </c>
      <c r="B7" s="132" t="s">
        <v>1172</v>
      </c>
      <c r="C7" s="133" t="s">
        <v>987</v>
      </c>
      <c r="D7" s="177">
        <f>VLOOKUP('201.3'!A88,'201.3'!A40:N111,14,FALSE)</f>
        <v>33804.136115543188</v>
      </c>
    </row>
    <row r="8" spans="1:10" ht="54" thickTop="1" thickBot="1">
      <c r="A8" s="131" t="s">
        <v>990</v>
      </c>
      <c r="B8" s="132" t="s">
        <v>1173</v>
      </c>
      <c r="C8" s="133" t="s">
        <v>987</v>
      </c>
      <c r="D8" s="178">
        <f>VLOOKUP('201.4'!A88,'201.4'!A41:N112,14,FALSE)</f>
        <v>55870.780765503849</v>
      </c>
    </row>
    <row r="9" spans="1:10" ht="54" thickTop="1" thickBot="1">
      <c r="A9" s="131" t="s">
        <v>991</v>
      </c>
      <c r="B9" s="132" t="s">
        <v>1170</v>
      </c>
      <c r="C9" s="133" t="s">
        <v>1845</v>
      </c>
      <c r="D9" s="178">
        <f>VLOOKUP('201.5'!A88,'201.5'!A42:N113,14,FALSE)</f>
        <v>142108.17727427799</v>
      </c>
    </row>
    <row r="10" spans="1:10" ht="54" thickTop="1" thickBot="1">
      <c r="A10" s="131" t="s">
        <v>992</v>
      </c>
      <c r="B10" s="132" t="s">
        <v>1171</v>
      </c>
      <c r="C10" s="133" t="s">
        <v>1845</v>
      </c>
      <c r="D10" s="178">
        <f>VLOOKUP('201.6'!A88,'201.6'!A43:N114,14,FALSE)</f>
        <v>177950.67439351673</v>
      </c>
    </row>
    <row r="11" spans="1:10" ht="54" thickTop="1" thickBot="1">
      <c r="A11" s="131" t="s">
        <v>993</v>
      </c>
      <c r="B11" s="132" t="s">
        <v>1171</v>
      </c>
      <c r="C11" s="133" t="s">
        <v>387</v>
      </c>
      <c r="D11" s="178">
        <f>VLOOKUP('201.7'!A88,'201.7'!A44:N115,14,FALSE)</f>
        <v>174842.4015612576</v>
      </c>
    </row>
    <row r="12" spans="1:10" ht="54" thickTop="1" thickBot="1">
      <c r="A12" s="131" t="s">
        <v>994</v>
      </c>
      <c r="B12" s="132" t="s">
        <v>1174</v>
      </c>
      <c r="C12" s="133" t="s">
        <v>233</v>
      </c>
      <c r="D12" s="178">
        <f>VLOOKUP('201.8'!A88,'201.8'!A45:N116,14,FALSE)</f>
        <v>14212.556534412775</v>
      </c>
    </row>
    <row r="13" spans="1:10" ht="54" thickTop="1" thickBot="1">
      <c r="A13" s="131" t="s">
        <v>995</v>
      </c>
      <c r="B13" s="132" t="s">
        <v>1175</v>
      </c>
      <c r="C13" s="133" t="s">
        <v>233</v>
      </c>
      <c r="D13" s="178">
        <f>VLOOKUP('201.9'!A88,'201.9'!A46:N117,14,FALSE)</f>
        <v>13960.234988848817</v>
      </c>
    </row>
    <row r="14" spans="1:10" ht="54" thickTop="1" thickBot="1">
      <c r="A14" s="131" t="s">
        <v>996</v>
      </c>
      <c r="B14" s="132" t="s">
        <v>1176</v>
      </c>
      <c r="C14" s="133" t="s">
        <v>144</v>
      </c>
      <c r="D14" s="178">
        <f>VLOOKUP('201.10'!A88,'201.10'!A47:N118,14,FALSE)</f>
        <v>5962.1870680671345</v>
      </c>
    </row>
    <row r="15" spans="1:10" ht="54" thickTop="1" thickBot="1">
      <c r="A15" s="131" t="s">
        <v>997</v>
      </c>
      <c r="B15" s="132" t="s">
        <v>1177</v>
      </c>
      <c r="C15" s="133" t="s">
        <v>998</v>
      </c>
      <c r="D15" s="178">
        <f>VLOOKUP('201.11'!A88,'201.11'!A48:N119,14,FALSE)</f>
        <v>1309.5576647567984</v>
      </c>
    </row>
    <row r="16" spans="1:10" ht="54" thickTop="1" thickBot="1">
      <c r="A16" s="131" t="s">
        <v>999</v>
      </c>
      <c r="B16" s="132" t="s">
        <v>1178</v>
      </c>
      <c r="C16" s="133" t="s">
        <v>1845</v>
      </c>
      <c r="D16" s="178">
        <f>VLOOKUP('201.12'!A88,'201.12'!A49:N120,14,FALSE)</f>
        <v>122476.73989374968</v>
      </c>
    </row>
    <row r="17" spans="1:4" ht="64.5" thickTop="1" thickBot="1">
      <c r="A17" s="134" t="s">
        <v>1000</v>
      </c>
      <c r="B17" s="135" t="s">
        <v>1179</v>
      </c>
      <c r="C17" s="133" t="s">
        <v>1845</v>
      </c>
      <c r="D17" s="178">
        <f>VLOOKUP('201.13'!A88,'201.13'!A50:N121,14,FALSE)</f>
        <v>100151.97330837254</v>
      </c>
    </row>
    <row r="18" spans="1:4" ht="54" thickTop="1" thickBot="1">
      <c r="A18" s="131" t="s">
        <v>1001</v>
      </c>
      <c r="B18" s="132" t="s">
        <v>1180</v>
      </c>
      <c r="C18" s="133" t="s">
        <v>144</v>
      </c>
      <c r="D18" s="178">
        <f>VLOOKUP('201.14'!A88,'201.14'!A51:N122,14,FALSE)</f>
        <v>35069.134368563595</v>
      </c>
    </row>
    <row r="19" spans="1:4" ht="54" thickTop="1" thickBot="1">
      <c r="A19" s="131" t="s">
        <v>1002</v>
      </c>
      <c r="B19" s="132" t="s">
        <v>1181</v>
      </c>
      <c r="C19" s="133" t="s">
        <v>144</v>
      </c>
      <c r="D19" s="178">
        <f>VLOOKUP('201.15'!A88,'201.15'!A52:N123,14,FALSE)</f>
        <v>41974.79327168181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105125.65463937694</v>
      </c>
    </row>
    <row r="22" spans="1:4" ht="54" thickTop="1" thickBot="1">
      <c r="A22" s="131" t="s">
        <v>1005</v>
      </c>
      <c r="B22" s="132" t="s">
        <v>1184</v>
      </c>
      <c r="C22" s="133" t="s">
        <v>1845</v>
      </c>
      <c r="D22" s="178">
        <f>VLOOKUP('201.18'!A88,'201.18'!A55:N126,14,FALSE)</f>
        <v>105125.65463937694</v>
      </c>
    </row>
    <row r="23" spans="1:4" ht="54" thickTop="1" thickBot="1">
      <c r="A23" s="131" t="s">
        <v>1006</v>
      </c>
      <c r="B23" s="132" t="s">
        <v>1185</v>
      </c>
      <c r="C23" s="133" t="s">
        <v>144</v>
      </c>
      <c r="D23" s="178">
        <f>VLOOKUP('201.19'!A88,'201.19'!A56:N127,14,FALSE)</f>
        <v>6404.8999589615778</v>
      </c>
    </row>
    <row r="24" spans="1:4" ht="54" thickTop="1" thickBot="1">
      <c r="A24" s="131" t="s">
        <v>1007</v>
      </c>
      <c r="B24" s="132" t="s">
        <v>1186</v>
      </c>
      <c r="C24" s="133" t="s">
        <v>144</v>
      </c>
      <c r="D24" s="178">
        <f>VLOOKUP('201.20'!A88,'201.20'!A57:N128,14,FALSE)</f>
        <v>864.17556603767957</v>
      </c>
    </row>
    <row r="25" spans="1:4" ht="54" thickTop="1" thickBot="1">
      <c r="A25" s="131" t="s">
        <v>1008</v>
      </c>
      <c r="B25" s="132" t="s">
        <v>1187</v>
      </c>
      <c r="C25" s="133" t="s">
        <v>144</v>
      </c>
      <c r="D25" s="178">
        <f>VLOOKUP('201.21'!A88,'201.21'!A58:N129,14,FALSE)</f>
        <v>7171.4367071511415</v>
      </c>
    </row>
    <row r="26" spans="1:4" ht="54" thickTop="1" thickBot="1">
      <c r="A26" s="131" t="s">
        <v>1425</v>
      </c>
      <c r="B26" s="132" t="s">
        <v>1413</v>
      </c>
      <c r="C26" s="133" t="s">
        <v>1845</v>
      </c>
      <c r="D26" s="178">
        <f>VLOOKUP('203.1'!A88,'203.1'!A59:N130,14,FALSE)</f>
        <v>926278.45520717371</v>
      </c>
    </row>
    <row r="27" spans="1:4" ht="54" thickTop="1" thickBot="1">
      <c r="A27" s="131" t="s">
        <v>1426</v>
      </c>
      <c r="B27" s="132" t="s">
        <v>1417</v>
      </c>
      <c r="C27" s="133" t="s">
        <v>1845</v>
      </c>
      <c r="D27" s="178">
        <f>VLOOKUP('203.2'!A88,'203.2'!A60:N131,14,FALSE)</f>
        <v>1113555.0209163704</v>
      </c>
    </row>
    <row r="28" spans="1:4" ht="54" thickTop="1" thickBot="1">
      <c r="A28" s="131" t="s">
        <v>1427</v>
      </c>
      <c r="B28" s="132" t="s">
        <v>1418</v>
      </c>
      <c r="C28" s="133" t="s">
        <v>1845</v>
      </c>
      <c r="D28" s="178">
        <f>VLOOKUP('203.3'!A88,'203.3'!A61:N132,14,FALSE)</f>
        <v>1247323.9964229397</v>
      </c>
    </row>
    <row r="29" spans="1:4" ht="54" thickTop="1" thickBot="1">
      <c r="A29" s="131" t="s">
        <v>1428</v>
      </c>
      <c r="B29" s="132" t="s">
        <v>1419</v>
      </c>
      <c r="C29" s="133" t="s">
        <v>1845</v>
      </c>
      <c r="D29" s="178">
        <f>VLOOKUP('203.4'!A88,'203.4'!A62:N133,14,FALSE)</f>
        <v>551652.85055556905</v>
      </c>
    </row>
    <row r="30" spans="1:4" ht="54" thickTop="1" thickBot="1">
      <c r="A30" s="131" t="s">
        <v>1429</v>
      </c>
      <c r="B30" s="132" t="s">
        <v>1420</v>
      </c>
      <c r="C30" s="133" t="s">
        <v>1845</v>
      </c>
      <c r="D30" s="178">
        <f>VLOOKUP('203.5'!A88,'203.5'!A63:N134,14,FALSE)</f>
        <v>639072.91005994845</v>
      </c>
    </row>
    <row r="31" spans="1:4" ht="54" thickTop="1" thickBot="1">
      <c r="A31" s="131" t="s">
        <v>1430</v>
      </c>
      <c r="B31" s="132" t="s">
        <v>1421</v>
      </c>
      <c r="C31" s="133" t="s">
        <v>1845</v>
      </c>
      <c r="D31" s="178">
        <f>VLOOKUP('203.6'!A88,'203.6'!A64:N135,14,FALSE)</f>
        <v>694703.857017281</v>
      </c>
    </row>
    <row r="32" spans="1:4" ht="54" thickTop="1" thickBot="1">
      <c r="A32" s="131" t="s">
        <v>1431</v>
      </c>
      <c r="B32" s="132" t="s">
        <v>1422</v>
      </c>
      <c r="C32" s="133" t="s">
        <v>1845</v>
      </c>
      <c r="D32" s="178">
        <f>VLOOKUP('203.7'!A88,'203.7'!A65:N136,14,FALSE)</f>
        <v>240870.19170937152</v>
      </c>
    </row>
    <row r="33" spans="1:4" ht="54" thickTop="1" thickBot="1">
      <c r="A33" s="131" t="s">
        <v>1432</v>
      </c>
      <c r="B33" s="132" t="s">
        <v>1871</v>
      </c>
      <c r="C33" s="133" t="s">
        <v>1845</v>
      </c>
      <c r="D33" s="178">
        <f>VLOOKUP('203.8'!A88,'203.8'!A66:N137,14,FALSE)</f>
        <v>346888.46115912381</v>
      </c>
    </row>
    <row r="34" spans="1:4" ht="54" thickTop="1" thickBot="1">
      <c r="A34" s="131" t="s">
        <v>1433</v>
      </c>
      <c r="B34" s="132" t="s">
        <v>1424</v>
      </c>
      <c r="C34" s="133" t="s">
        <v>1845</v>
      </c>
      <c r="D34" s="178">
        <f>VLOOKUP('203.9'!A88,'203.9'!A67:N138,14,FALSE)</f>
        <v>368205.52566777926</v>
      </c>
    </row>
    <row r="35" spans="1:4" ht="54" thickTop="1" thickBot="1">
      <c r="A35" s="131" t="s">
        <v>1434</v>
      </c>
      <c r="B35" s="132" t="s">
        <v>1414</v>
      </c>
      <c r="C35" s="133" t="s">
        <v>1845</v>
      </c>
      <c r="D35" s="178">
        <f>VLOOKUP('203.10'!A88,'203.10'!A68:N139,14,FALSE)</f>
        <v>187435.76716435168</v>
      </c>
    </row>
    <row r="36" spans="1:4" ht="54" thickTop="1" thickBot="1">
      <c r="A36" s="131" t="s">
        <v>1435</v>
      </c>
      <c r="B36" s="132" t="s">
        <v>1415</v>
      </c>
      <c r="C36" s="133" t="s">
        <v>1845</v>
      </c>
      <c r="D36" s="178">
        <f>VLOOKUP('203.11'!A88,'203.11'!A69:N140,14,FALSE)</f>
        <v>259682.28816916986</v>
      </c>
    </row>
    <row r="37" spans="1:4" ht="54" thickTop="1" thickBot="1">
      <c r="A37" s="131" t="s">
        <v>1436</v>
      </c>
      <c r="B37" s="216" t="s">
        <v>1416</v>
      </c>
      <c r="C37" s="133" t="s">
        <v>1845</v>
      </c>
      <c r="D37" s="178">
        <f>VLOOKUP('203.12'!A88,'203.12'!A70:N141,14,FALSE)</f>
        <v>270756.08791392599</v>
      </c>
    </row>
    <row r="38" spans="1:4" ht="54" thickTop="1" thickBot="1">
      <c r="A38" s="131" t="s">
        <v>1009</v>
      </c>
      <c r="B38" s="132" t="s">
        <v>1188</v>
      </c>
      <c r="C38" s="133" t="s">
        <v>387</v>
      </c>
      <c r="D38" s="178">
        <f>VLOOKUP('210.1.1'!A88,'210.1.1'!A71:N142,14,FALSE)</f>
        <v>10031.614616762336</v>
      </c>
    </row>
    <row r="39" spans="1:4" ht="54" thickTop="1" thickBot="1">
      <c r="A39" s="131" t="s">
        <v>1010</v>
      </c>
      <c r="B39" s="132" t="s">
        <v>1189</v>
      </c>
      <c r="C39" s="133" t="s">
        <v>387</v>
      </c>
      <c r="D39" s="178">
        <f>VLOOKUP('210.1.2'!A88,'210.1.2'!A72:N143,14,FALSE)</f>
        <v>4357.2548406969618</v>
      </c>
    </row>
    <row r="40" spans="1:4" ht="54" thickTop="1" thickBot="1">
      <c r="A40" s="131" t="s">
        <v>1011</v>
      </c>
      <c r="B40" s="132" t="s">
        <v>1190</v>
      </c>
      <c r="C40" s="133" t="s">
        <v>387</v>
      </c>
      <c r="D40" s="178">
        <f>VLOOKUP('210.2.1'!A90,'210.2.1'!A73:N144,14,FALSE)</f>
        <v>24860.272469957665</v>
      </c>
    </row>
    <row r="41" spans="1:4" ht="54" thickTop="1" thickBot="1">
      <c r="A41" s="131" t="s">
        <v>1012</v>
      </c>
      <c r="B41" s="132" t="s">
        <v>1191</v>
      </c>
      <c r="C41" s="133" t="s">
        <v>387</v>
      </c>
      <c r="D41" s="178">
        <f>VLOOKUP('210.2.2'!A88,'210.2.2'!A74:N145,14,FALSE)</f>
        <v>10031.614616762336</v>
      </c>
    </row>
    <row r="42" spans="1:4" ht="54" thickTop="1" thickBot="1">
      <c r="A42" s="131" t="s">
        <v>1013</v>
      </c>
      <c r="B42" s="132" t="s">
        <v>1192</v>
      </c>
      <c r="C42" s="133" t="s">
        <v>387</v>
      </c>
      <c r="D42" s="178">
        <f>VLOOKUP('210.2.3'!A91,'210.2.3'!A91:N146,14,FALSE)</f>
        <v>19185.912693892296</v>
      </c>
    </row>
    <row r="43" spans="1:4" ht="54" thickTop="1" thickBot="1">
      <c r="A43" s="131" t="s">
        <v>1014</v>
      </c>
      <c r="B43" s="132" t="s">
        <v>1193</v>
      </c>
      <c r="C43" s="133" t="s">
        <v>387</v>
      </c>
      <c r="D43" s="178">
        <f>VLOOKUP('210.2.4'!A88,'210.2.4'!A88:N147,14,FALSE)</f>
        <v>4357.2548406969618</v>
      </c>
    </row>
    <row r="44" spans="1:4" ht="54" thickTop="1" thickBot="1">
      <c r="A44" s="131" t="s">
        <v>1015</v>
      </c>
      <c r="B44" s="132" t="s">
        <v>1194</v>
      </c>
      <c r="C44" s="133" t="s">
        <v>387</v>
      </c>
      <c r="D44" s="178">
        <f>VLOOKUP('211.1'!A88,'211.1'!A88:N148,14,FALSE)</f>
        <v>7446.1142205151227</v>
      </c>
    </row>
    <row r="45" spans="1:4" ht="54" thickTop="1" thickBot="1">
      <c r="A45" s="131" t="s">
        <v>1016</v>
      </c>
      <c r="B45" s="132" t="s">
        <v>1195</v>
      </c>
      <c r="C45" s="133" t="s">
        <v>387</v>
      </c>
      <c r="D45" s="178">
        <f>VLOOKUP('220.1'!A88,'220.1'!A88:N149,14,FALSE)</f>
        <v>13487.645855243663</v>
      </c>
    </row>
    <row r="46" spans="1:4" ht="54" thickTop="1" thickBot="1">
      <c r="A46" s="131" t="s">
        <v>1017</v>
      </c>
      <c r="B46" s="132" t="s">
        <v>1196</v>
      </c>
      <c r="C46" s="133" t="s">
        <v>387</v>
      </c>
      <c r="D46" s="178">
        <f>VLOOKUP('221.1'!A88,'221.1'!A88:N150,14,FALSE)</f>
        <v>8874.5739369727999</v>
      </c>
    </row>
    <row r="47" spans="1:4" ht="54" thickTop="1" thickBot="1">
      <c r="A47" s="131" t="s">
        <v>1018</v>
      </c>
      <c r="B47" s="132" t="s">
        <v>1197</v>
      </c>
      <c r="C47" s="133" t="s">
        <v>387</v>
      </c>
      <c r="D47" s="178">
        <f>VLOOKUP('221.2'!A88,'221.2'!A88:N151,14,FALSE)</f>
        <v>5365.1023196167425</v>
      </c>
    </row>
    <row r="48" spans="1:4" ht="64.5" thickTop="1" thickBot="1">
      <c r="A48" s="131" t="s">
        <v>1441</v>
      </c>
      <c r="B48" s="132" t="s">
        <v>1438</v>
      </c>
      <c r="C48" s="133" t="s">
        <v>233</v>
      </c>
      <c r="D48" s="178">
        <f>VLOOKUP('223.1'!A88,'223.1'!A88:N152,14,FALSE)</f>
        <v>9888.0861222996537</v>
      </c>
    </row>
    <row r="49" spans="1:4" ht="54" thickTop="1" thickBot="1">
      <c r="A49" s="131" t="s">
        <v>1442</v>
      </c>
      <c r="B49" s="132" t="s">
        <v>1439</v>
      </c>
      <c r="C49" s="133" t="s">
        <v>233</v>
      </c>
      <c r="D49" s="178">
        <f>VLOOKUP('223.2'!A88,'223.2'!A88:N153,14,FALSE)</f>
        <v>15310.726278618697</v>
      </c>
    </row>
    <row r="50" spans="1:4" ht="54" thickTop="1" thickBot="1">
      <c r="A50" s="131" t="s">
        <v>1443</v>
      </c>
      <c r="B50" s="132" t="s">
        <v>1440</v>
      </c>
      <c r="C50" s="133" t="s">
        <v>387</v>
      </c>
      <c r="D50" s="178">
        <f>VLOOKUP('223.3.1'!A88,'223.3.1'!A88:N154,14,FALSE)</f>
        <v>155835</v>
      </c>
    </row>
    <row r="51" spans="1:4" ht="64.5" thickTop="1" thickBot="1">
      <c r="A51" s="131" t="s">
        <v>1444</v>
      </c>
      <c r="B51" s="132" t="s">
        <v>1446</v>
      </c>
      <c r="C51" s="133" t="s">
        <v>387</v>
      </c>
      <c r="D51" s="178">
        <f>VLOOKUP('223.3.2'!A88,'223.3.2'!A88:N155,14,FALSE)</f>
        <v>76369.83501727799</v>
      </c>
    </row>
    <row r="52" spans="1:4" ht="54" thickTop="1" thickBot="1">
      <c r="A52" s="131" t="s">
        <v>1445</v>
      </c>
      <c r="B52" s="132" t="s">
        <v>1447</v>
      </c>
      <c r="C52" s="133" t="s">
        <v>387</v>
      </c>
      <c r="D52" s="178">
        <f>VLOOKUP('223.3.3'!A88,'223.3.3'!A88:N156,14,FALSE)</f>
        <v>74662.77135942789</v>
      </c>
    </row>
    <row r="53" spans="1:4" ht="54" thickTop="1" thickBot="1">
      <c r="A53" s="137" t="s">
        <v>1019</v>
      </c>
      <c r="B53" s="138" t="s">
        <v>1956</v>
      </c>
      <c r="C53" s="133" t="s">
        <v>233</v>
      </c>
      <c r="D53" s="178">
        <f>VLOOKUP('230.1'!A88,'230.1'!A88:N157,14,FALSE)</f>
        <v>2948.2075835263286</v>
      </c>
    </row>
    <row r="54" spans="1:4" ht="54" thickTop="1" thickBot="1">
      <c r="A54" s="137" t="s">
        <v>1020</v>
      </c>
      <c r="B54" s="138" t="s">
        <v>1198</v>
      </c>
      <c r="C54" s="133" t="s">
        <v>233</v>
      </c>
      <c r="D54" s="178">
        <f>VLOOKUP('231.1'!A88,'231.1'!A88:N159,14,FALSE)</f>
        <v>10166.177299820663</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11912.881628199919</v>
      </c>
    </row>
    <row r="57" spans="1:4" ht="54" thickTop="1" thickBot="1">
      <c r="A57" s="137" t="s">
        <v>1451</v>
      </c>
      <c r="B57" s="138" t="s">
        <v>1452</v>
      </c>
      <c r="C57" s="133" t="s">
        <v>233</v>
      </c>
      <c r="D57" s="178">
        <f>VLOOKUP('233.10'!A88,'233.10'!A88:N162,14,FALSE)</f>
        <v>21754.779620163572</v>
      </c>
    </row>
    <row r="58" spans="1:4" ht="54" thickTop="1" thickBot="1">
      <c r="A58" s="137" t="s">
        <v>1022</v>
      </c>
      <c r="B58" s="138" t="s">
        <v>1453</v>
      </c>
      <c r="C58" s="133" t="s">
        <v>233</v>
      </c>
      <c r="D58" s="178">
        <f>VLOOKUP('234.1'!A88,'234.1'!A88:N163,14,FALSE)</f>
        <v>890.43680373745997</v>
      </c>
    </row>
    <row r="59" spans="1:4" ht="54" thickTop="1" thickBot="1">
      <c r="A59" s="137" t="s">
        <v>1456</v>
      </c>
      <c r="B59" s="138" t="s">
        <v>1457</v>
      </c>
      <c r="C59" s="133" t="s">
        <v>387</v>
      </c>
      <c r="D59" s="178">
        <f>VLOOKUP('235.1'!A88,'235.1'!A88:N164,14,FALSE)</f>
        <v>82133.828031808865</v>
      </c>
    </row>
    <row r="60" spans="1:4" ht="54" thickTop="1" thickBot="1">
      <c r="A60" s="139" t="s">
        <v>1458</v>
      </c>
      <c r="B60" s="138" t="s">
        <v>1459</v>
      </c>
      <c r="C60" s="133" t="s">
        <v>387</v>
      </c>
      <c r="D60" s="178">
        <f>VLOOKUP('235.10'!A88,'235.10'!A88:N165,14,FALSE)</f>
        <v>16979.462951563757</v>
      </c>
    </row>
    <row r="61" spans="1:4" ht="54" thickTop="1" thickBot="1">
      <c r="A61" s="139" t="s">
        <v>1460</v>
      </c>
      <c r="B61" s="138" t="s">
        <v>1461</v>
      </c>
      <c r="C61" s="133" t="s">
        <v>377</v>
      </c>
      <c r="D61" s="178">
        <f>VLOOKUP('235.11'!A88,'235.11'!A88:N166,14,FALSE)</f>
        <v>814.42956350306372</v>
      </c>
    </row>
    <row r="62" spans="1:4" ht="54" thickTop="1" thickBot="1">
      <c r="A62" s="139" t="s">
        <v>1462</v>
      </c>
      <c r="B62" s="138" t="s">
        <v>1873</v>
      </c>
      <c r="C62" s="133" t="s">
        <v>387</v>
      </c>
      <c r="D62" s="178">
        <f>VLOOKUP('236.1'!A88,'236.1'!A88:N167,14,FALSE)</f>
        <v>149272.59001805124</v>
      </c>
    </row>
    <row r="63" spans="1:4" ht="54" thickTop="1" thickBot="1">
      <c r="A63" s="139" t="s">
        <v>1465</v>
      </c>
      <c r="B63" s="138" t="s">
        <v>1874</v>
      </c>
      <c r="C63" s="133" t="s">
        <v>387</v>
      </c>
      <c r="D63" s="178">
        <f>VLOOKUP('236.10'!A87,'236.10'!A87:N168,14,FALSE)</f>
        <v>16979.462951563757</v>
      </c>
    </row>
    <row r="64" spans="1:4" ht="54" thickTop="1" thickBot="1">
      <c r="A64" s="139" t="s">
        <v>1466</v>
      </c>
      <c r="B64" s="140" t="s">
        <v>1467</v>
      </c>
      <c r="C64" s="174" t="s">
        <v>377</v>
      </c>
      <c r="D64" s="178">
        <f>VLOOKUP('236.11'!A88,'236.11'!A88:N169,14,FALSE)</f>
        <v>1653.6640883310938</v>
      </c>
    </row>
    <row r="65" spans="1:4" ht="54" thickTop="1" thickBot="1">
      <c r="A65" s="137" t="s">
        <v>1023</v>
      </c>
      <c r="B65" s="138" t="s">
        <v>1199</v>
      </c>
      <c r="C65" s="133" t="s">
        <v>233</v>
      </c>
      <c r="D65" s="178">
        <f>VLOOKUP('310.1'!A87,'310.1'!A87:N170,14,FALSE)</f>
        <v>1164.0954388757543</v>
      </c>
    </row>
    <row r="66" spans="1:4" ht="54" thickTop="1" thickBot="1">
      <c r="A66" s="137" t="s">
        <v>1024</v>
      </c>
      <c r="B66" s="138" t="s">
        <v>1200</v>
      </c>
      <c r="C66" s="133" t="s">
        <v>387</v>
      </c>
      <c r="D66" s="178">
        <f>VLOOKUP('311.1'!A87,'311.1'!A87:N171,14,FALSE)</f>
        <v>119269.6690281208</v>
      </c>
    </row>
    <row r="67" spans="1:4" ht="54" thickTop="1" thickBot="1">
      <c r="A67" s="137" t="s">
        <v>1025</v>
      </c>
      <c r="B67" s="138" t="s">
        <v>1201</v>
      </c>
      <c r="C67" s="133" t="s">
        <v>998</v>
      </c>
      <c r="D67" s="178">
        <f>VLOOKUP('312.1'!A88,'312.1'!A88:N172,14,FALSE)</f>
        <v>4608.2105928159799</v>
      </c>
    </row>
    <row r="68" spans="1:4" ht="54" thickTop="1" thickBot="1">
      <c r="A68" s="137" t="s">
        <v>1026</v>
      </c>
      <c r="B68" s="138" t="s">
        <v>1202</v>
      </c>
      <c r="C68" s="133" t="s">
        <v>998</v>
      </c>
      <c r="D68" s="178">
        <f>VLOOKUP('312.2'!A88,'312.2'!A88:N173,14,FALSE)</f>
        <v>3627.0365670728652</v>
      </c>
    </row>
    <row r="69" spans="1:4" ht="54" thickTop="1" thickBot="1">
      <c r="A69" s="137" t="s">
        <v>1027</v>
      </c>
      <c r="B69" s="138" t="s">
        <v>1203</v>
      </c>
      <c r="C69" s="133" t="s">
        <v>1464</v>
      </c>
      <c r="D69" s="178">
        <f>VLOOKUP('312.3'!A87,'312.3'!A87:N174,14,FALSE)</f>
        <v>1418.733543515523</v>
      </c>
    </row>
    <row r="70" spans="1:4" ht="54" thickTop="1" thickBot="1">
      <c r="A70" s="137" t="s">
        <v>1028</v>
      </c>
      <c r="B70" s="138" t="s">
        <v>1204</v>
      </c>
      <c r="C70" s="133" t="s">
        <v>387</v>
      </c>
      <c r="D70" s="179">
        <f>VLOOKUP('312.4'!A88,'312.4'!A88:N175,14,FALSE)</f>
        <v>119261.90700821251</v>
      </c>
    </row>
    <row r="71" spans="1:4" ht="54" thickTop="1" thickBot="1">
      <c r="A71" s="137" t="s">
        <v>1029</v>
      </c>
      <c r="B71" s="138" t="s">
        <v>1469</v>
      </c>
      <c r="C71" s="133" t="s">
        <v>387</v>
      </c>
      <c r="D71" s="179">
        <f>VLOOKUP('320.1'!A88,'320.1'!A88:N176,14,FALSE)</f>
        <v>107218.02680282509</v>
      </c>
    </row>
    <row r="72" spans="1:4" ht="54" thickTop="1" thickBot="1">
      <c r="A72" s="137" t="s">
        <v>1030</v>
      </c>
      <c r="B72" s="138" t="s">
        <v>1470</v>
      </c>
      <c r="C72" s="133" t="s">
        <v>387</v>
      </c>
      <c r="D72" s="179">
        <f>VLOOKUP('320.2'!A88,'320.2'!A88:N177,14,FALSE)</f>
        <v>83688.867322006103</v>
      </c>
    </row>
    <row r="73" spans="1:4" ht="54" thickTop="1" thickBot="1">
      <c r="A73" s="137" t="s">
        <v>1473</v>
      </c>
      <c r="B73" s="138" t="s">
        <v>1474</v>
      </c>
      <c r="C73" s="133" t="s">
        <v>387</v>
      </c>
      <c r="D73" s="179">
        <f>VLOOKUP('320.3'!A88,'320.3'!A88:N178,14,FALSE)</f>
        <v>77332.733787824138</v>
      </c>
    </row>
    <row r="74" spans="1:4" ht="54" thickTop="1" thickBot="1">
      <c r="A74" s="137" t="s">
        <v>1475</v>
      </c>
      <c r="B74" s="138" t="s">
        <v>1476</v>
      </c>
      <c r="C74" s="133" t="s">
        <v>387</v>
      </c>
      <c r="D74" s="179">
        <f>VLOOKUP('320.4'!A88,'320.4'!A88:N179,14,FALSE)</f>
        <v>123505.73998700391</v>
      </c>
    </row>
    <row r="75" spans="1:4" ht="54" thickTop="1" thickBot="1">
      <c r="A75" s="137" t="s">
        <v>1477</v>
      </c>
      <c r="B75" s="138" t="s">
        <v>1478</v>
      </c>
      <c r="C75" s="133" t="s">
        <v>387</v>
      </c>
      <c r="D75" s="179">
        <f>VLOOKUP('320.5'!A88,'320.5'!A88:N180,14,FALSE)</f>
        <v>99976.580506184953</v>
      </c>
    </row>
    <row r="76" spans="1:4" ht="54" thickTop="1" thickBot="1">
      <c r="A76" s="137" t="s">
        <v>1479</v>
      </c>
      <c r="B76" s="138" t="s">
        <v>1480</v>
      </c>
      <c r="C76" s="133" t="s">
        <v>387</v>
      </c>
      <c r="D76" s="179">
        <f>VLOOKUP('320.6'!A88,'320.6'!A88:N181,14,FALSE)</f>
        <v>93620.446972002959</v>
      </c>
    </row>
    <row r="77" spans="1:4" ht="54" thickTop="1" thickBot="1">
      <c r="A77" s="137" t="s">
        <v>1031</v>
      </c>
      <c r="B77" s="138" t="s">
        <v>1481</v>
      </c>
      <c r="C77" s="133" t="s">
        <v>387</v>
      </c>
      <c r="D77" s="179">
        <f>VLOOKUP('330.1'!A88,'330.1'!A88:N182,14,FALSE)</f>
        <v>149247.69107718885</v>
      </c>
    </row>
    <row r="78" spans="1:4" ht="54" thickTop="1" thickBot="1">
      <c r="A78" s="139" t="s">
        <v>1032</v>
      </c>
      <c r="B78" s="138" t="s">
        <v>1482</v>
      </c>
      <c r="C78" s="133" t="s">
        <v>387</v>
      </c>
      <c r="D78" s="179">
        <f>VLOOKUP('330.2'!A88,'330.1'!A88:N183,14,FALSE)</f>
        <v>149247.69107718885</v>
      </c>
    </row>
    <row r="79" spans="1:4" ht="54" thickTop="1" thickBot="1">
      <c r="A79" s="139" t="s">
        <v>1483</v>
      </c>
      <c r="B79" s="140" t="s">
        <v>1484</v>
      </c>
      <c r="C79" s="133" t="s">
        <v>387</v>
      </c>
      <c r="D79" s="179">
        <f>VLOOKUP('330.3'!A88,'330.3'!A88:N184,14,FALSE)</f>
        <v>148050.98949859996</v>
      </c>
    </row>
    <row r="80" spans="1:4" ht="54" thickTop="1" thickBot="1">
      <c r="A80" s="139" t="s">
        <v>1485</v>
      </c>
      <c r="B80" s="140" t="s">
        <v>1486</v>
      </c>
      <c r="C80" s="133" t="s">
        <v>387</v>
      </c>
      <c r="D80" s="179">
        <f>VLOOKUP('330.4'!A88,'330.4'!A88:N185,14,FALSE)</f>
        <v>165535.40426136766</v>
      </c>
    </row>
    <row r="81" spans="1:4" ht="54" thickTop="1" thickBot="1">
      <c r="A81" s="139" t="s">
        <v>1487</v>
      </c>
      <c r="B81" s="140" t="s">
        <v>1488</v>
      </c>
      <c r="C81" s="133" t="s">
        <v>387</v>
      </c>
      <c r="D81" s="179">
        <f>VLOOKUP('330.5'!A88,'330.5'!A88:N186,14,FALSE)</f>
        <v>165535.40426136766</v>
      </c>
    </row>
    <row r="82" spans="1:4" ht="54" thickTop="1" thickBot="1">
      <c r="A82" s="139" t="s">
        <v>1489</v>
      </c>
      <c r="B82" s="140" t="s">
        <v>1490</v>
      </c>
      <c r="C82" s="133" t="s">
        <v>387</v>
      </c>
      <c r="D82" s="179">
        <f>VLOOKUP('330.6'!A88,'330.6'!A88:N187,14,FALSE)</f>
        <v>164338.70268277876</v>
      </c>
    </row>
    <row r="83" spans="1:4" ht="54" thickTop="1" thickBot="1">
      <c r="A83" s="137" t="s">
        <v>1033</v>
      </c>
      <c r="B83" s="138" t="s">
        <v>1491</v>
      </c>
      <c r="C83" s="133" t="s">
        <v>387</v>
      </c>
      <c r="D83" s="179">
        <f>VLOOKUP('340.1'!A88,'340.1'!A88:N188,14,FALSE)</f>
        <v>144327.79724134185</v>
      </c>
    </row>
    <row r="84" spans="1:4" ht="54" thickTop="1" thickBot="1">
      <c r="A84" s="137" t="s">
        <v>1034</v>
      </c>
      <c r="B84" s="138" t="s">
        <v>1492</v>
      </c>
      <c r="C84" s="133" t="s">
        <v>387</v>
      </c>
      <c r="D84" s="179">
        <f>VLOOKUP('340.2'!A88,'340.2'!A88:N190,14,FALSE)</f>
        <v>143177.12264654486</v>
      </c>
    </row>
    <row r="85" spans="1:4" ht="54" thickTop="1" thickBot="1">
      <c r="A85" s="137" t="s">
        <v>1035</v>
      </c>
      <c r="B85" s="138" t="s">
        <v>1493</v>
      </c>
      <c r="C85" s="133" t="s">
        <v>387</v>
      </c>
      <c r="D85" s="179">
        <f>VLOOKUP('340.3'!A88,'340.3'!A88:N191,14,FALSE)</f>
        <v>143177.12264654486</v>
      </c>
    </row>
    <row r="86" spans="1:4" ht="54" thickTop="1" thickBot="1">
      <c r="A86" s="137" t="s">
        <v>1494</v>
      </c>
      <c r="B86" s="138" t="s">
        <v>2021</v>
      </c>
      <c r="C86" s="133" t="s">
        <v>387</v>
      </c>
      <c r="D86" s="179">
        <f>VLOOKUP('350.1'!A88,'350.1'!A88:N192,14,FALSE)</f>
        <v>217473.79233911104</v>
      </c>
    </row>
    <row r="87" spans="1:4" ht="54" thickTop="1" thickBot="1">
      <c r="A87" s="195" t="s">
        <v>1495</v>
      </c>
      <c r="B87" s="138" t="s">
        <v>2022</v>
      </c>
      <c r="C87" s="133" t="s">
        <v>387</v>
      </c>
      <c r="D87" s="179">
        <f>VLOOKUP('350.2'!A88,'350.2'!A88:N193,14,FALSE)</f>
        <v>217473.79233911104</v>
      </c>
    </row>
    <row r="88" spans="1:4" ht="54" thickTop="1" thickBot="1">
      <c r="A88" s="139" t="s">
        <v>1496</v>
      </c>
      <c r="B88" s="140" t="s">
        <v>1497</v>
      </c>
      <c r="C88" s="133" t="s">
        <v>387</v>
      </c>
      <c r="D88" s="179">
        <f>VLOOKUP('350.3'!A88,'350.3'!A88:N194,14,FALSE)</f>
        <v>217473.79233911104</v>
      </c>
    </row>
    <row r="89" spans="1:4" ht="54" thickTop="1" thickBot="1">
      <c r="A89" s="137" t="s">
        <v>1498</v>
      </c>
      <c r="B89" s="138" t="s">
        <v>1499</v>
      </c>
      <c r="C89" s="133" t="s">
        <v>387</v>
      </c>
      <c r="D89" s="179">
        <f>VLOOKUP('350.4'!A88,'350.4'!A88:N195,14,FALSE)</f>
        <v>217473.79233911104</v>
      </c>
    </row>
    <row r="90" spans="1:4" ht="54" thickTop="1" thickBot="1">
      <c r="A90" s="139" t="s">
        <v>1500</v>
      </c>
      <c r="B90" s="140" t="s">
        <v>1501</v>
      </c>
      <c r="C90" s="133" t="s">
        <v>387</v>
      </c>
      <c r="D90" s="179">
        <f>VLOOKUP('350.10'!A88,'350.10'!A88:N196,14,FALSE)</f>
        <v>144175.1316238353</v>
      </c>
    </row>
    <row r="91" spans="1:4" ht="54" thickTop="1" thickBot="1">
      <c r="A91" s="139" t="s">
        <v>1502</v>
      </c>
      <c r="B91" s="140" t="s">
        <v>1503</v>
      </c>
      <c r="C91" s="133" t="s">
        <v>387</v>
      </c>
      <c r="D91" s="179">
        <f>VLOOKUP('350.11'!A88,'350.11'!A88:N197,14,FALSE)</f>
        <v>144175.1316238353</v>
      </c>
    </row>
    <row r="92" spans="1:4" ht="54" thickTop="1" thickBot="1">
      <c r="A92" s="139" t="s">
        <v>1504</v>
      </c>
      <c r="B92" s="140" t="s">
        <v>1505</v>
      </c>
      <c r="C92" s="133" t="s">
        <v>387</v>
      </c>
      <c r="D92" s="179">
        <f>VLOOKUP('350.12'!A88,'350.12'!A88:N198,14,FALSE)</f>
        <v>144175.1316238353</v>
      </c>
    </row>
    <row r="93" spans="1:4" ht="54" thickTop="1" thickBot="1">
      <c r="A93" s="139" t="s">
        <v>1506</v>
      </c>
      <c r="B93" s="140" t="s">
        <v>1507</v>
      </c>
      <c r="C93" s="133" t="s">
        <v>387</v>
      </c>
      <c r="D93" s="179">
        <f>VLOOKUP('350.13'!A88,'350.13'!A88:N199,14,FALSE)</f>
        <v>144175.1316238353</v>
      </c>
    </row>
    <row r="94" spans="1:4" ht="54" thickTop="1" thickBot="1">
      <c r="A94" s="137" t="s">
        <v>1508</v>
      </c>
      <c r="B94" s="138" t="s">
        <v>1509</v>
      </c>
      <c r="C94" s="133" t="s">
        <v>998</v>
      </c>
      <c r="D94" s="179">
        <f>VLOOKUP('350.14'!A88,'350.14'!A88:N200,14,FALSE)</f>
        <v>814.42956350306372</v>
      </c>
    </row>
    <row r="95" spans="1:4" ht="54" thickTop="1" thickBot="1">
      <c r="A95" s="139" t="s">
        <v>1510</v>
      </c>
      <c r="B95" s="140" t="s">
        <v>1511</v>
      </c>
      <c r="C95" s="133" t="s">
        <v>387</v>
      </c>
      <c r="D95" s="179">
        <f>VLOOKUP('351.1'!A88,'351.1'!A88:N201,14,FALSE)</f>
        <v>217473.79233911104</v>
      </c>
    </row>
    <row r="96" spans="1:4" ht="54" thickTop="1" thickBot="1">
      <c r="A96" s="139" t="s">
        <v>1512</v>
      </c>
      <c r="B96" s="140" t="s">
        <v>1513</v>
      </c>
      <c r="C96" s="133" t="s">
        <v>387</v>
      </c>
      <c r="D96" s="179">
        <f>VLOOKUP('351.2'!A88,'351.2'!A88:N202,14,FALSE)</f>
        <v>217473.79233911104</v>
      </c>
    </row>
    <row r="97" spans="1:4" ht="54" thickTop="1" thickBot="1">
      <c r="A97" s="139" t="s">
        <v>1514</v>
      </c>
      <c r="B97" s="140" t="s">
        <v>1515</v>
      </c>
      <c r="C97" s="133" t="s">
        <v>387</v>
      </c>
      <c r="D97" s="179">
        <f>VLOOKUP('351.10'!A88,'351.10'!A88:N203,14,FALSE)</f>
        <v>144175.1316238353</v>
      </c>
    </row>
    <row r="98" spans="1:4" ht="54" thickTop="1" thickBot="1">
      <c r="A98" s="139" t="s">
        <v>1516</v>
      </c>
      <c r="B98" s="140" t="s">
        <v>1517</v>
      </c>
      <c r="C98" s="133" t="s">
        <v>387</v>
      </c>
      <c r="D98" s="179">
        <f>VLOOKUP('351.11'!A88,'351.11'!A88:N204,14,FALSE)</f>
        <v>144175.1316238353</v>
      </c>
    </row>
    <row r="99" spans="1:4" ht="54" thickTop="1" thickBot="1">
      <c r="A99" s="139" t="s">
        <v>1518</v>
      </c>
      <c r="B99" s="140" t="s">
        <v>1519</v>
      </c>
      <c r="C99" s="133" t="s">
        <v>998</v>
      </c>
      <c r="D99" s="179">
        <f>VLOOKUP('351.12'!A88,'351.12'!A88:N205,14,FALSE)</f>
        <v>814.42956350306372</v>
      </c>
    </row>
    <row r="100" spans="1:4" ht="54" thickTop="1" thickBot="1">
      <c r="A100" s="139" t="s">
        <v>1522</v>
      </c>
      <c r="B100" s="140" t="s">
        <v>1520</v>
      </c>
      <c r="C100" s="133" t="s">
        <v>998</v>
      </c>
      <c r="D100" s="179">
        <f>VLOOKUP('410.1'!A88,'410.1'!A88:N206,14,FALSE)</f>
        <v>1644.0177144824959</v>
      </c>
    </row>
    <row r="101" spans="1:4" ht="54" thickTop="1" thickBot="1">
      <c r="A101" s="139" t="s">
        <v>1523</v>
      </c>
      <c r="B101" s="140" t="s">
        <v>1521</v>
      </c>
      <c r="C101" s="133" t="s">
        <v>998</v>
      </c>
      <c r="D101" s="179">
        <f>VLOOKUP('410.2'!A88,'410.2'!A88:N207,14,FALSE)</f>
        <v>1473.1390920216159</v>
      </c>
    </row>
    <row r="102" spans="1:4" ht="54" thickTop="1" thickBot="1">
      <c r="A102" s="139" t="s">
        <v>1525</v>
      </c>
      <c r="B102" s="140" t="s">
        <v>1524</v>
      </c>
      <c r="C102" s="133" t="s">
        <v>377</v>
      </c>
      <c r="D102" s="179">
        <f>VLOOKUP('410.3'!A88,'410.3'!A88:N208,14,FALSE)</f>
        <v>1644.0177144824959</v>
      </c>
    </row>
    <row r="103" spans="1:4" ht="54" thickTop="1" thickBot="1">
      <c r="A103" s="139" t="s">
        <v>1527</v>
      </c>
      <c r="B103" s="140" t="s">
        <v>1526</v>
      </c>
      <c r="C103" s="133" t="s">
        <v>1464</v>
      </c>
      <c r="D103" s="179">
        <f>VLOOKUP('411.1'!A88,'411.1'!A88:N209,14,FALSE)</f>
        <v>1288.4799354913102</v>
      </c>
    </row>
    <row r="104" spans="1:4" ht="54" thickTop="1" thickBot="1">
      <c r="A104" s="137" t="s">
        <v>1036</v>
      </c>
      <c r="B104" s="138" t="s">
        <v>1958</v>
      </c>
      <c r="C104" s="133" t="s">
        <v>1464</v>
      </c>
      <c r="D104" s="179">
        <f>VLOOKUP('411.2'!A88,'411.2'!A88:N210,14,FALSE)</f>
        <v>2389.5446076384305</v>
      </c>
    </row>
    <row r="105" spans="1:4" ht="54" thickTop="1" thickBot="1">
      <c r="A105" s="137" t="s">
        <v>1037</v>
      </c>
      <c r="B105" s="138" t="s">
        <v>2054</v>
      </c>
      <c r="C105" s="133" t="s">
        <v>1464</v>
      </c>
      <c r="D105" s="179">
        <f>VLOOKUP('411.3'!A88,'411.3'!A88:N211,14,FALSE)</f>
        <v>3866.817859880874</v>
      </c>
    </row>
    <row r="106" spans="1:4" ht="54" thickTop="1" thickBot="1">
      <c r="A106" s="137" t="s">
        <v>1528</v>
      </c>
      <c r="B106" s="138" t="s">
        <v>2055</v>
      </c>
      <c r="C106" s="133" t="s">
        <v>1464</v>
      </c>
      <c r="D106" s="179">
        <f>VLOOKUP('411.4'!A88,'411.4'!A88:N212,14,FALSE)</f>
        <v>2915.9610090904948</v>
      </c>
    </row>
    <row r="107" spans="1:4" ht="54" thickTop="1" thickBot="1">
      <c r="A107" s="137" t="s">
        <v>1535</v>
      </c>
      <c r="B107" s="191" t="s">
        <v>1606</v>
      </c>
      <c r="C107" s="133" t="s">
        <v>998</v>
      </c>
      <c r="D107" s="179">
        <f>VLOOKUP('413.1'!A88,'413.1'!A88:N213,14,FALSE)</f>
        <v>2459.825331392502</v>
      </c>
    </row>
    <row r="108" spans="1:4" ht="54" thickTop="1" thickBot="1">
      <c r="A108" s="137" t="s">
        <v>1537</v>
      </c>
      <c r="B108" s="138" t="s">
        <v>1607</v>
      </c>
      <c r="C108" s="133" t="s">
        <v>998</v>
      </c>
      <c r="D108" s="179">
        <f>VLOOKUP('413.2'!A88,'413.2'!A88:N214,14,FALSE)</f>
        <v>2339.9346849884978</v>
      </c>
    </row>
    <row r="109" spans="1:4" ht="54" thickTop="1" thickBot="1">
      <c r="A109" s="137" t="s">
        <v>1539</v>
      </c>
      <c r="B109" s="138" t="s">
        <v>1608</v>
      </c>
      <c r="C109" s="133" t="s">
        <v>998</v>
      </c>
      <c r="D109" s="179">
        <f>VLOOKUP('413.3'!A88,'413.3'!A88:N215,14,FALSE)</f>
        <v>2374.3860201620619</v>
      </c>
    </row>
    <row r="110" spans="1:4" ht="54" thickTop="1" thickBot="1">
      <c r="A110" s="137" t="s">
        <v>1038</v>
      </c>
      <c r="B110" s="138" t="s">
        <v>1205</v>
      </c>
      <c r="C110" s="133" t="s">
        <v>998</v>
      </c>
      <c r="D110" s="179">
        <f>VLOOKUP('414.1'!A88,'414.1'!A88:N216,14,FALSE)</f>
        <v>3390.0113810787416</v>
      </c>
    </row>
    <row r="111" spans="1:4" ht="54" thickTop="1" thickBot="1">
      <c r="A111" s="137" t="s">
        <v>1039</v>
      </c>
      <c r="B111" s="138" t="s">
        <v>1959</v>
      </c>
      <c r="C111" s="133" t="s">
        <v>998</v>
      </c>
      <c r="D111" s="179">
        <f>VLOOKUP('414.2'!A88,'414.2'!A88:N217,14,FALSE)</f>
        <v>3720.7441987449602</v>
      </c>
    </row>
    <row r="112" spans="1:4" ht="54" thickTop="1" thickBot="1">
      <c r="A112" s="137" t="s">
        <v>1040</v>
      </c>
      <c r="B112" s="138" t="s">
        <v>1960</v>
      </c>
      <c r="C112" s="133" t="s">
        <v>998</v>
      </c>
      <c r="D112" s="179">
        <f>VLOOKUP('414.3'!A88,'414.3'!A88:N218,14,FALSE)</f>
        <v>3720.7441987449602</v>
      </c>
    </row>
    <row r="113" spans="1:4" ht="54" thickTop="1" thickBot="1">
      <c r="A113" s="137" t="s">
        <v>1041</v>
      </c>
      <c r="B113" s="138" t="s">
        <v>1206</v>
      </c>
      <c r="C113" s="133" t="s">
        <v>998</v>
      </c>
      <c r="D113" s="179">
        <f>VLOOKUP('414.4'!A88,'414.4'!A88:N219,14,FALSE)</f>
        <v>2939.3879170085193</v>
      </c>
    </row>
    <row r="114" spans="1:4" ht="54" thickTop="1" thickBot="1">
      <c r="A114" s="137" t="s">
        <v>1042</v>
      </c>
      <c r="B114" s="138" t="s">
        <v>1207</v>
      </c>
      <c r="C114" s="133" t="s">
        <v>998</v>
      </c>
      <c r="D114" s="179">
        <f>VLOOKUP('414.5'!A88,'414.5'!A88:N220,14,FALSE)</f>
        <v>3049.6321895639244</v>
      </c>
    </row>
    <row r="115" spans="1:4" ht="54" thickTop="1" thickBot="1">
      <c r="A115" s="137" t="s">
        <v>1546</v>
      </c>
      <c r="B115" s="138" t="s">
        <v>2056</v>
      </c>
      <c r="C115" s="133" t="s">
        <v>998</v>
      </c>
      <c r="D115" s="179">
        <f>VLOOKUP('414.6'!A88,'414.6'!A88:N221,14,FALSE)</f>
        <v>2779.5337218031791</v>
      </c>
    </row>
    <row r="116" spans="1:4" ht="54" thickTop="1" thickBot="1">
      <c r="A116" s="137" t="s">
        <v>1043</v>
      </c>
      <c r="B116" s="138" t="s">
        <v>1961</v>
      </c>
      <c r="C116" s="133" t="s">
        <v>1464</v>
      </c>
      <c r="D116" s="179">
        <f>VLOOKUP('415.1'!A88,'415.1'!A88:N222,14,FALSE)</f>
        <v>3159.8764621193309</v>
      </c>
    </row>
    <row r="117" spans="1:4" ht="54" thickTop="1" thickBot="1">
      <c r="A117" s="137" t="s">
        <v>1044</v>
      </c>
      <c r="B117" s="138" t="s">
        <v>2058</v>
      </c>
      <c r="C117" s="133" t="s">
        <v>233</v>
      </c>
      <c r="D117" s="179">
        <f>VLOOKUP('420.1'!A87,'420.1'!A87:N223,14,FALSE)</f>
        <v>2846.4658534766941</v>
      </c>
    </row>
    <row r="118" spans="1:4" ht="54" thickTop="1" thickBot="1">
      <c r="A118" s="137" t="s">
        <v>1045</v>
      </c>
      <c r="B118" s="138" t="s">
        <v>2057</v>
      </c>
      <c r="C118" s="142" t="s">
        <v>233</v>
      </c>
      <c r="D118" s="179">
        <f>VLOOKUP('420.2 '!A88,'420.2 '!A59:N107,14,FALSE)</f>
        <v>2902.9660431613393</v>
      </c>
    </row>
    <row r="119" spans="1:4" ht="54" thickTop="1" thickBot="1">
      <c r="A119" s="137" t="s">
        <v>1551</v>
      </c>
      <c r="B119" s="138" t="s">
        <v>1552</v>
      </c>
      <c r="C119" s="133" t="s">
        <v>233</v>
      </c>
      <c r="D119" s="179">
        <f>VLOOKUP('420.3'!A88,'420.3'!A88:N225,14,FALSE)</f>
        <v>2252.3594686756114</v>
      </c>
    </row>
    <row r="120" spans="1:4" ht="54" thickTop="1" thickBot="1">
      <c r="A120" s="137" t="s">
        <v>1046</v>
      </c>
      <c r="B120" s="138" t="s">
        <v>1208</v>
      </c>
      <c r="C120" s="133" t="s">
        <v>233</v>
      </c>
      <c r="D120" s="179">
        <f>VLOOKUP('421.1'!A88,'421.1'!A88:N226,14,FALSE)</f>
        <v>1545.5834373229006</v>
      </c>
    </row>
    <row r="121" spans="1:4" ht="54" thickTop="1" thickBot="1">
      <c r="A121" s="137" t="s">
        <v>1047</v>
      </c>
      <c r="B121" s="138" t="s">
        <v>1209</v>
      </c>
      <c r="C121" s="133" t="s">
        <v>233</v>
      </c>
      <c r="D121" s="179">
        <f>VLOOKUP('421.2'!A88,'421.2'!A88:N227,14,FALSE)</f>
        <v>1673.3289881464777</v>
      </c>
    </row>
    <row r="122" spans="1:4" ht="54" thickTop="1" thickBot="1">
      <c r="A122" s="137" t="s">
        <v>1048</v>
      </c>
      <c r="B122" s="138" t="s">
        <v>1962</v>
      </c>
      <c r="C122" s="133" t="s">
        <v>233</v>
      </c>
      <c r="D122" s="179">
        <f>VLOOKUP('421.3'!A88,'421.3'!A88:N228,14,FALSE)</f>
        <v>2096.8737027702791</v>
      </c>
    </row>
    <row r="123" spans="1:4" ht="54" thickTop="1" thickBot="1">
      <c r="A123" s="137" t="s">
        <v>1049</v>
      </c>
      <c r="B123" s="138" t="s">
        <v>1963</v>
      </c>
      <c r="C123" s="133" t="s">
        <v>233</v>
      </c>
      <c r="D123" s="179">
        <f>VLOOKUP('421.4'!A88,'421.4'!A88:N229,14,FALSE)</f>
        <v>2096.8737027702791</v>
      </c>
    </row>
    <row r="124" spans="1:4" ht="54" thickTop="1" thickBot="1">
      <c r="A124" s="137" t="s">
        <v>1556</v>
      </c>
      <c r="B124" s="140" t="s">
        <v>1557</v>
      </c>
      <c r="C124" s="133" t="s">
        <v>233</v>
      </c>
      <c r="D124" s="179">
        <f>VLOOKUP('430.1.1'!A87,'430.1.1'!A87:N230,14,FALSE)</f>
        <v>8710.107133272475</v>
      </c>
    </row>
    <row r="125" spans="1:4" ht="54" thickTop="1" thickBot="1">
      <c r="A125" s="137" t="s">
        <v>1558</v>
      </c>
      <c r="B125" s="138" t="s">
        <v>1559</v>
      </c>
      <c r="C125" s="133" t="s">
        <v>233</v>
      </c>
      <c r="D125" s="179">
        <f>VLOOKUP('430.1.2'!A88,'430.1.2'!A88:N231,14,FALSE)</f>
        <v>7049.923893160244</v>
      </c>
    </row>
    <row r="126" spans="1:4" ht="54" thickTop="1" thickBot="1">
      <c r="A126" s="137" t="s">
        <v>1560</v>
      </c>
      <c r="B126" s="138" t="s">
        <v>1609</v>
      </c>
      <c r="C126" s="133" t="s">
        <v>233</v>
      </c>
      <c r="D126" s="179">
        <f>VLOOKUP('430.2.1'!A88,'430.2.1'!A88:N232,14,FALSE)</f>
        <v>8710.107133272475</v>
      </c>
    </row>
    <row r="127" spans="1:4" ht="54" thickTop="1" thickBot="1">
      <c r="A127" s="137" t="s">
        <v>1562</v>
      </c>
      <c r="B127" s="138" t="s">
        <v>1610</v>
      </c>
      <c r="C127" s="133" t="s">
        <v>233</v>
      </c>
      <c r="D127" s="179">
        <f>VLOOKUP('430.2.2'!A88,'430.2.2'!A88:N233,14,FALSE)</f>
        <v>7049.923893160244</v>
      </c>
    </row>
    <row r="128" spans="1:4" ht="54" thickTop="1" thickBot="1">
      <c r="A128" s="137" t="s">
        <v>1563</v>
      </c>
      <c r="B128" s="138" t="s">
        <v>1611</v>
      </c>
      <c r="C128" s="133" t="s">
        <v>233</v>
      </c>
      <c r="D128" s="179">
        <f>VLOOKUP('431.1.1'!A88,'431.1.1'!A88:N234,14,FALSE)</f>
        <v>15832.320564017236</v>
      </c>
    </row>
    <row r="129" spans="1:4" ht="54" thickTop="1" thickBot="1">
      <c r="A129" s="137" t="s">
        <v>1565</v>
      </c>
      <c r="B129" s="138" t="s">
        <v>1612</v>
      </c>
      <c r="C129" s="133" t="s">
        <v>233</v>
      </c>
      <c r="D129" s="179">
        <f>VLOOKUP('431.1.2'!A88,'431.1.2'!A88:N235,14,FALSE)</f>
        <v>12536.245510780102</v>
      </c>
    </row>
    <row r="130" spans="1:4" ht="54" thickTop="1" thickBot="1">
      <c r="A130" s="137" t="s">
        <v>1568</v>
      </c>
      <c r="B130" s="138" t="s">
        <v>1613</v>
      </c>
      <c r="C130" s="133" t="s">
        <v>233</v>
      </c>
      <c r="D130" s="179">
        <f>VLOOKUP('431.2.1'!A88,'431.2.1'!A88:N236,14,FALSE)</f>
        <v>19823.05298625039</v>
      </c>
    </row>
    <row r="131" spans="1:4" ht="54" thickTop="1" thickBot="1">
      <c r="A131" s="137" t="s">
        <v>1569</v>
      </c>
      <c r="B131" s="138" t="s">
        <v>1614</v>
      </c>
      <c r="C131" s="133" t="s">
        <v>233</v>
      </c>
      <c r="D131" s="179">
        <f>VLOOKUP('431.2.2'!A88,'431.2.2'!A88:N237,14,FALSE)</f>
        <v>15585.767456071471</v>
      </c>
    </row>
    <row r="132" spans="1:4" ht="54" thickTop="1" thickBot="1">
      <c r="A132" s="137" t="s">
        <v>1050</v>
      </c>
      <c r="B132" s="138" t="s">
        <v>1210</v>
      </c>
      <c r="C132" s="133" t="s">
        <v>233</v>
      </c>
      <c r="D132" s="179">
        <f>VLOOKUP('432.1'!A88,'432.1'!A88:N238,14,FALSE)</f>
        <v>4958.0570174102641</v>
      </c>
    </row>
    <row r="133" spans="1:4" ht="54" thickTop="1" thickBot="1">
      <c r="A133" s="137" t="s">
        <v>1051</v>
      </c>
      <c r="B133" s="138" t="s">
        <v>1964</v>
      </c>
      <c r="C133" s="133" t="s">
        <v>233</v>
      </c>
      <c r="D133" s="179">
        <f>VLOOKUP('432.2'!A88,'432.2'!A88:N239,14,FALSE)</f>
        <v>4603.208265122551</v>
      </c>
    </row>
    <row r="134" spans="1:4" ht="54" thickTop="1" thickBot="1">
      <c r="A134" s="137" t="s">
        <v>1052</v>
      </c>
      <c r="B134" s="138" t="s">
        <v>1965</v>
      </c>
      <c r="C134" s="133" t="s">
        <v>233</v>
      </c>
      <c r="D134" s="179">
        <f>VLOOKUP('433.1'!A88,'433.1'!A88:N240,14,FALSE)</f>
        <v>5514.1237211655916</v>
      </c>
    </row>
    <row r="135" spans="1:4" ht="54" thickTop="1" thickBot="1">
      <c r="A135" s="137" t="s">
        <v>1053</v>
      </c>
      <c r="B135" s="138" t="s">
        <v>1966</v>
      </c>
      <c r="C135" s="133" t="s">
        <v>233</v>
      </c>
      <c r="D135" s="179">
        <f>VLOOKUP('433.2'!A88,'433.2'!A88:N241,14,FALSE)</f>
        <v>5049.8177742613889</v>
      </c>
    </row>
    <row r="136" spans="1:4" ht="54" thickTop="1" thickBot="1">
      <c r="A136" s="137" t="s">
        <v>1054</v>
      </c>
      <c r="B136" s="138" t="s">
        <v>1967</v>
      </c>
      <c r="C136" s="133" t="s">
        <v>233</v>
      </c>
      <c r="D136" s="179">
        <f>VLOOKUP('433.3'!A88,'433.3'!A88:N242,14,FALSE)</f>
        <v>6091.3519172819961</v>
      </c>
    </row>
    <row r="137" spans="1:4" ht="54" thickTop="1" thickBot="1">
      <c r="A137" s="137" t="s">
        <v>1055</v>
      </c>
      <c r="B137" s="138" t="s">
        <v>1211</v>
      </c>
      <c r="C137" s="133" t="s">
        <v>233</v>
      </c>
      <c r="D137" s="179">
        <f>VLOOKUP('433.4'!A88,'433.4'!A88:N243,14,FALSE)</f>
        <v>3842.6862133109425</v>
      </c>
    </row>
    <row r="138" spans="1:4" ht="54" thickTop="1" thickBot="1">
      <c r="A138" s="137" t="s">
        <v>1056</v>
      </c>
      <c r="B138" s="138" t="s">
        <v>1968</v>
      </c>
      <c r="C138" s="133" t="s">
        <v>233</v>
      </c>
      <c r="D138" s="179">
        <f>VLOOKUP('433.5'!A88,'433.5'!A88:N244,14,FALSE)</f>
        <v>6904.7518654465212</v>
      </c>
    </row>
    <row r="139" spans="1:4" ht="54" thickTop="1" thickBot="1">
      <c r="A139" s="137" t="s">
        <v>1057</v>
      </c>
      <c r="B139" s="138" t="s">
        <v>1969</v>
      </c>
      <c r="C139" s="133" t="s">
        <v>233</v>
      </c>
      <c r="D139" s="179">
        <f>VLOOKUP('433.6'!A88,'433.6'!A88:N245,14,FALSE)</f>
        <v>6391.2390765139153</v>
      </c>
    </row>
    <row r="140" spans="1:4" ht="54" thickTop="1" thickBot="1">
      <c r="A140" s="137" t="s">
        <v>1058</v>
      </c>
      <c r="B140" s="138" t="s">
        <v>1970</v>
      </c>
      <c r="C140" s="133" t="s">
        <v>233</v>
      </c>
      <c r="D140" s="179">
        <f>VLOOKUP('433.7'!A88,'433.7'!A88:N246,14,FALSE)</f>
        <v>7717.3171321335449</v>
      </c>
    </row>
    <row r="141" spans="1:4" ht="54" thickTop="1" thickBot="1">
      <c r="A141" s="137" t="s">
        <v>1059</v>
      </c>
      <c r="B141" s="138" t="s">
        <v>1212</v>
      </c>
      <c r="C141" s="133" t="s">
        <v>233</v>
      </c>
      <c r="D141" s="179">
        <f>VLOOKUP('433.8'!A88,'433.8'!A88:N247,14,FALSE)</f>
        <v>4858.9144725931601</v>
      </c>
    </row>
    <row r="142" spans="1:4" ht="54" thickTop="1" thickBot="1">
      <c r="A142" s="137" t="s">
        <v>1060</v>
      </c>
      <c r="B142" s="138" t="s">
        <v>1971</v>
      </c>
      <c r="C142" s="133" t="s">
        <v>387</v>
      </c>
      <c r="D142" s="179">
        <f>VLOOKUP('440.1'!A89,'440.1'!A89:N248,14,FALSE)</f>
        <v>224834.40053060703</v>
      </c>
    </row>
    <row r="143" spans="1:4" ht="54" thickTop="1" thickBot="1">
      <c r="A143" s="137" t="s">
        <v>1061</v>
      </c>
      <c r="B143" s="138" t="s">
        <v>1972</v>
      </c>
      <c r="C143" s="133" t="s">
        <v>387</v>
      </c>
      <c r="D143" s="179">
        <f>VLOOKUP('440.2'!A93,'440.2'!A93:N250,14,FALSE)</f>
        <v>224834.40053060703</v>
      </c>
    </row>
    <row r="144" spans="1:4" ht="54" thickTop="1" thickBot="1">
      <c r="A144" s="137" t="s">
        <v>1062</v>
      </c>
      <c r="B144" s="138" t="s">
        <v>1973</v>
      </c>
      <c r="C144" s="133" t="s">
        <v>387</v>
      </c>
      <c r="D144" s="179">
        <f>VLOOKUP('440.3'!A93,'440.3'!A93:N252,14,FALSE)</f>
        <v>224834.40053060703</v>
      </c>
    </row>
    <row r="145" spans="1:4" ht="54" thickTop="1" thickBot="1">
      <c r="A145" s="137" t="s">
        <v>1063</v>
      </c>
      <c r="B145" s="138" t="s">
        <v>1213</v>
      </c>
      <c r="C145" s="133" t="s">
        <v>387</v>
      </c>
      <c r="D145" s="179">
        <f>VLOOKUP('440.4'!A93,'440.4'!A93:N254,14,FALSE)</f>
        <v>244217.05869511265</v>
      </c>
    </row>
    <row r="146" spans="1:4" ht="54" thickTop="1" thickBot="1">
      <c r="A146" s="137" t="s">
        <v>1064</v>
      </c>
      <c r="B146" s="138" t="s">
        <v>1974</v>
      </c>
      <c r="C146" s="133" t="s">
        <v>387</v>
      </c>
      <c r="D146" s="179">
        <f>VLOOKUP('441.1'!A93,'441.1'!A93:N256,14,FALSE)</f>
        <v>224834.40053060703</v>
      </c>
    </row>
    <row r="147" spans="1:4" ht="54" thickTop="1" thickBot="1">
      <c r="A147" s="137" t="s">
        <v>1065</v>
      </c>
      <c r="B147" s="138" t="s">
        <v>1975</v>
      </c>
      <c r="C147" s="133" t="s">
        <v>387</v>
      </c>
      <c r="D147" s="179">
        <f>VLOOKUP('441.2'!A92,'441.2'!A92:N258,14,FALSE)</f>
        <v>224834.40053060703</v>
      </c>
    </row>
    <row r="148" spans="1:4" ht="54" thickTop="1" thickBot="1">
      <c r="A148" s="137" t="s">
        <v>1066</v>
      </c>
      <c r="B148" s="138" t="s">
        <v>1976</v>
      </c>
      <c r="C148" s="133" t="s">
        <v>387</v>
      </c>
      <c r="D148" s="179">
        <f>VLOOKUP('441.3'!A93,'441.3'!A93:N260,14,FALSE)</f>
        <v>224834.40053060703</v>
      </c>
    </row>
    <row r="149" spans="1:4" ht="54" thickTop="1" thickBot="1">
      <c r="A149" s="137" t="s">
        <v>1067</v>
      </c>
      <c r="B149" s="138" t="s">
        <v>1977</v>
      </c>
      <c r="C149" s="133" t="s">
        <v>387</v>
      </c>
      <c r="D149" s="179">
        <f>VLOOKUP('441.4'!A92,'441.4'!A92:N262,14,FALSE)</f>
        <v>243621.59507532162</v>
      </c>
    </row>
    <row r="150" spans="1:4" ht="54" thickTop="1" thickBot="1">
      <c r="A150" s="137" t="s">
        <v>1068</v>
      </c>
      <c r="B150" s="138" t="s">
        <v>1957</v>
      </c>
      <c r="C150" s="133" t="s">
        <v>387</v>
      </c>
      <c r="D150" s="179">
        <f>VLOOKUP('450.1'!A95,'450.1'!A95:N264,14,FALSE)</f>
        <v>254917.56028296333</v>
      </c>
    </row>
    <row r="151" spans="1:4" ht="54" thickTop="1" thickBot="1">
      <c r="A151" s="137" t="s">
        <v>1069</v>
      </c>
      <c r="B151" s="138" t="s">
        <v>1978</v>
      </c>
      <c r="C151" s="133" t="s">
        <v>387</v>
      </c>
      <c r="D151" s="179">
        <f>VLOOKUP('450.2'!A93,'450.2'!A93:N266,14,FALSE)</f>
        <v>254917.56028296333</v>
      </c>
    </row>
    <row r="152" spans="1:4" ht="54" thickTop="1" thickBot="1">
      <c r="A152" s="137" t="s">
        <v>1070</v>
      </c>
      <c r="B152" s="138" t="s">
        <v>1979</v>
      </c>
      <c r="C152" s="133" t="s">
        <v>387</v>
      </c>
      <c r="D152" s="179">
        <f>VLOOKUP('450.3'!A93,'450.3'!A93:N268,14,FALSE)</f>
        <v>254917.56028296333</v>
      </c>
    </row>
    <row r="153" spans="1:4" ht="54" thickTop="1" thickBot="1">
      <c r="A153" s="137" t="s">
        <v>1071</v>
      </c>
      <c r="B153" s="138" t="s">
        <v>1980</v>
      </c>
      <c r="C153" s="133" t="s">
        <v>387</v>
      </c>
      <c r="D153" s="179">
        <f>VLOOKUP('450.4'!A92,'450.4'!A92:N270,14,FALSE)</f>
        <v>254917.56028296333</v>
      </c>
    </row>
    <row r="154" spans="1:4" ht="63.75" customHeight="1" thickTop="1" thickBot="1">
      <c r="A154" s="137" t="s">
        <v>1072</v>
      </c>
      <c r="B154" s="138" t="s">
        <v>1981</v>
      </c>
      <c r="C154" s="133" t="s">
        <v>387</v>
      </c>
      <c r="D154" s="179">
        <f>VLOOKUP('450.5'!A92,'450.5'!A92:N272,14,FALSE)</f>
        <v>254917.56028296333</v>
      </c>
    </row>
    <row r="155" spans="1:4" ht="54" thickTop="1" thickBot="1">
      <c r="A155" s="137" t="s">
        <v>1073</v>
      </c>
      <c r="B155" s="138" t="s">
        <v>1982</v>
      </c>
      <c r="C155" s="133" t="s">
        <v>387</v>
      </c>
      <c r="D155" s="179">
        <f>VLOOKUP('450.6'!A93,'450.6'!A93:N274,14,FALSE)</f>
        <v>254917.56028296333</v>
      </c>
    </row>
    <row r="156" spans="1:4" ht="54" thickTop="1" thickBot="1">
      <c r="A156" s="137" t="s">
        <v>1074</v>
      </c>
      <c r="B156" s="138" t="s">
        <v>1983</v>
      </c>
      <c r="C156" s="133" t="s">
        <v>387</v>
      </c>
      <c r="D156" s="179">
        <f>VLOOKUP('450.7'!A93,'450.7'!A93:N275,14,FALSE)</f>
        <v>254917.56028296333</v>
      </c>
    </row>
    <row r="157" spans="1:4" ht="54" thickTop="1" thickBot="1">
      <c r="A157" s="137" t="s">
        <v>1075</v>
      </c>
      <c r="B157" s="138" t="s">
        <v>1984</v>
      </c>
      <c r="C157" s="133" t="s">
        <v>387</v>
      </c>
      <c r="D157" s="179">
        <f>VLOOKUP('450.8'!A93,'450.8'!A93:N276,14,FALSE)</f>
        <v>254917.56028296333</v>
      </c>
    </row>
    <row r="158" spans="1:4" ht="54" thickTop="1" thickBot="1">
      <c r="A158" s="137" t="s">
        <v>1584</v>
      </c>
      <c r="B158" s="138" t="s">
        <v>1615</v>
      </c>
      <c r="C158" s="133" t="s">
        <v>387</v>
      </c>
      <c r="D158" s="179">
        <f>VLOOKUP('450.10'!A92,'450.10'!A92:N277,14,FALSE)</f>
        <v>289795.072135725</v>
      </c>
    </row>
    <row r="159" spans="1:4" ht="54" thickTop="1" thickBot="1">
      <c r="A159" s="137" t="s">
        <v>1586</v>
      </c>
      <c r="B159" s="138" t="s">
        <v>1616</v>
      </c>
      <c r="C159" s="133" t="s">
        <v>387</v>
      </c>
      <c r="D159" s="179">
        <f>VLOOKUP('450.11'!A92,'450.11'!A92:N278,14,FALSE)</f>
        <v>289795.072135725</v>
      </c>
    </row>
    <row r="160" spans="1:4" ht="54" thickTop="1" thickBot="1">
      <c r="A160" s="137" t="s">
        <v>1588</v>
      </c>
      <c r="B160" s="138" t="s">
        <v>1617</v>
      </c>
      <c r="C160" s="133" t="s">
        <v>387</v>
      </c>
      <c r="D160" s="179">
        <f>VLOOKUP('450.12'!A92,'450.11'!A92:N279,14,FALSE)</f>
        <v>289795.072135725</v>
      </c>
    </row>
    <row r="161" spans="1:4" ht="54" thickTop="1" thickBot="1">
      <c r="A161" s="137" t="s">
        <v>1076</v>
      </c>
      <c r="B161" s="138" t="s">
        <v>1985</v>
      </c>
      <c r="C161" s="133" t="s">
        <v>387</v>
      </c>
      <c r="D161" s="179">
        <f>VLOOKUP('451.1'!A92,'451.1'!A92:N280,14,FALSE)</f>
        <v>254917.56028296333</v>
      </c>
    </row>
    <row r="162" spans="1:4" ht="54" thickTop="1" thickBot="1">
      <c r="A162" s="137" t="s">
        <v>1077</v>
      </c>
      <c r="B162" s="138" t="s">
        <v>1986</v>
      </c>
      <c r="C162" s="133" t="s">
        <v>387</v>
      </c>
      <c r="D162" s="179">
        <f>VLOOKUP('451.2'!A93,'451.2'!A93:N281,14,FALSE)</f>
        <v>254917.56028296333</v>
      </c>
    </row>
    <row r="163" spans="1:4" ht="54" thickTop="1" thickBot="1">
      <c r="A163" s="137" t="s">
        <v>1078</v>
      </c>
      <c r="B163" s="138" t="s">
        <v>1987</v>
      </c>
      <c r="C163" s="133" t="s">
        <v>387</v>
      </c>
      <c r="D163" s="179">
        <f>VLOOKUP('451.3'!A92,'451.3'!A92:N282,14,FALSE)</f>
        <v>254917.56028296333</v>
      </c>
    </row>
    <row r="164" spans="1:4" ht="54" thickTop="1" thickBot="1">
      <c r="A164" s="137" t="s">
        <v>1079</v>
      </c>
      <c r="B164" s="138" t="s">
        <v>1988</v>
      </c>
      <c r="C164" s="133" t="s">
        <v>387</v>
      </c>
      <c r="D164" s="179">
        <f>VLOOKUP('451.4'!A92,'451.4'!A92:N283,14,FALSE)</f>
        <v>289795.072135725</v>
      </c>
    </row>
    <row r="165" spans="1:4" ht="54" thickTop="1" thickBot="1">
      <c r="A165" s="137" t="s">
        <v>1080</v>
      </c>
      <c r="B165" s="138" t="s">
        <v>1989</v>
      </c>
      <c r="C165" s="133" t="s">
        <v>387</v>
      </c>
      <c r="D165" s="179">
        <f>VLOOKUP('452.1'!A93,'452.1'!A93:N284,14,FALSE)</f>
        <v>254917.56028296333</v>
      </c>
    </row>
    <row r="166" spans="1:4" ht="54" thickTop="1" thickBot="1">
      <c r="A166" s="137" t="s">
        <v>1081</v>
      </c>
      <c r="B166" s="138" t="s">
        <v>1990</v>
      </c>
      <c r="C166" s="133" t="s">
        <v>387</v>
      </c>
      <c r="D166" s="179">
        <f>VLOOKUP('452.2'!A93,'452.2'!A93:N285,14,FALSE)</f>
        <v>254917.56028296333</v>
      </c>
    </row>
    <row r="167" spans="1:4" ht="54" thickTop="1" thickBot="1">
      <c r="A167" s="137" t="s">
        <v>1082</v>
      </c>
      <c r="B167" s="138" t="s">
        <v>1991</v>
      </c>
      <c r="C167" s="133" t="s">
        <v>387</v>
      </c>
      <c r="D167" s="179">
        <f>VLOOKUP('452.3'!A92,'452.3'!A92:N286,14,FALSE)</f>
        <v>254917.56028296333</v>
      </c>
    </row>
    <row r="168" spans="1:4" ht="54" thickTop="1" thickBot="1">
      <c r="A168" s="137" t="s">
        <v>1083</v>
      </c>
      <c r="B168" s="138" t="s">
        <v>1992</v>
      </c>
      <c r="C168" s="133" t="s">
        <v>387</v>
      </c>
      <c r="D168" s="179">
        <f>VLOOKUP('452.4'!A93,'452.4'!A93:N287,14,FALSE)</f>
        <v>254917.56028296333</v>
      </c>
    </row>
    <row r="169" spans="1:4" ht="54" thickTop="1" thickBot="1">
      <c r="A169" s="137" t="s">
        <v>1084</v>
      </c>
      <c r="B169" s="138" t="s">
        <v>1214</v>
      </c>
      <c r="C169" s="133" t="s">
        <v>387</v>
      </c>
      <c r="D169" s="179">
        <f>VLOOKUP('453.1'!A92,'453.1'!A92:N288,14,FALSE)</f>
        <v>251448.97606733377</v>
      </c>
    </row>
    <row r="170" spans="1:4" ht="54" thickTop="1" thickBot="1">
      <c r="A170" s="137" t="s">
        <v>1085</v>
      </c>
      <c r="B170" s="138" t="s">
        <v>1993</v>
      </c>
      <c r="C170" s="133" t="s">
        <v>233</v>
      </c>
      <c r="D170" s="179">
        <f>VLOOKUP('460.1'!A87,'460.1'!A87:N289,14,FALSE)</f>
        <v>8201.8407838700987</v>
      </c>
    </row>
    <row r="171" spans="1:4" ht="54" thickTop="1" thickBot="1">
      <c r="A171" s="196" t="s">
        <v>2017</v>
      </c>
      <c r="B171" s="138" t="s">
        <v>2073</v>
      </c>
      <c r="C171" s="133" t="s">
        <v>233</v>
      </c>
      <c r="D171" s="179">
        <f>VLOOKUP('460.2'!A87,'460.2'!A87:N290,14,FALSE)</f>
        <v>4100.9203919350493</v>
      </c>
    </row>
    <row r="172" spans="1:4" ht="51.75" customHeight="1" thickTop="1" thickBot="1">
      <c r="A172" s="137" t="s">
        <v>1086</v>
      </c>
      <c r="B172" s="138" t="s">
        <v>1215</v>
      </c>
      <c r="C172" s="133" t="s">
        <v>387</v>
      </c>
      <c r="D172" s="179">
        <f>VLOOKUP('461.1'!A87,'461.1'!A87:N291,14,FALSE)</f>
        <v>110242.40774169717</v>
      </c>
    </row>
    <row r="173" spans="1:4" ht="54" thickTop="1" thickBot="1">
      <c r="A173" s="137" t="s">
        <v>1087</v>
      </c>
      <c r="B173" s="138" t="s">
        <v>1216</v>
      </c>
      <c r="C173" s="133" t="s">
        <v>387</v>
      </c>
      <c r="D173" s="179">
        <f>VLOOKUP('461.2'!A89,'461.2'!A89:N294,14,FALSE)</f>
        <v>125660.28315033184</v>
      </c>
    </row>
    <row r="174" spans="1:4" ht="54" thickTop="1" thickBot="1">
      <c r="A174" s="137" t="s">
        <v>1598</v>
      </c>
      <c r="B174" s="138" t="s">
        <v>2078</v>
      </c>
      <c r="C174" s="133" t="s">
        <v>387</v>
      </c>
      <c r="D174" s="179">
        <f>VLOOKUP('462.1.1'!A88,'462.1.1'!A88:N293,14,FALSE)</f>
        <v>161578.1927071496</v>
      </c>
    </row>
    <row r="175" spans="1:4" ht="54" thickTop="1" thickBot="1">
      <c r="A175" s="137" t="s">
        <v>1599</v>
      </c>
      <c r="B175" s="138" t="s">
        <v>2079</v>
      </c>
      <c r="C175" s="133" t="s">
        <v>387</v>
      </c>
      <c r="D175" s="179">
        <f>VLOOKUP('462.1.2'!A88,'462.1.2'!A88:N294,14,FALSE)</f>
        <v>165275.10834990401</v>
      </c>
    </row>
    <row r="176" spans="1:4" ht="54" thickTop="1" thickBot="1">
      <c r="A176" s="137" t="s">
        <v>1600</v>
      </c>
      <c r="B176" s="138" t="s">
        <v>2082</v>
      </c>
      <c r="C176" s="133" t="s">
        <v>387</v>
      </c>
      <c r="D176" s="179">
        <f>VLOOKUP('462.2.1'!A88,'462.2.1'!A88:N295,14,FALSE)</f>
        <v>176851.6378248519</v>
      </c>
    </row>
    <row r="177" spans="1:4" ht="54" thickTop="1" thickBot="1">
      <c r="A177" s="137" t="s">
        <v>1601</v>
      </c>
      <c r="B177" s="138" t="s">
        <v>2083</v>
      </c>
      <c r="C177" s="133" t="s">
        <v>387</v>
      </c>
      <c r="D177" s="179">
        <f>VLOOKUP('462.2.2'!A88,'462.2.2'!A88:N296,14,FALSE)</f>
        <v>180548.55346760631</v>
      </c>
    </row>
    <row r="178" spans="1:4" ht="54" thickTop="1" thickBot="1">
      <c r="A178" s="137" t="s">
        <v>1088</v>
      </c>
      <c r="B178" s="138" t="s">
        <v>1618</v>
      </c>
      <c r="C178" s="133" t="s">
        <v>233</v>
      </c>
      <c r="D178" s="179">
        <f>VLOOKUP('464.1'!A88,'464.1'!A88:N297,14,FALSE)</f>
        <v>4794.3082251611295</v>
      </c>
    </row>
    <row r="179" spans="1:4" ht="54" thickTop="1" thickBot="1">
      <c r="A179" s="137" t="s">
        <v>1089</v>
      </c>
      <c r="B179" s="138" t="s">
        <v>1619</v>
      </c>
      <c r="C179" s="133" t="s">
        <v>387</v>
      </c>
      <c r="D179" s="179">
        <f>VLOOKUP('465.1'!A92,'465.1'!A92:N298,14,FALSE)</f>
        <v>117506.62124888822</v>
      </c>
    </row>
    <row r="180" spans="1:4" ht="54" thickTop="1" thickBot="1">
      <c r="A180" s="137" t="s">
        <v>1602</v>
      </c>
      <c r="B180" s="138" t="s">
        <v>1620</v>
      </c>
      <c r="C180" s="133" t="s">
        <v>387</v>
      </c>
      <c r="D180" s="179">
        <f>VLOOKUP('465.2'!A92,'465.2'!A92:N299,14,FALSE)</f>
        <v>20966.724591093323</v>
      </c>
    </row>
    <row r="181" spans="1:4" ht="54" thickTop="1" thickBot="1">
      <c r="A181" s="137" t="s">
        <v>1090</v>
      </c>
      <c r="B181" s="138" t="s">
        <v>1621</v>
      </c>
      <c r="C181" s="133" t="s">
        <v>144</v>
      </c>
      <c r="D181" s="179">
        <f>VLOOKUP('466.1'!A92,'466.1'!A92:N300,14,FALSE)</f>
        <v>2756.0683665085826</v>
      </c>
    </row>
    <row r="182" spans="1:4" ht="54" thickTop="1" thickBot="1">
      <c r="A182" s="137" t="s">
        <v>1091</v>
      </c>
      <c r="B182" s="138" t="s">
        <v>1622</v>
      </c>
      <c r="C182" s="133" t="s">
        <v>144</v>
      </c>
      <c r="D182" s="179">
        <f>VLOOKUP('466.2'!A96,'466.2'!A96:N301,14,FALSE)</f>
        <v>3237.5533524728644</v>
      </c>
    </row>
    <row r="183" spans="1:4" ht="54" thickTop="1" thickBot="1">
      <c r="A183" s="139" t="s">
        <v>1092</v>
      </c>
      <c r="B183" s="140" t="s">
        <v>1735</v>
      </c>
      <c r="C183" s="133" t="s">
        <v>387</v>
      </c>
      <c r="D183" s="179">
        <f>VLOOKUP('500.1'!A95,'500.1'!A95:N302,14,FALSE)</f>
        <v>786737.03824067826</v>
      </c>
    </row>
    <row r="184" spans="1:4" ht="54" thickTop="1" thickBot="1">
      <c r="A184" s="137" t="s">
        <v>1624</v>
      </c>
      <c r="B184" s="138" t="s">
        <v>1736</v>
      </c>
      <c r="C184" s="133" t="s">
        <v>387</v>
      </c>
      <c r="D184" s="179">
        <f>VLOOKUP('500.2'!A95,'500.2'!A95:N303,14,FALSE)</f>
        <v>803359.66965658241</v>
      </c>
    </row>
    <row r="185" spans="1:4" ht="57.75" thickTop="1" thickBot="1">
      <c r="A185" s="137" t="s">
        <v>1093</v>
      </c>
      <c r="B185" s="138" t="s">
        <v>1875</v>
      </c>
      <c r="C185" s="133" t="s">
        <v>377</v>
      </c>
      <c r="D185" s="179">
        <f>VLOOKUP('501.1'!A88,'501.1'!A88:N304,14,FALSE)</f>
        <v>624.25819334498772</v>
      </c>
    </row>
    <row r="186" spans="1:4" ht="57.75" thickTop="1" thickBot="1">
      <c r="A186" s="137" t="s">
        <v>1626</v>
      </c>
      <c r="B186" s="138" t="s">
        <v>1876</v>
      </c>
      <c r="C186" s="133" t="s">
        <v>377</v>
      </c>
      <c r="D186" s="179">
        <f>VLOOKUP('501.10'!A88,'501.10'!A88:N305,14,FALSE)</f>
        <v>719.34387842402566</v>
      </c>
    </row>
    <row r="187" spans="1:4" ht="57.75" thickTop="1" thickBot="1">
      <c r="A187" s="137" t="s">
        <v>1627</v>
      </c>
      <c r="B187" s="138" t="s">
        <v>1877</v>
      </c>
      <c r="C187" s="133" t="s">
        <v>377</v>
      </c>
      <c r="D187" s="179">
        <f>VLOOKUP('501.20'!A88,'501.20'!A88:N306,14,FALSE)</f>
        <v>814.42956350306372</v>
      </c>
    </row>
    <row r="188" spans="1:4" ht="54" thickTop="1" thickBot="1">
      <c r="A188" s="137" t="s">
        <v>1628</v>
      </c>
      <c r="B188" s="138" t="s">
        <v>1737</v>
      </c>
      <c r="C188" s="133" t="s">
        <v>387</v>
      </c>
      <c r="D188" s="179">
        <f>VLOOKUP('505.1'!A84,'505.1'!A84:N307,14,FALSE)</f>
        <v>561663.86368329986</v>
      </c>
    </row>
    <row r="189" spans="1:4" ht="54" thickTop="1" thickBot="1">
      <c r="A189" s="137" t="s">
        <v>1094</v>
      </c>
      <c r="B189" s="138" t="s">
        <v>1738</v>
      </c>
      <c r="C189" s="133" t="s">
        <v>233</v>
      </c>
      <c r="D189" s="179">
        <f>VLOOKUP('510.1'!A84,'510.1'!A84:N308,14,FALSE)</f>
        <v>28056.796193525777</v>
      </c>
    </row>
    <row r="190" spans="1:4" ht="54" thickTop="1" thickBot="1">
      <c r="A190" s="137" t="s">
        <v>1632</v>
      </c>
      <c r="B190" s="138" t="s">
        <v>1217</v>
      </c>
      <c r="C190" s="133" t="s">
        <v>387</v>
      </c>
      <c r="D190" s="179">
        <f>VLOOKUP('600.1.1'!A85,'600.1.1'!A85:N311,14,FALSE)</f>
        <v>18861.224078340434</v>
      </c>
    </row>
    <row r="191" spans="1:4" ht="54" thickTop="1" thickBot="1">
      <c r="A191" s="137" t="s">
        <v>1633</v>
      </c>
      <c r="B191" s="138" t="s">
        <v>1739</v>
      </c>
      <c r="C191" s="133" t="s">
        <v>387</v>
      </c>
      <c r="D191" s="179">
        <f>VLOOKUP('600.2.1'!A88,'600.2.1'!A88:N310,14,FALSE)</f>
        <v>87586.41892382942</v>
      </c>
    </row>
    <row r="192" spans="1:4" ht="54" thickTop="1" thickBot="1">
      <c r="A192" s="137" t="s">
        <v>1634</v>
      </c>
      <c r="B192" s="138" t="s">
        <v>1740</v>
      </c>
      <c r="C192" s="133" t="s">
        <v>387</v>
      </c>
      <c r="D192" s="179">
        <f>VLOOKUP('600.2.2'!A90,'600.2.2'!A90:N312,14,FALSE)</f>
        <v>131217.22978388748</v>
      </c>
    </row>
    <row r="193" spans="1:4" ht="54" thickTop="1" thickBot="1">
      <c r="A193" s="137" t="s">
        <v>1635</v>
      </c>
      <c r="B193" s="138" t="s">
        <v>1741</v>
      </c>
      <c r="C193" s="133" t="s">
        <v>387</v>
      </c>
      <c r="D193" s="179">
        <f>VLOOKUP('600.2.3'!A89,'600.2.3'!A89:N312,14,FALSE)</f>
        <v>17946.809585588599</v>
      </c>
    </row>
    <row r="194" spans="1:4" ht="54" thickTop="1" thickBot="1">
      <c r="A194" s="137" t="s">
        <v>1636</v>
      </c>
      <c r="B194" s="138" t="s">
        <v>1742</v>
      </c>
      <c r="C194" s="133" t="s">
        <v>387</v>
      </c>
      <c r="D194" s="179">
        <f>VLOOKUP('600.2.4'!A88,'600.2.4'!A88:N312,14,FALSE)</f>
        <v>24480.989596964144</v>
      </c>
    </row>
    <row r="195" spans="1:4" ht="54" thickTop="1" thickBot="1">
      <c r="A195" s="137" t="s">
        <v>1095</v>
      </c>
      <c r="B195" s="138" t="s">
        <v>2094</v>
      </c>
      <c r="C195" s="133" t="s">
        <v>387</v>
      </c>
      <c r="D195" s="179">
        <f>VLOOKUP('610.1'!A89,'610.1'!A89:N314,14,FALSE)</f>
        <v>165966.74007133287</v>
      </c>
    </row>
    <row r="196" spans="1:4" ht="54" thickTop="1" thickBot="1">
      <c r="A196" s="137" t="s">
        <v>1096</v>
      </c>
      <c r="B196" s="138" t="s">
        <v>1743</v>
      </c>
      <c r="C196" s="133" t="s">
        <v>387</v>
      </c>
      <c r="D196" s="179">
        <f>VLOOKUP('610.2'!A89,'610.2'!A89:N315,14,FALSE)</f>
        <v>129356.27081977081</v>
      </c>
    </row>
    <row r="197" spans="1:4" ht="54" thickTop="1" thickBot="1">
      <c r="A197" s="137" t="s">
        <v>1638</v>
      </c>
      <c r="B197" s="138" t="s">
        <v>1744</v>
      </c>
      <c r="C197" s="133" t="s">
        <v>387</v>
      </c>
      <c r="D197" s="179">
        <f>VLOOKUP('610.3'!A89,'610.3'!A89:N316,14,FALSE)</f>
        <v>150128.35884931975</v>
      </c>
    </row>
    <row r="198" spans="1:4" ht="54" thickTop="1" thickBot="1">
      <c r="A198" s="137" t="s">
        <v>1640</v>
      </c>
      <c r="B198" s="138" t="s">
        <v>1745</v>
      </c>
      <c r="C198" s="133" t="s">
        <v>387</v>
      </c>
      <c r="D198" s="179">
        <f>VLOOKUP('610.4'!A89,'610.4'!A89:N317,14,FALSE)</f>
        <v>109544.41040417943</v>
      </c>
    </row>
    <row r="199" spans="1:4" ht="54" thickTop="1" thickBot="1">
      <c r="A199" s="137" t="s">
        <v>1642</v>
      </c>
      <c r="B199" s="138" t="s">
        <v>1218</v>
      </c>
      <c r="C199" s="133" t="s">
        <v>387</v>
      </c>
      <c r="D199" s="179">
        <f>VLOOKUP('610.5'!A89,'610.5'!A89:N318,14,FALSE)</f>
        <v>174534.21499125613</v>
      </c>
    </row>
    <row r="200" spans="1:4" ht="54" thickTop="1" thickBot="1">
      <c r="A200" s="137" t="s">
        <v>1644</v>
      </c>
      <c r="B200" s="138" t="s">
        <v>1746</v>
      </c>
      <c r="C200" s="133" t="s">
        <v>387</v>
      </c>
      <c r="D200" s="179">
        <f>VLOOKUP('610.6'!A89,'610.6'!A89:N319,14,FALSE)</f>
        <v>173136.86883661637</v>
      </c>
    </row>
    <row r="201" spans="1:4" ht="54" thickTop="1" thickBot="1">
      <c r="A201" s="137" t="s">
        <v>1646</v>
      </c>
      <c r="B201" s="138" t="s">
        <v>1747</v>
      </c>
      <c r="C201" s="133" t="s">
        <v>387</v>
      </c>
      <c r="D201" s="179">
        <f>VLOOKUP('610.7'!A89,'610.7'!A89:N320,14,FALSE)</f>
        <v>108084.60014249811</v>
      </c>
    </row>
    <row r="202" spans="1:4" ht="54" thickTop="1" thickBot="1">
      <c r="A202" s="137" t="s">
        <v>1097</v>
      </c>
      <c r="B202" s="138" t="s">
        <v>1748</v>
      </c>
      <c r="C202" s="133" t="s">
        <v>144</v>
      </c>
      <c r="D202" s="179">
        <f>VLOOKUP('620.1'!A88,'620.1'!A88:N321,14,FALSE)</f>
        <v>281850.01649640664</v>
      </c>
    </row>
    <row r="203" spans="1:4" ht="54" thickTop="1" thickBot="1">
      <c r="A203" s="137" t="s">
        <v>1098</v>
      </c>
      <c r="B203" s="138" t="s">
        <v>1878</v>
      </c>
      <c r="C203" s="133" t="s">
        <v>144</v>
      </c>
      <c r="D203" s="179">
        <f>VLOOKUP('620.2'!A88,'620.2'!A88:N322,14,FALSE)</f>
        <v>281850.01649640664</v>
      </c>
    </row>
    <row r="204" spans="1:4" ht="54" thickTop="1" thickBot="1">
      <c r="A204" s="137" t="s">
        <v>1099</v>
      </c>
      <c r="B204" s="138" t="s">
        <v>1749</v>
      </c>
      <c r="C204" s="133" t="s">
        <v>1845</v>
      </c>
      <c r="D204" s="179">
        <f>VLOOKUP('620.3'!A91,'620.3'!A91:N321,14,FALSE)</f>
        <v>69450656.541306451</v>
      </c>
    </row>
    <row r="205" spans="1:4" ht="54" thickTop="1" thickBot="1">
      <c r="A205" s="137" t="s">
        <v>1650</v>
      </c>
      <c r="B205" s="138" t="s">
        <v>1750</v>
      </c>
      <c r="C205" s="133" t="s">
        <v>144</v>
      </c>
      <c r="D205" s="179">
        <f>VLOOKUP('621.1.1'!A95,'621.1.1'!A95:N325,14,FALSE)</f>
        <v>1903678.2350767148</v>
      </c>
    </row>
    <row r="206" spans="1:4" ht="54" thickTop="1" thickBot="1">
      <c r="A206" s="137" t="s">
        <v>1652</v>
      </c>
      <c r="B206" s="138" t="s">
        <v>1751</v>
      </c>
      <c r="C206" s="133" t="s">
        <v>144</v>
      </c>
      <c r="D206" s="179">
        <f>VLOOKUP('621.1.2'!A99,'621.1.2'!A99:N326,14,FALSE)</f>
        <v>3361769.8009633962</v>
      </c>
    </row>
    <row r="207" spans="1:4" ht="54" thickTop="1" thickBot="1">
      <c r="A207" s="137" t="s">
        <v>1100</v>
      </c>
      <c r="B207" s="138" t="s">
        <v>1752</v>
      </c>
      <c r="C207" s="133" t="s">
        <v>387</v>
      </c>
      <c r="D207" s="179">
        <f>VLOOKUP('621.2'!A89,'621.2'!A89:N326,14,FALSE)</f>
        <v>2262690.7959227753</v>
      </c>
    </row>
    <row r="208" spans="1:4" ht="54" thickTop="1" thickBot="1">
      <c r="A208" s="137" t="s">
        <v>1101</v>
      </c>
      <c r="B208" s="138" t="s">
        <v>1753</v>
      </c>
      <c r="C208" s="133" t="s">
        <v>144</v>
      </c>
      <c r="D208" s="179">
        <f>VLOOKUP('621.3'!A93,'621.3'!A93:N327,14,FALSE)</f>
        <v>57105642.593467645</v>
      </c>
    </row>
    <row r="209" spans="1:4" ht="54" thickTop="1" thickBot="1">
      <c r="A209" s="137" t="s">
        <v>1102</v>
      </c>
      <c r="B209" s="138" t="s">
        <v>1754</v>
      </c>
      <c r="C209" s="133" t="s">
        <v>387</v>
      </c>
      <c r="D209" s="179">
        <f>VLOOKUP('621.4'!A93,'621.4'!A93:N328,14,FALSE)</f>
        <v>51139417.560806222</v>
      </c>
    </row>
    <row r="210" spans="1:4" ht="54" thickTop="1" thickBot="1">
      <c r="A210" s="137" t="s">
        <v>1103</v>
      </c>
      <c r="B210" s="138" t="s">
        <v>1755</v>
      </c>
      <c r="C210" s="133" t="s">
        <v>144</v>
      </c>
      <c r="D210" s="179">
        <f>VLOOKUP('621.5'!A89,'621.5'!A89:N329,14,FALSE)</f>
        <v>4224535.5813463591</v>
      </c>
    </row>
    <row r="211" spans="1:4" ht="54" thickTop="1" thickBot="1">
      <c r="A211" s="137" t="s">
        <v>1656</v>
      </c>
      <c r="B211" s="138" t="s">
        <v>1756</v>
      </c>
      <c r="C211" s="133" t="s">
        <v>144</v>
      </c>
      <c r="D211" s="179">
        <f>VLOOKUP('621.5.1'!A89,'621.5.1'!A89:N330,14,FALSE)</f>
        <v>566557.62920087972</v>
      </c>
    </row>
    <row r="212" spans="1:4" ht="54" thickTop="1" thickBot="1">
      <c r="A212" s="137" t="s">
        <v>1104</v>
      </c>
      <c r="B212" s="138" t="s">
        <v>1757</v>
      </c>
      <c r="C212" s="133" t="s">
        <v>1845</v>
      </c>
      <c r="D212" s="179">
        <f>VLOOKUP('621.6'!A98,'621.6'!A98:N331,14,FALSE)</f>
        <v>58603862.220111489</v>
      </c>
    </row>
    <row r="213" spans="1:4" ht="54" thickTop="1" thickBot="1">
      <c r="A213" s="137" t="s">
        <v>1731</v>
      </c>
      <c r="B213" s="138" t="s">
        <v>1758</v>
      </c>
      <c r="C213" s="133" t="s">
        <v>1845</v>
      </c>
      <c r="D213" s="179">
        <f>VLOOKUP('621.7'!A89,'621.7'!A89:N332,14,FALSE)</f>
        <v>618543.37373638991</v>
      </c>
    </row>
    <row r="214" spans="1:4" ht="54" thickTop="1" thickBot="1">
      <c r="A214" s="137" t="s">
        <v>1105</v>
      </c>
      <c r="B214" s="138" t="s">
        <v>1994</v>
      </c>
      <c r="C214" s="133" t="s">
        <v>233</v>
      </c>
      <c r="D214" s="179">
        <f>VLOOKUP('622.1'!A89,'622.1'!A89:N333,14,FALSE)</f>
        <v>91281.334291012026</v>
      </c>
    </row>
    <row r="215" spans="1:4" ht="54" thickTop="1" thickBot="1">
      <c r="A215" s="137" t="s">
        <v>1106</v>
      </c>
      <c r="B215" s="138" t="s">
        <v>1759</v>
      </c>
      <c r="C215" s="133" t="s">
        <v>233</v>
      </c>
      <c r="D215" s="179">
        <f>VLOOKUP('622.2'!A89,'622.2'!A89:N335,14,FALSE)</f>
        <v>236745.32911718436</v>
      </c>
    </row>
    <row r="216" spans="1:4" ht="54" thickTop="1" thickBot="1">
      <c r="A216" s="137" t="s">
        <v>1107</v>
      </c>
      <c r="B216" s="138" t="s">
        <v>1760</v>
      </c>
      <c r="C216" s="133" t="s">
        <v>233</v>
      </c>
      <c r="D216" s="179">
        <f>VLOOKUP('622.3'!A89,'622.3'!A89:N336,14,FALSE)</f>
        <v>709874.82174404222</v>
      </c>
    </row>
    <row r="217" spans="1:4" ht="54" thickTop="1" thickBot="1">
      <c r="A217" s="137" t="s">
        <v>1108</v>
      </c>
      <c r="B217" s="138" t="s">
        <v>1761</v>
      </c>
      <c r="C217" s="133" t="s">
        <v>233</v>
      </c>
      <c r="D217" s="179">
        <f>VLOOKUP('622.4'!A89,'622.4'!A89:N337,14,FALSE)</f>
        <v>695809.03061937937</v>
      </c>
    </row>
    <row r="218" spans="1:4" ht="54" thickTop="1" thickBot="1">
      <c r="A218" s="137" t="s">
        <v>1109</v>
      </c>
      <c r="B218" s="138" t="s">
        <v>1762</v>
      </c>
      <c r="C218" s="133" t="s">
        <v>144</v>
      </c>
      <c r="D218" s="179">
        <f>VLOOKUP('622.5'!A89,'622.5'!A89:N338,14,FALSE)</f>
        <v>73401.515019268772</v>
      </c>
    </row>
    <row r="219" spans="1:4" ht="54" thickTop="1" thickBot="1">
      <c r="A219" s="137" t="s">
        <v>1110</v>
      </c>
      <c r="B219" s="138" t="s">
        <v>1763</v>
      </c>
      <c r="C219" s="133" t="s">
        <v>144</v>
      </c>
      <c r="D219" s="179">
        <f>VLOOKUP('623.1'!A103,'623.1'!A103:N339,14,FALSE)</f>
        <v>401650.75851692574</v>
      </c>
    </row>
    <row r="220" spans="1:4" ht="54" thickTop="1" thickBot="1">
      <c r="A220" s="137" t="s">
        <v>1111</v>
      </c>
      <c r="B220" s="138" t="s">
        <v>1219</v>
      </c>
      <c r="C220" s="133" t="s">
        <v>1995</v>
      </c>
      <c r="D220" s="179">
        <f>VLOOKUP('623.2'!A89,'623.2'!A89:N340,14,FALSE)</f>
        <v>2844754.4788120515</v>
      </c>
    </row>
    <row r="221" spans="1:4" ht="54" thickTop="1" thickBot="1">
      <c r="A221" s="137" t="s">
        <v>1112</v>
      </c>
      <c r="B221" s="138" t="s">
        <v>2114</v>
      </c>
      <c r="C221" s="133" t="s">
        <v>387</v>
      </c>
      <c r="D221" s="179">
        <f>VLOOKUP('630.1'!A89,'630.1'!A89:N341,14,FALSE)</f>
        <v>1155444.0556102742</v>
      </c>
    </row>
    <row r="222" spans="1:4" ht="54" thickTop="1" thickBot="1">
      <c r="A222" s="137" t="s">
        <v>1113</v>
      </c>
      <c r="B222" s="138" t="s">
        <v>2115</v>
      </c>
      <c r="C222" s="133" t="s">
        <v>387</v>
      </c>
      <c r="D222" s="179">
        <f>VLOOKUP('630.2'!A89,'630.2'!A89:N342,14,FALSE)</f>
        <v>1125671.5843477815</v>
      </c>
    </row>
    <row r="223" spans="1:4" ht="54" thickTop="1" thickBot="1">
      <c r="A223" s="137" t="s">
        <v>1114</v>
      </c>
      <c r="B223" s="138" t="s">
        <v>2116</v>
      </c>
      <c r="C223" s="133" t="s">
        <v>387</v>
      </c>
      <c r="D223" s="179">
        <f>VLOOKUP('630.3'!A89,'630.3'!A89:N343,14,FALSE)</f>
        <v>779699.97649691021</v>
      </c>
    </row>
    <row r="224" spans="1:4" ht="54" thickTop="1" thickBot="1">
      <c r="A224" s="137" t="s">
        <v>1115</v>
      </c>
      <c r="B224" s="138" t="s">
        <v>2117</v>
      </c>
      <c r="C224" s="133" t="s">
        <v>387</v>
      </c>
      <c r="D224" s="179">
        <f>VLOOKUP('630.4'!A89,'630.4'!A89:N344,14,FALSE)</f>
        <v>759334.27641706867</v>
      </c>
    </row>
    <row r="225" spans="1:4" ht="54" thickTop="1" thickBot="1">
      <c r="A225" s="137" t="s">
        <v>1116</v>
      </c>
      <c r="B225" s="138" t="s">
        <v>2118</v>
      </c>
      <c r="C225" s="133" t="s">
        <v>387</v>
      </c>
      <c r="D225" s="179">
        <f>VLOOKUP('630.5'!A93,'630.5'!A93:N345,14,FALSE)</f>
        <v>594053.85728868889</v>
      </c>
    </row>
    <row r="226" spans="1:4" ht="54" thickTop="1" thickBot="1">
      <c r="A226" s="137" t="s">
        <v>1117</v>
      </c>
      <c r="B226" s="138" t="s">
        <v>2119</v>
      </c>
      <c r="C226" s="133" t="s">
        <v>387</v>
      </c>
      <c r="D226" s="179">
        <f>VLOOKUP('630.6'!A93,'630.6'!A89:N346,14,FALSE)</f>
        <v>486662.37531872815</v>
      </c>
    </row>
    <row r="227" spans="1:4" ht="54" thickTop="1" thickBot="1">
      <c r="A227" s="137" t="s">
        <v>1118</v>
      </c>
      <c r="B227" s="138" t="s">
        <v>2120</v>
      </c>
      <c r="C227" s="133" t="s">
        <v>387</v>
      </c>
      <c r="D227" s="179">
        <f>VLOOKUP('630.7'!A93,'630.7'!A90:N347,14,FALSE)</f>
        <v>347516.55970392283</v>
      </c>
    </row>
    <row r="228" spans="1:4" ht="54" thickTop="1" thickBot="1">
      <c r="A228" s="137" t="s">
        <v>1119</v>
      </c>
      <c r="B228" s="138" t="s">
        <v>1764</v>
      </c>
      <c r="C228" s="133" t="s">
        <v>144</v>
      </c>
      <c r="D228" s="179">
        <f>VLOOKUP('632.1'!A90,'632.1'!A90:N349,14,FALSE)</f>
        <v>363163.98553841794</v>
      </c>
    </row>
    <row r="229" spans="1:4" ht="54" thickTop="1" thickBot="1">
      <c r="A229" s="137" t="s">
        <v>1659</v>
      </c>
      <c r="B229" s="138" t="s">
        <v>1765</v>
      </c>
      <c r="C229" s="133" t="s">
        <v>144</v>
      </c>
      <c r="D229" s="179">
        <f>VLOOKUP('632.2'!A90,'632.2'!A90:N350,14,FALSE)</f>
        <v>368373.02741666092</v>
      </c>
    </row>
    <row r="230" spans="1:4" ht="54" thickTop="1" thickBot="1">
      <c r="A230" s="137" t="s">
        <v>1662</v>
      </c>
      <c r="B230" s="138" t="s">
        <v>1766</v>
      </c>
      <c r="C230" s="133" t="s">
        <v>377</v>
      </c>
      <c r="D230" s="179">
        <f>VLOOKUP('640.1'!A90,'640.1'!A90:N351,14,FALSE)</f>
        <v>6119.494559727711</v>
      </c>
    </row>
    <row r="231" spans="1:4" ht="54" thickTop="1" thickBot="1">
      <c r="A231" s="137" t="s">
        <v>1663</v>
      </c>
      <c r="B231" s="138" t="s">
        <v>1767</v>
      </c>
      <c r="C231" s="133" t="s">
        <v>377</v>
      </c>
      <c r="D231" s="179">
        <f>VLOOKUP('640.2'!A90,'640.2'!A90:N352,14,FALSE)</f>
        <v>6013.8667660855635</v>
      </c>
    </row>
    <row r="232" spans="1:4" ht="54" thickTop="1" thickBot="1">
      <c r="A232" s="137" t="s">
        <v>1120</v>
      </c>
      <c r="B232" s="138" t="s">
        <v>1768</v>
      </c>
      <c r="C232" s="133" t="s">
        <v>1664</v>
      </c>
      <c r="D232" s="179">
        <f>VLOOKUP('641.1'!A90,'641.1'!A90:N353,14,FALSE)</f>
        <v>1834.8534906414245</v>
      </c>
    </row>
    <row r="233" spans="1:4" ht="54" thickTop="1" thickBot="1">
      <c r="A233" s="137" t="s">
        <v>1121</v>
      </c>
      <c r="B233" s="138" t="s">
        <v>1768</v>
      </c>
      <c r="C233" s="133" t="s">
        <v>377</v>
      </c>
      <c r="D233" s="179">
        <f>VLOOKUP('641.2'!A90,'641.2'!A90:N354,14,FALSE)</f>
        <v>40432.861609968641</v>
      </c>
    </row>
    <row r="234" spans="1:4" ht="54" thickTop="1" thickBot="1">
      <c r="A234" s="137" t="s">
        <v>1122</v>
      </c>
      <c r="B234" s="138" t="s">
        <v>1769</v>
      </c>
      <c r="C234" s="133" t="s">
        <v>1845</v>
      </c>
      <c r="D234" s="179">
        <f>VLOOKUP('642.1'!A90,'642.1'!A90:N355,14,FALSE)</f>
        <v>472253.03084735229</v>
      </c>
    </row>
    <row r="235" spans="1:4" ht="54" thickTop="1" thickBot="1">
      <c r="A235" s="137" t="s">
        <v>1123</v>
      </c>
      <c r="B235" s="138" t="s">
        <v>1770</v>
      </c>
      <c r="C235" s="133" t="s">
        <v>144</v>
      </c>
      <c r="D235" s="179">
        <f>VLOOKUP('642.2'!A90,'642.2'!A90:N356,14,FALSE)</f>
        <v>50586.018607135367</v>
      </c>
    </row>
    <row r="236" spans="1:4" ht="54" thickTop="1" thickBot="1">
      <c r="A236" s="137" t="s">
        <v>1124</v>
      </c>
      <c r="B236" s="138" t="s">
        <v>1771</v>
      </c>
      <c r="C236" s="133" t="s">
        <v>377</v>
      </c>
      <c r="D236" s="179">
        <f>VLOOKUP('650.1'!A95,'650.1'!A95:N358,14,FALSE)</f>
        <v>11246.555293221249</v>
      </c>
    </row>
    <row r="237" spans="1:4" ht="54" thickTop="1" thickBot="1">
      <c r="A237" s="137" t="s">
        <v>1125</v>
      </c>
      <c r="B237" s="138" t="s">
        <v>2127</v>
      </c>
      <c r="C237" s="133" t="s">
        <v>377</v>
      </c>
      <c r="D237" s="179">
        <f>VLOOKUP('650.2'!A93,'650.2'!A93:N359,14,FALSE)</f>
        <v>11079.25295264448</v>
      </c>
    </row>
    <row r="238" spans="1:4" ht="54" thickTop="1" thickBot="1">
      <c r="A238" s="137" t="s">
        <v>1126</v>
      </c>
      <c r="B238" s="138" t="s">
        <v>1772</v>
      </c>
      <c r="C238" s="133" t="s">
        <v>377</v>
      </c>
      <c r="D238" s="201">
        <f>VLOOKUP('650.3'!A90,'650.3'!A90:N360,14,FALSE)</f>
        <v>0.39942649690099563</v>
      </c>
    </row>
    <row r="239" spans="1:4" ht="54" thickTop="1" thickBot="1">
      <c r="A239" s="137" t="s">
        <v>1127</v>
      </c>
      <c r="B239" s="138" t="s">
        <v>2131</v>
      </c>
      <c r="C239" s="133" t="s">
        <v>377</v>
      </c>
      <c r="D239" s="179">
        <f>VLOOKUP('650.4'!A93,'650.4'!A93:N361,14,FALSE)</f>
        <v>4820.0830835863335</v>
      </c>
    </row>
    <row r="240" spans="1:4" ht="57.75" thickTop="1" thickBot="1">
      <c r="A240" s="137" t="s">
        <v>1128</v>
      </c>
      <c r="B240" s="138" t="s">
        <v>1773</v>
      </c>
      <c r="C240" s="133" t="s">
        <v>233</v>
      </c>
      <c r="D240" s="179">
        <f>VLOOKUP('660.1'!A87,'660.1'!A87:N362,14,FALSE)</f>
        <v>353873.39741517062</v>
      </c>
    </row>
    <row r="241" spans="1:4" ht="76.5" thickTop="1" thickBot="1">
      <c r="A241" s="137" t="s">
        <v>1129</v>
      </c>
      <c r="B241" s="138" t="s">
        <v>1880</v>
      </c>
      <c r="C241" s="133" t="s">
        <v>144</v>
      </c>
      <c r="D241" s="179">
        <f>VLOOKUP('660.2'!A87,'660.2'!A87:N363,14,FALSE)</f>
        <v>400314.48625583888</v>
      </c>
    </row>
    <row r="242" spans="1:4" ht="54" thickTop="1" thickBot="1">
      <c r="A242" s="137" t="s">
        <v>1677</v>
      </c>
      <c r="B242" s="138" t="s">
        <v>1774</v>
      </c>
      <c r="C242" s="133" t="s">
        <v>144</v>
      </c>
      <c r="D242" s="179">
        <f>VLOOKUP('661.1'!A87,'661.1'!A87:N364,14,FALSE)</f>
        <v>562417.50469898968</v>
      </c>
    </row>
    <row r="243" spans="1:4" ht="54" thickTop="1" thickBot="1">
      <c r="A243" s="137" t="s">
        <v>1130</v>
      </c>
      <c r="B243" s="138" t="s">
        <v>1775</v>
      </c>
      <c r="C243" s="133" t="s">
        <v>144</v>
      </c>
      <c r="D243" s="179">
        <f>VLOOKUP('662.1'!A87,'662.1'!A87:N365,14,FALSE)</f>
        <v>396632.71594781691</v>
      </c>
    </row>
    <row r="244" spans="1:4" ht="54" thickTop="1" thickBot="1">
      <c r="A244" s="137" t="s">
        <v>1131</v>
      </c>
      <c r="B244" s="138" t="s">
        <v>1776</v>
      </c>
      <c r="C244" s="133" t="s">
        <v>144</v>
      </c>
      <c r="D244" s="179">
        <f>VLOOKUP('662.2'!A87,'662.2'!A87:N366,14,FALSE)</f>
        <v>376735.03668252646</v>
      </c>
    </row>
    <row r="245" spans="1:4" ht="54" thickTop="1" thickBot="1">
      <c r="A245" s="137" t="s">
        <v>1678</v>
      </c>
      <c r="B245" s="138" t="s">
        <v>1777</v>
      </c>
      <c r="C245" s="133" t="s">
        <v>144</v>
      </c>
      <c r="D245" s="179">
        <f>VLOOKUP('663.1'!A87,'663.1'!A87:N367,14,FALSE)</f>
        <v>18390.5420614834</v>
      </c>
    </row>
    <row r="246" spans="1:4" ht="54" thickTop="1" thickBot="1">
      <c r="A246" s="137" t="s">
        <v>1132</v>
      </c>
      <c r="B246" s="138" t="s">
        <v>1778</v>
      </c>
      <c r="C246" s="133" t="s">
        <v>387</v>
      </c>
      <c r="D246" s="179">
        <f>VLOOKUP('670.1'!A87,'670.1'!A87:N368,14,FALSE)</f>
        <v>398670.54687014315</v>
      </c>
    </row>
    <row r="247" spans="1:4" ht="54" thickTop="1" thickBot="1">
      <c r="A247" s="137" t="s">
        <v>1133</v>
      </c>
      <c r="B247" s="138" t="s">
        <v>1779</v>
      </c>
      <c r="C247" s="133" t="s">
        <v>387</v>
      </c>
      <c r="D247" s="179">
        <f>VLOOKUP('670.2'!A87,'670.2'!A87:N369,14,FALSE)</f>
        <v>311725.02326591505</v>
      </c>
    </row>
    <row r="248" spans="1:4" ht="54" thickTop="1" thickBot="1">
      <c r="A248" s="137" t="s">
        <v>1680</v>
      </c>
      <c r="B248" s="138" t="s">
        <v>1780</v>
      </c>
      <c r="C248" s="133" t="s">
        <v>387</v>
      </c>
      <c r="D248" s="179">
        <f>VLOOKUP('670.3'!A87,'670.3'!A87:N370,14,FALSE)</f>
        <v>346113.65700946364</v>
      </c>
    </row>
    <row r="249" spans="1:4" ht="54" thickTop="1" thickBot="1">
      <c r="A249" s="137" t="s">
        <v>1681</v>
      </c>
      <c r="B249" s="138" t="s">
        <v>1781</v>
      </c>
      <c r="C249" s="133" t="s">
        <v>387</v>
      </c>
      <c r="D249" s="179">
        <f>VLOOKUP('670.4'!A87,'670.4'!A87:N371,14,FALSE)</f>
        <v>348369.53043662861</v>
      </c>
    </row>
    <row r="250" spans="1:4" ht="54" thickTop="1" thickBot="1">
      <c r="A250" s="137" t="s">
        <v>1682</v>
      </c>
      <c r="B250" s="138" t="s">
        <v>1782</v>
      </c>
      <c r="C250" s="133" t="s">
        <v>387</v>
      </c>
      <c r="D250" s="179">
        <f>VLOOKUP('670.5'!A89,'670.5'!A89:N372,14,FALSE)</f>
        <v>406124.5403273378</v>
      </c>
    </row>
    <row r="251" spans="1:4" ht="54" thickTop="1" thickBot="1">
      <c r="A251" s="137" t="s">
        <v>1134</v>
      </c>
      <c r="B251" s="138" t="s">
        <v>1783</v>
      </c>
      <c r="C251" s="133" t="s">
        <v>387</v>
      </c>
      <c r="D251" s="179">
        <f>VLOOKUP('671.1'!A89,'671.1'!A89:N373,14,FALSE)</f>
        <v>483122.83635242848</v>
      </c>
    </row>
    <row r="252" spans="1:4" ht="54" thickTop="1" thickBot="1">
      <c r="A252" s="137" t="s">
        <v>1135</v>
      </c>
      <c r="B252" s="138" t="s">
        <v>1784</v>
      </c>
      <c r="C252" s="133" t="s">
        <v>144</v>
      </c>
      <c r="D252" s="179">
        <f>VLOOKUP('671.2'!A89,'671.2'!A89:N374,14,FALSE)</f>
        <v>46566.994030469366</v>
      </c>
    </row>
    <row r="253" spans="1:4" ht="54" thickTop="1" thickBot="1">
      <c r="A253" s="137" t="s">
        <v>1683</v>
      </c>
      <c r="B253" s="138" t="s">
        <v>1785</v>
      </c>
      <c r="C253" s="133" t="s">
        <v>387</v>
      </c>
      <c r="D253" s="179">
        <f>VLOOKUP('671.3'!A87,'671.3'!A87:N375,14,FALSE)</f>
        <v>558862.15628134087</v>
      </c>
    </row>
    <row r="254" spans="1:4" ht="54" thickTop="1" thickBot="1">
      <c r="A254" s="137" t="s">
        <v>1684</v>
      </c>
      <c r="B254" s="138" t="s">
        <v>1786</v>
      </c>
      <c r="C254" s="133" t="s">
        <v>144</v>
      </c>
      <c r="D254" s="179">
        <f>VLOOKUP('671.4'!A87,'671.4'!A87:N376,14,FALSE)</f>
        <v>53491.455551873609</v>
      </c>
    </row>
    <row r="255" spans="1:4" ht="54" thickTop="1" thickBot="1">
      <c r="A255" s="137" t="s">
        <v>1136</v>
      </c>
      <c r="B255" s="138" t="s">
        <v>1787</v>
      </c>
      <c r="C255" s="133" t="s">
        <v>144</v>
      </c>
      <c r="D255" s="179">
        <f>VLOOKUP('672.1'!A87,'672.1'!A87:N377,14,FALSE)</f>
        <v>40170.667310667282</v>
      </c>
    </row>
    <row r="256" spans="1:4" ht="54" thickTop="1" thickBot="1">
      <c r="A256" s="137" t="s">
        <v>1685</v>
      </c>
      <c r="B256" s="138" t="s">
        <v>1788</v>
      </c>
      <c r="C256" s="133" t="s">
        <v>144</v>
      </c>
      <c r="D256" s="179">
        <f>VLOOKUP('672.2'!A87,'672.2'!A87:N378,14,FALSE)</f>
        <v>43802.343285461167</v>
      </c>
    </row>
    <row r="257" spans="1:4" ht="54" thickTop="1" thickBot="1">
      <c r="A257" s="137" t="s">
        <v>1686</v>
      </c>
      <c r="B257" s="138" t="s">
        <v>1789</v>
      </c>
      <c r="C257" s="133" t="s">
        <v>144</v>
      </c>
      <c r="D257" s="179">
        <f>VLOOKUP('672.3'!A87,'672.3'!A87:N379,14,FALSE)</f>
        <v>41952.501461913489</v>
      </c>
    </row>
    <row r="258" spans="1:4" ht="54" thickTop="1" thickBot="1">
      <c r="A258" s="137" t="s">
        <v>1687</v>
      </c>
      <c r="B258" s="138" t="s">
        <v>1790</v>
      </c>
      <c r="C258" s="133" t="s">
        <v>144</v>
      </c>
      <c r="D258" s="179">
        <f>VLOOKUP('672.4'!A87,'672.3'!A87:N380,14,FALSE)</f>
        <v>41952.501461913489</v>
      </c>
    </row>
    <row r="259" spans="1:4" ht="54" thickTop="1" thickBot="1">
      <c r="A259" s="137" t="s">
        <v>1732</v>
      </c>
      <c r="B259" s="138" t="s">
        <v>1791</v>
      </c>
      <c r="C259" s="133" t="s">
        <v>233</v>
      </c>
      <c r="D259" s="179">
        <f>VLOOKUP('673.1.1'!A87,'673.1.1'!A87:N381,14,FALSE)</f>
        <v>8743.774729828714</v>
      </c>
    </row>
    <row r="260" spans="1:4" ht="54" thickTop="1" thickBot="1">
      <c r="A260" s="137" t="s">
        <v>1733</v>
      </c>
      <c r="B260" s="138" t="s">
        <v>2046</v>
      </c>
      <c r="C260" s="133" t="s">
        <v>233</v>
      </c>
      <c r="D260" s="179">
        <f>VLOOKUP('673.1.2'!A87,'673.1.2'!A87:N382,14,FALSE)</f>
        <v>9676.0278596253665</v>
      </c>
    </row>
    <row r="261" spans="1:4" ht="54" thickTop="1" thickBot="1">
      <c r="A261" s="137" t="s">
        <v>1137</v>
      </c>
      <c r="B261" s="138" t="s">
        <v>1792</v>
      </c>
      <c r="C261" s="133" t="s">
        <v>387</v>
      </c>
      <c r="D261" s="179">
        <f>VLOOKUP('673.2'!A87,'673.2'!A87:N383,14,FALSE)</f>
        <v>83426.367294669442</v>
      </c>
    </row>
    <row r="262" spans="1:4" ht="54" thickTop="1" thickBot="1">
      <c r="A262" s="137" t="s">
        <v>1138</v>
      </c>
      <c r="B262" s="138" t="s">
        <v>1793</v>
      </c>
      <c r="C262" s="133" t="s">
        <v>387</v>
      </c>
      <c r="D262" s="179">
        <f>VLOOKUP('673.3'!A89,'673.3'!A89:N384,14,FALSE)</f>
        <v>98320.013894603733</v>
      </c>
    </row>
    <row r="263" spans="1:4" ht="54" thickTop="1" thickBot="1">
      <c r="A263" s="137" t="s">
        <v>1139</v>
      </c>
      <c r="B263" s="138" t="s">
        <v>1996</v>
      </c>
      <c r="C263" s="133" t="s">
        <v>144</v>
      </c>
      <c r="D263" s="179">
        <f>VLOOKUP('674.1'!A89,'674.1'!A89:N385,14,FALSE)</f>
        <v>114791.33128552121</v>
      </c>
    </row>
    <row r="264" spans="1:4" ht="54" thickTop="1" thickBot="1">
      <c r="A264" s="137" t="s">
        <v>1140</v>
      </c>
      <c r="B264" s="138" t="s">
        <v>1794</v>
      </c>
      <c r="C264" s="133" t="s">
        <v>144</v>
      </c>
      <c r="D264" s="179">
        <f>VLOOKUP('674.2'!A89,'674.2'!A89:N386,14,FALSE)</f>
        <v>199635.5986033954</v>
      </c>
    </row>
    <row r="265" spans="1:4" ht="54" thickTop="1" thickBot="1">
      <c r="A265" s="137" t="s">
        <v>1141</v>
      </c>
      <c r="B265" s="138" t="s">
        <v>1795</v>
      </c>
      <c r="C265" s="133" t="s">
        <v>233</v>
      </c>
      <c r="D265" s="179">
        <f>VLOOKUP('680.1'!A87,'680.1'!A87:N387,14,FALSE)</f>
        <v>154516.45282898191</v>
      </c>
    </row>
    <row r="266" spans="1:4" ht="54" thickTop="1" thickBot="1">
      <c r="A266" s="137" t="s">
        <v>1142</v>
      </c>
      <c r="B266" s="138" t="s">
        <v>1796</v>
      </c>
      <c r="C266" s="133" t="s">
        <v>144</v>
      </c>
      <c r="D266" s="179">
        <f>VLOOKUP('680.2'!A87,'680.2'!A87:N388,14,FALSE)</f>
        <v>8406.9900056042188</v>
      </c>
    </row>
    <row r="267" spans="1:4" ht="54" thickTop="1" thickBot="1">
      <c r="A267" s="137" t="s">
        <v>1143</v>
      </c>
      <c r="B267" s="138" t="s">
        <v>1797</v>
      </c>
      <c r="C267" s="133" t="s">
        <v>387</v>
      </c>
      <c r="D267" s="179">
        <f>VLOOKUP('680.3'!A89,'680.3'!A89:N389,14,FALSE)</f>
        <v>149542.87368381282</v>
      </c>
    </row>
    <row r="268" spans="1:4" ht="54" thickTop="1" thickBot="1">
      <c r="A268" s="137" t="s">
        <v>1144</v>
      </c>
      <c r="B268" s="138" t="s">
        <v>1798</v>
      </c>
      <c r="C268" s="133" t="s">
        <v>387</v>
      </c>
      <c r="D268" s="179">
        <f>VLOOKUP('681.1'!A89,'681.1'!A89:N390,14,FALSE)</f>
        <v>287621.55839983706</v>
      </c>
    </row>
    <row r="269" spans="1:4" ht="54" thickTop="1" thickBot="1">
      <c r="A269" s="137" t="s">
        <v>1692</v>
      </c>
      <c r="B269" s="138" t="s">
        <v>1799</v>
      </c>
      <c r="C269" s="133" t="s">
        <v>387</v>
      </c>
      <c r="D269" s="179">
        <f>VLOOKUP('681.2'!A89,'681.2'!A89:N391,14,FALSE)</f>
        <v>200676.03479560895</v>
      </c>
    </row>
    <row r="270" spans="1:4" ht="54" thickTop="1" thickBot="1">
      <c r="A270" s="137" t="s">
        <v>1693</v>
      </c>
      <c r="B270" s="138" t="s">
        <v>1800</v>
      </c>
      <c r="C270" s="133" t="s">
        <v>387</v>
      </c>
      <c r="D270" s="179">
        <f>VLOOKUP('681.3'!A89,'681.3'!A89:N392,14,FALSE)</f>
        <v>235064.66853915752</v>
      </c>
    </row>
    <row r="271" spans="1:4" ht="54" thickTop="1" thickBot="1">
      <c r="A271" s="137" t="s">
        <v>1694</v>
      </c>
      <c r="B271" s="138" t="s">
        <v>1801</v>
      </c>
      <c r="C271" s="133" t="s">
        <v>387</v>
      </c>
      <c r="D271" s="179">
        <f>VLOOKUP('681.4'!A89,'681.4'!A89:N393,14,FALSE)</f>
        <v>237320.54196632249</v>
      </c>
    </row>
    <row r="272" spans="1:4" ht="54" thickTop="1" thickBot="1">
      <c r="A272" s="137" t="s">
        <v>1145</v>
      </c>
      <c r="B272" s="138" t="s">
        <v>1802</v>
      </c>
      <c r="C272" s="133" t="s">
        <v>387</v>
      </c>
      <c r="D272" s="179">
        <f>VLOOKUP('682.1'!A89,'682.1'!A89:N394,14,FALSE)</f>
        <v>485275.62075227033</v>
      </c>
    </row>
    <row r="273" spans="1:4" ht="54" thickTop="1" thickBot="1">
      <c r="A273" s="137" t="s">
        <v>1695</v>
      </c>
      <c r="B273" s="138" t="s">
        <v>1803</v>
      </c>
      <c r="C273" s="133" t="s">
        <v>387</v>
      </c>
      <c r="D273" s="179">
        <f>VLOOKUP('682.2'!A89,'682.2'!A89:N395,14,FALSE)</f>
        <v>485275.62075227033</v>
      </c>
    </row>
    <row r="274" spans="1:4" ht="54" thickTop="1" thickBot="1">
      <c r="A274" s="137" t="s">
        <v>1697</v>
      </c>
      <c r="B274" s="138" t="s">
        <v>1804</v>
      </c>
      <c r="C274" s="133" t="s">
        <v>387</v>
      </c>
      <c r="D274" s="179">
        <f>VLOOKUP('682.3'!A89,'682.3'!A89:N396,14,FALSE)</f>
        <v>485275.62075227033</v>
      </c>
    </row>
    <row r="275" spans="1:4" ht="54" thickTop="1" thickBot="1">
      <c r="A275" s="137" t="s">
        <v>1699</v>
      </c>
      <c r="B275" s="138" t="s">
        <v>1997</v>
      </c>
      <c r="C275" s="133" t="s">
        <v>387</v>
      </c>
      <c r="D275" s="179">
        <f>VLOOKUP('682.4'!A89,'682.4'!A89:N397,14,FALSE)</f>
        <v>485275.62075227033</v>
      </c>
    </row>
    <row r="276" spans="1:4" ht="54" thickTop="1" thickBot="1">
      <c r="A276" s="137" t="s">
        <v>1701</v>
      </c>
      <c r="B276" s="138" t="s">
        <v>1805</v>
      </c>
      <c r="C276" s="133" t="s">
        <v>233</v>
      </c>
      <c r="D276" s="179">
        <f>VLOOKUP('683.1'!A89,'683.1'!A89:N398,14,FALSE)</f>
        <v>12889.095485084317</v>
      </c>
    </row>
    <row r="277" spans="1:4" ht="54" thickTop="1" thickBot="1">
      <c r="A277" s="137" t="s">
        <v>1703</v>
      </c>
      <c r="B277" s="138" t="s">
        <v>1806</v>
      </c>
      <c r="C277" s="133" t="s">
        <v>233</v>
      </c>
      <c r="D277" s="179">
        <f>VLOOKUP('683.2'!A89,'683.2'!A89:N399,14,FALSE)</f>
        <v>23573.419159791512</v>
      </c>
    </row>
    <row r="278" spans="1:4" ht="54" thickTop="1" thickBot="1">
      <c r="A278" s="137" t="s">
        <v>1705</v>
      </c>
      <c r="B278" s="138" t="s">
        <v>1807</v>
      </c>
      <c r="C278" s="133" t="s">
        <v>233</v>
      </c>
      <c r="D278" s="179">
        <f>VLOOKUP('683.3'!A89,'683.3'!A89:N400,14,FALSE)</f>
        <v>12889.095485084317</v>
      </c>
    </row>
    <row r="279" spans="1:4" ht="54" thickTop="1" thickBot="1">
      <c r="A279" s="137" t="s">
        <v>1706</v>
      </c>
      <c r="B279" s="138" t="s">
        <v>1808</v>
      </c>
      <c r="C279" s="133" t="s">
        <v>233</v>
      </c>
      <c r="D279" s="179">
        <f>VLOOKUP('683.4'!A89,'683.4'!A89:N401,14,FALSE)</f>
        <v>23573.419159791512</v>
      </c>
    </row>
    <row r="280" spans="1:4" ht="54" thickTop="1" thickBot="1">
      <c r="A280" s="137" t="s">
        <v>1707</v>
      </c>
      <c r="B280" s="138" t="s">
        <v>1809</v>
      </c>
      <c r="C280" s="133" t="s">
        <v>233</v>
      </c>
      <c r="D280" s="179">
        <f>VLOOKUP('683.5'!A87,'683.5'!A87:N402,14,FALSE)</f>
        <v>181834.45101374097</v>
      </c>
    </row>
    <row r="281" spans="1:4" ht="54" thickTop="1" thickBot="1">
      <c r="A281" s="137" t="s">
        <v>2047</v>
      </c>
      <c r="B281" s="138" t="s">
        <v>1810</v>
      </c>
      <c r="C281" s="133" t="s">
        <v>233</v>
      </c>
      <c r="D281" s="179">
        <f>VLOOKUP('690.1.1'!A89,'690.1.1'!A89:N403,14,FALSE)</f>
        <v>16882.413058213027</v>
      </c>
    </row>
    <row r="282" spans="1:4" ht="54" thickTop="1" thickBot="1">
      <c r="A282" s="137" t="s">
        <v>1710</v>
      </c>
      <c r="B282" s="138" t="s">
        <v>1811</v>
      </c>
      <c r="C282" s="133" t="s">
        <v>233</v>
      </c>
      <c r="D282" s="179">
        <f>VLOOKUP('690.1.2'!A89,'690.1.2'!A89:N404,14,FALSE)</f>
        <v>20768.28769285851</v>
      </c>
    </row>
    <row r="283" spans="1:4" ht="54" thickTop="1" thickBot="1">
      <c r="A283" s="137" t="s">
        <v>1146</v>
      </c>
      <c r="B283" s="138" t="s">
        <v>1812</v>
      </c>
      <c r="C283" s="133" t="s">
        <v>144</v>
      </c>
      <c r="D283" s="179">
        <f>VLOOKUP('700.1'!A89,'700.1'!A89:N405,14,FALSE)</f>
        <v>2174.0073630281122</v>
      </c>
    </row>
    <row r="284" spans="1:4" ht="54" thickTop="1" thickBot="1">
      <c r="A284" s="137" t="s">
        <v>1147</v>
      </c>
      <c r="B284" s="138" t="s">
        <v>1813</v>
      </c>
      <c r="C284" s="133" t="s">
        <v>144</v>
      </c>
      <c r="D284" s="179">
        <f>VLOOKUP('700.2'!A89,'700.2'!A89:N406,14,FALSE)</f>
        <v>4043.1410611129659</v>
      </c>
    </row>
    <row r="285" spans="1:4" ht="54" thickTop="1" thickBot="1">
      <c r="A285" s="137" t="s">
        <v>1148</v>
      </c>
      <c r="B285" s="138" t="s">
        <v>1814</v>
      </c>
      <c r="C285" s="133" t="s">
        <v>233</v>
      </c>
      <c r="D285" s="179">
        <f>VLOOKUP('700.3'!A89,'700.3'!A89:N407,14,FALSE)</f>
        <v>39522.302263813152</v>
      </c>
    </row>
    <row r="286" spans="1:4" ht="54" thickTop="1" thickBot="1">
      <c r="A286" s="137" t="s">
        <v>1149</v>
      </c>
      <c r="B286" s="138" t="s">
        <v>1815</v>
      </c>
      <c r="C286" s="133" t="s">
        <v>233</v>
      </c>
      <c r="D286" s="179">
        <f>VLOOKUP('700.4'!A89,'700.4'!A89:N408,14,FALSE)</f>
        <v>60794.667312703576</v>
      </c>
    </row>
    <row r="287" spans="1:4" ht="54" thickTop="1" thickBot="1">
      <c r="A287" s="137" t="s">
        <v>1150</v>
      </c>
      <c r="B287" s="138" t="s">
        <v>1816</v>
      </c>
      <c r="C287" s="133" t="s">
        <v>1845</v>
      </c>
      <c r="D287" s="179">
        <f>VLOOKUP('701.1'!A89,'701.1'!A89:N409,14,FALSE)</f>
        <v>10312.926836314937</v>
      </c>
    </row>
    <row r="288" spans="1:4" ht="54" thickTop="1" thickBot="1">
      <c r="A288" s="137" t="s">
        <v>1713</v>
      </c>
      <c r="B288" s="138" t="s">
        <v>1817</v>
      </c>
      <c r="C288" s="133" t="s">
        <v>1845</v>
      </c>
      <c r="D288" s="179">
        <f>VLOOKUP('710.1'!A89,'710.1'!A89:N410,14,FALSE)</f>
        <v>608810.38430552499</v>
      </c>
    </row>
    <row r="289" spans="1:4" ht="54" thickTop="1" thickBot="1">
      <c r="A289" s="137" t="s">
        <v>1151</v>
      </c>
      <c r="B289" s="138" t="s">
        <v>1818</v>
      </c>
      <c r="C289" s="133" t="s">
        <v>233</v>
      </c>
      <c r="D289" s="179">
        <f>VLOOKUP('710.2'!A89,'710.2'!A89:N411,14,FALSE)</f>
        <v>538109.35426233604</v>
      </c>
    </row>
    <row r="290" spans="1:4" ht="54" thickTop="1" thickBot="1">
      <c r="A290" s="137" t="s">
        <v>1152</v>
      </c>
      <c r="B290" s="138" t="s">
        <v>1819</v>
      </c>
      <c r="C290" s="133" t="s">
        <v>1845</v>
      </c>
      <c r="D290" s="179">
        <f>VLOOKUP('720.1'!A89,'720.1'!A89:N412,14,FALSE)</f>
        <v>154210.72814988016</v>
      </c>
    </row>
    <row r="291" spans="1:4" ht="54" thickTop="1" thickBot="1">
      <c r="A291" s="137" t="s">
        <v>1153</v>
      </c>
      <c r="B291" s="138" t="s">
        <v>1820</v>
      </c>
      <c r="C291" s="133" t="s">
        <v>144</v>
      </c>
      <c r="D291" s="179">
        <f>VLOOKUP('730.1'!A89,'730.1'!A89:N413,14,FALSE)</f>
        <v>152233.19087243662</v>
      </c>
    </row>
    <row r="292" spans="1:4" ht="54" thickTop="1" thickBot="1">
      <c r="A292" s="137" t="s">
        <v>1154</v>
      </c>
      <c r="B292" s="138" t="s">
        <v>1821</v>
      </c>
      <c r="C292" s="133" t="s">
        <v>1845</v>
      </c>
      <c r="D292" s="179">
        <f>VLOOKUP('730.2'!A89,'730.2'!A89:N414,14,FALSE)</f>
        <v>80531.204248508453</v>
      </c>
    </row>
    <row r="293" spans="1:4" ht="54" thickTop="1" thickBot="1">
      <c r="A293" s="137" t="s">
        <v>1155</v>
      </c>
      <c r="B293" s="138" t="s">
        <v>1822</v>
      </c>
      <c r="C293" s="133" t="s">
        <v>1845</v>
      </c>
      <c r="D293" s="179">
        <f>VLOOKUP('730.3'!A89,'730.3'!A89:N415,14,FALSE)</f>
        <v>57613.576248270911</v>
      </c>
    </row>
    <row r="294" spans="1:4" ht="54" thickTop="1" thickBot="1">
      <c r="A294" s="137" t="s">
        <v>1714</v>
      </c>
      <c r="B294" s="138" t="s">
        <v>1823</v>
      </c>
      <c r="C294" s="133" t="s">
        <v>1845</v>
      </c>
      <c r="D294" s="179">
        <f>VLOOKUP('730.4'!A89,'730.4'!A89:N416,14,FALSE)</f>
        <v>41322.228871395739</v>
      </c>
    </row>
    <row r="295" spans="1:4" ht="54" thickTop="1" thickBot="1">
      <c r="A295" s="137" t="s">
        <v>1156</v>
      </c>
      <c r="B295" s="138" t="s">
        <v>1824</v>
      </c>
      <c r="C295" s="133" t="s">
        <v>144</v>
      </c>
      <c r="D295" s="179">
        <f>VLOOKUP('731.1'!A89,'731.1'!A89:N417,14,FALSE)</f>
        <v>155844.52418892723</v>
      </c>
    </row>
    <row r="296" spans="1:4" ht="54" thickTop="1" thickBot="1">
      <c r="A296" s="137" t="s">
        <v>1157</v>
      </c>
      <c r="B296" s="138" t="s">
        <v>1825</v>
      </c>
      <c r="C296" s="133" t="s">
        <v>1995</v>
      </c>
      <c r="D296" s="179">
        <f>VLOOKUP('740.1'!A89,'740.1'!A89:N418,14,FALSE)</f>
        <v>17895.119081639634</v>
      </c>
    </row>
    <row r="297" spans="1:4" ht="54" thickTop="1" thickBot="1">
      <c r="A297" s="137" t="s">
        <v>1717</v>
      </c>
      <c r="B297" s="138" t="s">
        <v>1826</v>
      </c>
      <c r="C297" s="133" t="s">
        <v>1845</v>
      </c>
      <c r="D297" s="179">
        <f>VLOOKUP('741.1'!A89,'741.1'!A89:N419,14,FALSE)</f>
        <v>122527.24603611554</v>
      </c>
    </row>
    <row r="298" spans="1:4" ht="54" thickTop="1" thickBot="1">
      <c r="A298" s="137" t="s">
        <v>1158</v>
      </c>
      <c r="B298" s="138" t="s">
        <v>1827</v>
      </c>
      <c r="C298" s="133" t="s">
        <v>144</v>
      </c>
      <c r="D298" s="179">
        <f>VLOOKUP('800.1'!A89,'800.1'!A89:N420,14,FALSE)</f>
        <v>19204.417139367033</v>
      </c>
    </row>
    <row r="299" spans="1:4" ht="54" thickTop="1" thickBot="1">
      <c r="A299" s="137" t="s">
        <v>1159</v>
      </c>
      <c r="B299" s="138" t="s">
        <v>1828</v>
      </c>
      <c r="C299" s="133" t="s">
        <v>144</v>
      </c>
      <c r="D299" s="179">
        <f>VLOOKUP('800.2'!A89,'800.2'!A89:N421,14,FALSE)</f>
        <v>19302.865274759017</v>
      </c>
    </row>
    <row r="300" spans="1:4" ht="54" thickTop="1" thickBot="1">
      <c r="A300" s="137" t="s">
        <v>1160</v>
      </c>
      <c r="B300" s="138" t="s">
        <v>1829</v>
      </c>
      <c r="C300" s="133" t="s">
        <v>144</v>
      </c>
      <c r="D300" s="179">
        <f>VLOOKUP('800.3'!A89,'800.3'!A89:N422,14,FALSE)</f>
        <v>275539.05010257504</v>
      </c>
    </row>
    <row r="301" spans="1:4" ht="54" thickTop="1" thickBot="1">
      <c r="A301" s="137" t="s">
        <v>1161</v>
      </c>
      <c r="B301" s="138" t="s">
        <v>1830</v>
      </c>
      <c r="C301" s="133" t="s">
        <v>144</v>
      </c>
      <c r="D301" s="179">
        <f>VLOOKUP('800.4'!A89,'800.4'!A89:N423,14,FALSE)</f>
        <v>275311.50592402072</v>
      </c>
    </row>
    <row r="302" spans="1:4" ht="54" thickTop="1" thickBot="1">
      <c r="A302" s="137" t="s">
        <v>1718</v>
      </c>
      <c r="B302" s="138" t="s">
        <v>1831</v>
      </c>
      <c r="C302" s="133" t="s">
        <v>1845</v>
      </c>
      <c r="D302" s="179">
        <f>VLOOKUP('802.1'!A89,'802.1'!A89:N424,14,FALSE)</f>
        <v>353460.99360569118</v>
      </c>
    </row>
    <row r="303" spans="1:4" ht="54" thickTop="1" thickBot="1">
      <c r="A303" s="137" t="s">
        <v>1719</v>
      </c>
      <c r="B303" s="138" t="s">
        <v>1881</v>
      </c>
      <c r="C303" s="133" t="s">
        <v>1845</v>
      </c>
      <c r="D303" s="179">
        <f>VLOOKUP('802.2'!A89,'802.2'!A89:N425,14,FALSE)</f>
        <v>64623.505500636144</v>
      </c>
    </row>
    <row r="304" spans="1:4" ht="54" thickTop="1" thickBot="1">
      <c r="A304" s="137" t="s">
        <v>1720</v>
      </c>
      <c r="B304" s="138" t="s">
        <v>1832</v>
      </c>
      <c r="C304" s="133" t="s">
        <v>1845</v>
      </c>
      <c r="D304" s="179">
        <f>VLOOKUP('802.3'!A89,'802.3'!A89:N426,14,FALSE)</f>
        <v>38932.021679454927</v>
      </c>
    </row>
    <row r="305" spans="1:4" ht="54" thickTop="1" thickBot="1">
      <c r="A305" s="137" t="s">
        <v>1721</v>
      </c>
      <c r="B305" s="138" t="s">
        <v>1833</v>
      </c>
      <c r="C305" s="133" t="s">
        <v>1845</v>
      </c>
      <c r="D305" s="179">
        <f>VLOOKUP('802.4'!A89,'802.4'!A89:N427,14,FALSE)</f>
        <v>32237.279508547843</v>
      </c>
    </row>
    <row r="306" spans="1:4" ht="54" thickTop="1" thickBot="1">
      <c r="A306" s="137" t="s">
        <v>1722</v>
      </c>
      <c r="B306" s="138" t="s">
        <v>1834</v>
      </c>
      <c r="C306" s="133" t="s">
        <v>1845</v>
      </c>
      <c r="D306" s="179">
        <f>VLOOKUP('802.5'!A89,'802.5'!A89:N428,14,FALSE)</f>
        <v>282376.38081358036</v>
      </c>
    </row>
    <row r="307" spans="1:4" ht="54" thickTop="1" thickBot="1">
      <c r="A307" s="137" t="s">
        <v>1723</v>
      </c>
      <c r="B307" s="138" t="s">
        <v>1835</v>
      </c>
      <c r="C307" s="133" t="s">
        <v>1845</v>
      </c>
      <c r="D307" s="179">
        <f>VLOOKUP('802.6'!A89,'802.6'!A89:N429,14,FALSE)</f>
        <v>274874.39587152563</v>
      </c>
    </row>
    <row r="308" spans="1:4" ht="54" thickTop="1" thickBot="1">
      <c r="A308" s="137" t="s">
        <v>1724</v>
      </c>
      <c r="B308" s="138" t="s">
        <v>1836</v>
      </c>
      <c r="C308" s="133" t="s">
        <v>1845</v>
      </c>
      <c r="D308" s="179">
        <f>VLOOKUP('802.7'!A89,'802.7'!A89:N430,14,FALSE)</f>
        <v>177934.90106456834</v>
      </c>
    </row>
    <row r="309" spans="1:4" ht="54" thickTop="1" thickBot="1">
      <c r="A309" s="137" t="s">
        <v>1725</v>
      </c>
      <c r="B309" s="138" t="s">
        <v>1837</v>
      </c>
      <c r="C309" s="133" t="s">
        <v>1845</v>
      </c>
      <c r="D309" s="179">
        <f>VLOOKUP('802.8'!A89,'802.8'!A89:N431,14,FALSE)</f>
        <v>151260.66947145821</v>
      </c>
    </row>
    <row r="310" spans="1:4" ht="54" thickTop="1" thickBot="1">
      <c r="A310" s="137" t="s">
        <v>1162</v>
      </c>
      <c r="B310" s="138" t="s">
        <v>1838</v>
      </c>
      <c r="C310" s="133" t="s">
        <v>233</v>
      </c>
      <c r="D310" s="179">
        <f>VLOOKUP('810.1'!A89,'810.1'!A89:N432,14,FALSE)</f>
        <v>14071.542507122675</v>
      </c>
    </row>
    <row r="311" spans="1:4" ht="54" thickTop="1" thickBot="1">
      <c r="A311" s="137" t="s">
        <v>1163</v>
      </c>
      <c r="B311" s="138" t="s">
        <v>1839</v>
      </c>
      <c r="C311" s="133" t="s">
        <v>233</v>
      </c>
      <c r="D311" s="179">
        <f>VLOOKUP('810.2'!A89,'810.2'!A89:N433,14,FALSE)</f>
        <v>11861.326040882383</v>
      </c>
    </row>
    <row r="312" spans="1:4" ht="54" thickTop="1" thickBot="1">
      <c r="A312" s="137" t="s">
        <v>1164</v>
      </c>
      <c r="B312" s="138" t="s">
        <v>1840</v>
      </c>
      <c r="C312" s="133" t="s">
        <v>233</v>
      </c>
      <c r="D312" s="179">
        <f>VLOOKUP('810.3'!A89,'810.3'!A89:N435,14,FALSE)</f>
        <v>6007.7537549899753</v>
      </c>
    </row>
    <row r="313" spans="1:4" ht="57.75" thickTop="1" thickBot="1">
      <c r="A313" s="137" t="s">
        <v>1726</v>
      </c>
      <c r="B313" s="138" t="s">
        <v>2050</v>
      </c>
      <c r="C313" s="133" t="s">
        <v>233</v>
      </c>
      <c r="D313" s="179">
        <f>VLOOKUP('811.1'!A89,'811.1'!A89:N436,14,FALSE)</f>
        <v>28881.488692417872</v>
      </c>
    </row>
    <row r="314" spans="1:4" ht="57.75" thickTop="1" thickBot="1">
      <c r="A314" s="137" t="s">
        <v>1727</v>
      </c>
      <c r="B314" s="138" t="s">
        <v>2051</v>
      </c>
      <c r="C314" s="133" t="s">
        <v>233</v>
      </c>
      <c r="D314" s="179">
        <f>VLOOKUP('811.2'!A89,'811.2'!A89:N437,14,FALSE)</f>
        <v>40676.351156444929</v>
      </c>
    </row>
    <row r="315" spans="1:4" ht="54" thickTop="1" thickBot="1">
      <c r="A315" s="137" t="s">
        <v>1165</v>
      </c>
      <c r="B315" s="138" t="s">
        <v>2053</v>
      </c>
      <c r="C315" s="133" t="s">
        <v>233</v>
      </c>
      <c r="D315" s="179">
        <f>VLOOKUP('812.1'!A89,'812.1'!A89:N438,14,FALSE)</f>
        <v>72157.953179358403</v>
      </c>
    </row>
    <row r="316" spans="1:4" ht="54" thickTop="1" thickBot="1">
      <c r="A316" s="137" t="s">
        <v>1728</v>
      </c>
      <c r="B316" s="138" t="s">
        <v>1841</v>
      </c>
      <c r="C316" s="133" t="s">
        <v>1995</v>
      </c>
      <c r="D316" s="179">
        <f>VLOOKUP('820.1'!A89,'820.1'!A89:N439,14,FALSE)</f>
        <v>115741.77575437757</v>
      </c>
    </row>
    <row r="317" spans="1:4" ht="54" thickTop="1" thickBot="1">
      <c r="A317" s="137" t="s">
        <v>1729</v>
      </c>
      <c r="B317" s="138" t="s">
        <v>1842</v>
      </c>
      <c r="C317" s="133" t="s">
        <v>984</v>
      </c>
      <c r="D317" s="179">
        <f>VLOOKUP('820.1.2'!A88,'820.1.2'!A88:N440,14,FALSE)</f>
        <v>19173787.333948478</v>
      </c>
    </row>
    <row r="318" spans="1:4" ht="57.75" thickTop="1" thickBot="1">
      <c r="A318" s="137" t="s">
        <v>1166</v>
      </c>
      <c r="B318" s="138" t="s">
        <v>1843</v>
      </c>
      <c r="C318" s="133" t="s">
        <v>1998</v>
      </c>
      <c r="D318" s="179">
        <f>VLOOKUP('900.1'!A88,'900.1'!A88:N441,14,FALSE)</f>
        <v>979.02539724990743</v>
      </c>
    </row>
    <row r="319" spans="1:4" ht="57.75" thickTop="1" thickBot="1">
      <c r="A319" s="137" t="s">
        <v>1167</v>
      </c>
      <c r="B319" s="138" t="s">
        <v>2195</v>
      </c>
      <c r="C319" s="133" t="s">
        <v>1999</v>
      </c>
      <c r="D319" s="179">
        <f>VLOOKUP('900.2'!A88,'900.2'!A88:N442,14,FALSE)</f>
        <v>1201.5311693521592</v>
      </c>
    </row>
    <row r="320" spans="1:4" ht="54" thickTop="1" thickBot="1">
      <c r="A320" s="137" t="s">
        <v>1168</v>
      </c>
      <c r="B320" s="138" t="s">
        <v>1844</v>
      </c>
      <c r="C320" s="133" t="s">
        <v>1999</v>
      </c>
      <c r="D320" s="179">
        <f>VLOOKUP('900.3'!A88,'900.3'!A88:N443,14,FALSE)</f>
        <v>1201.5311693521592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K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5703125" customWidth="1"/>
    <col min="6" max="6" width="11.28515625" customWidth="1"/>
    <col min="7" max="7" width="10.140625" bestFit="1"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11" ht="16.5" thickTop="1" thickBot="1">
      <c r="A17" s="659" t="s">
        <v>106</v>
      </c>
      <c r="B17" s="660" t="s">
        <v>1882</v>
      </c>
      <c r="C17" s="661" t="s">
        <v>107</v>
      </c>
      <c r="D17" s="662">
        <v>106686.24361440798</v>
      </c>
    </row>
    <row r="18" spans="1:11" ht="16.5" thickTop="1" thickBot="1">
      <c r="A18" s="659" t="s">
        <v>1675</v>
      </c>
      <c r="B18" s="660" t="s">
        <v>1882</v>
      </c>
      <c r="C18" s="661" t="s">
        <v>2000</v>
      </c>
      <c r="D18" s="662">
        <v>96017.619252967183</v>
      </c>
    </row>
    <row r="19" spans="1:11" ht="16.5" thickTop="1" thickBot="1">
      <c r="A19" s="659" t="s">
        <v>96</v>
      </c>
      <c r="B19" s="660" t="s">
        <v>92</v>
      </c>
      <c r="C19" s="661" t="s">
        <v>97</v>
      </c>
      <c r="D19" s="662">
        <v>2133724.8722881596</v>
      </c>
    </row>
    <row r="20" spans="1:11" ht="16.5" thickTop="1" thickBot="1">
      <c r="A20" s="659" t="s">
        <v>76</v>
      </c>
      <c r="B20" s="660" t="s">
        <v>1882</v>
      </c>
      <c r="C20" s="661" t="s">
        <v>77</v>
      </c>
      <c r="D20" s="662">
        <v>485912.31941843667</v>
      </c>
    </row>
    <row r="21" spans="1:11" ht="16.5" thickTop="1" thickBot="1">
      <c r="A21" s="659" t="s">
        <v>74</v>
      </c>
      <c r="B21" s="660" t="s">
        <v>1882</v>
      </c>
      <c r="C21" s="661" t="s">
        <v>75</v>
      </c>
      <c r="D21" s="662">
        <v>477235.31371453602</v>
      </c>
    </row>
    <row r="22" spans="1:11" ht="16.5" thickTop="1" thickBot="1">
      <c r="A22" s="659" t="s">
        <v>84</v>
      </c>
      <c r="B22" s="660" t="s">
        <v>1882</v>
      </c>
      <c r="C22" s="661" t="s">
        <v>85</v>
      </c>
      <c r="D22" s="662">
        <v>544482.10791976599</v>
      </c>
    </row>
    <row r="23" spans="1:11" ht="16.5" thickTop="1" thickBot="1">
      <c r="A23" s="659" t="s">
        <v>78</v>
      </c>
      <c r="B23" s="660" t="s">
        <v>1882</v>
      </c>
      <c r="C23" s="661" t="s">
        <v>79</v>
      </c>
      <c r="D23" s="662">
        <v>605221.14784707059</v>
      </c>
    </row>
    <row r="24" spans="1:11" ht="16.5" thickTop="1" thickBot="1">
      <c r="A24" s="659" t="s">
        <v>64</v>
      </c>
      <c r="B24" s="660" t="s">
        <v>1882</v>
      </c>
      <c r="C24" s="661" t="s">
        <v>65</v>
      </c>
      <c r="D24" s="662">
        <v>468558.30801063532</v>
      </c>
    </row>
    <row r="25" spans="1:11" ht="16.5" thickTop="1" thickBot="1">
      <c r="A25" s="659" t="s">
        <v>80</v>
      </c>
      <c r="B25" s="660" t="s">
        <v>1882</v>
      </c>
      <c r="C25" s="661" t="s">
        <v>81</v>
      </c>
      <c r="D25" s="662">
        <v>557497.61647561705</v>
      </c>
    </row>
    <row r="26" spans="1:11" ht="16.5" thickTop="1" thickBot="1">
      <c r="A26" s="659" t="s">
        <v>82</v>
      </c>
      <c r="B26" s="660" t="s">
        <v>1882</v>
      </c>
      <c r="C26" s="661" t="s">
        <v>83</v>
      </c>
      <c r="D26" s="662">
        <v>577020.87930939358</v>
      </c>
    </row>
    <row r="27" spans="1:11" ht="16.5" thickTop="1" thickBot="1">
      <c r="A27" s="659" t="s">
        <v>104</v>
      </c>
      <c r="B27" s="660" t="s">
        <v>1882</v>
      </c>
      <c r="C27" s="661" t="s">
        <v>105</v>
      </c>
      <c r="D27" s="662">
        <v>145339.84554033595</v>
      </c>
    </row>
    <row r="28" spans="1:11" ht="16.5" thickTop="1" thickBot="1">
      <c r="A28" s="659" t="s">
        <v>4</v>
      </c>
      <c r="B28" s="660" t="s">
        <v>1882</v>
      </c>
      <c r="C28" s="661" t="s">
        <v>5</v>
      </c>
      <c r="D28" s="662">
        <v>162693.85694813728</v>
      </c>
    </row>
    <row r="29" spans="1:11" ht="16.5" customHeight="1" thickTop="1" thickBot="1">
      <c r="A29" s="659" t="s">
        <v>45</v>
      </c>
      <c r="B29" s="660" t="s">
        <v>1882</v>
      </c>
      <c r="C29" s="661" t="s">
        <v>2226</v>
      </c>
      <c r="D29" s="662">
        <f>$D$43+$D$64</f>
        <v>160817.24361440798</v>
      </c>
    </row>
    <row r="30" spans="1:11" ht="16.5" thickTop="1" thickBot="1">
      <c r="A30" s="659" t="s">
        <v>66</v>
      </c>
      <c r="B30" s="660" t="s">
        <v>1882</v>
      </c>
      <c r="C30" s="661" t="s">
        <v>67</v>
      </c>
      <c r="D30" s="662">
        <v>160029.36542161196</v>
      </c>
    </row>
    <row r="31" spans="1:11" ht="16.5" thickTop="1" thickBot="1">
      <c r="A31" s="659" t="s">
        <v>23</v>
      </c>
      <c r="B31" s="660" t="s">
        <v>1882</v>
      </c>
      <c r="C31" s="661" t="s">
        <v>24</v>
      </c>
      <c r="D31" s="662">
        <f>$D$64*10</f>
        <v>541310</v>
      </c>
    </row>
    <row r="32" spans="1:11" ht="16.5" thickTop="1" thickBot="1">
      <c r="A32" s="659" t="s">
        <v>7</v>
      </c>
      <c r="B32" s="660" t="s">
        <v>1882</v>
      </c>
      <c r="C32" s="661" t="s">
        <v>8</v>
      </c>
      <c r="D32" s="662">
        <f>$D$64*2</f>
        <v>108262</v>
      </c>
      <c r="H32" s="215"/>
      <c r="I32" s="215"/>
      <c r="J32" s="215"/>
      <c r="K32" s="215"/>
    </row>
    <row r="33" spans="1:11" ht="16.5" thickTop="1" thickBot="1">
      <c r="A33" s="659" t="s">
        <v>9</v>
      </c>
      <c r="B33" s="660" t="s">
        <v>1882</v>
      </c>
      <c r="C33" s="661" t="s">
        <v>10</v>
      </c>
      <c r="D33" s="662">
        <f>$D$64*3</f>
        <v>162393</v>
      </c>
      <c r="H33" s="215"/>
      <c r="I33" s="215"/>
      <c r="J33" s="647"/>
      <c r="K33" s="215"/>
    </row>
    <row r="34" spans="1:11" ht="16.5" thickTop="1" thickBot="1">
      <c r="A34" s="659" t="s">
        <v>11</v>
      </c>
      <c r="B34" s="660" t="s">
        <v>1882</v>
      </c>
      <c r="C34" s="661" t="s">
        <v>12</v>
      </c>
      <c r="D34" s="662">
        <f>$D$64*4</f>
        <v>216524</v>
      </c>
      <c r="H34" s="215"/>
      <c r="I34" s="215"/>
      <c r="J34" s="215"/>
      <c r="K34" s="215"/>
    </row>
    <row r="35" spans="1:11" ht="16.5" thickTop="1" thickBot="1">
      <c r="A35" s="659" t="s">
        <v>13</v>
      </c>
      <c r="B35" s="660" t="s">
        <v>1882</v>
      </c>
      <c r="C35" s="661" t="s">
        <v>14</v>
      </c>
      <c r="D35" s="662">
        <f>$D$64*5</f>
        <v>270655</v>
      </c>
      <c r="H35" s="215"/>
      <c r="I35" s="215"/>
      <c r="J35" s="215"/>
      <c r="K35" s="215"/>
    </row>
    <row r="36" spans="1:11" ht="16.5" thickTop="1" thickBot="1">
      <c r="A36" s="659" t="s">
        <v>15</v>
      </c>
      <c r="B36" s="660" t="s">
        <v>1882</v>
      </c>
      <c r="C36" s="661" t="s">
        <v>16</v>
      </c>
      <c r="D36" s="662">
        <f>$D$64*6</f>
        <v>324786</v>
      </c>
    </row>
    <row r="37" spans="1:11" ht="16.5" thickTop="1" thickBot="1">
      <c r="A37" s="659" t="s">
        <v>17</v>
      </c>
      <c r="B37" s="660" t="s">
        <v>1882</v>
      </c>
      <c r="C37" s="661" t="s">
        <v>18</v>
      </c>
      <c r="D37" s="662">
        <f>$D$64*7</f>
        <v>378917</v>
      </c>
    </row>
    <row r="38" spans="1:11" ht="16.5" thickTop="1" thickBot="1">
      <c r="A38" s="659" t="s">
        <v>19</v>
      </c>
      <c r="B38" s="660" t="s">
        <v>1882</v>
      </c>
      <c r="C38" s="661" t="s">
        <v>20</v>
      </c>
      <c r="D38" s="662">
        <f>$D$64*8</f>
        <v>433048</v>
      </c>
    </row>
    <row r="39" spans="1:11" ht="16.5" thickTop="1" thickBot="1">
      <c r="A39" s="659" t="s">
        <v>21</v>
      </c>
      <c r="B39" s="660" t="s">
        <v>1882</v>
      </c>
      <c r="C39" s="661" t="s">
        <v>22</v>
      </c>
      <c r="D39" s="662">
        <f>$D$64*9</f>
        <v>487179</v>
      </c>
    </row>
    <row r="40" spans="1:11" ht="16.5" thickTop="1" thickBot="1">
      <c r="A40" s="659" t="s">
        <v>72</v>
      </c>
      <c r="B40" s="660" t="s">
        <v>1882</v>
      </c>
      <c r="C40" s="661" t="s">
        <v>73</v>
      </c>
      <c r="D40" s="662">
        <v>58677.433987924393</v>
      </c>
    </row>
    <row r="41" spans="1:11" ht="16.5" thickTop="1" thickBot="1">
      <c r="A41" s="659" t="s">
        <v>27</v>
      </c>
      <c r="B41" s="660" t="s">
        <v>1882</v>
      </c>
      <c r="C41" s="661" t="s">
        <v>28</v>
      </c>
      <c r="D41" s="662">
        <v>117354.86797584879</v>
      </c>
    </row>
    <row r="42" spans="1:11" ht="16.5" thickTop="1" thickBot="1">
      <c r="A42" s="659" t="s">
        <v>25</v>
      </c>
      <c r="B42" s="660" t="s">
        <v>1882</v>
      </c>
      <c r="C42" s="661" t="s">
        <v>26</v>
      </c>
      <c r="D42" s="662">
        <v>117354.86797584879</v>
      </c>
    </row>
    <row r="43" spans="1:11" ht="16.5" thickTop="1" thickBot="1">
      <c r="A43" s="659" t="s">
        <v>30</v>
      </c>
      <c r="B43" s="660" t="s">
        <v>1882</v>
      </c>
      <c r="C43" s="661" t="s">
        <v>31</v>
      </c>
      <c r="D43" s="662">
        <v>106686.24361440798</v>
      </c>
    </row>
    <row r="44" spans="1:11" ht="17.25" customHeight="1" thickTop="1" thickBot="1">
      <c r="A44" s="659" t="s">
        <v>40</v>
      </c>
      <c r="B44" s="660" t="s">
        <v>1882</v>
      </c>
      <c r="C44" s="661" t="s">
        <v>2225</v>
      </c>
      <c r="D44" s="662">
        <v>266715.60903601995</v>
      </c>
    </row>
    <row r="45" spans="1:11" ht="16.5" thickTop="1" thickBot="1">
      <c r="A45" s="659" t="s">
        <v>32</v>
      </c>
      <c r="B45" s="660" t="s">
        <v>1882</v>
      </c>
      <c r="C45" s="661" t="s">
        <v>33</v>
      </c>
      <c r="D45" s="662">
        <f>D43*2</f>
        <v>213372.48722881597</v>
      </c>
    </row>
    <row r="46" spans="1:11" ht="16.5" thickTop="1" thickBot="1">
      <c r="A46" s="659" t="s">
        <v>34</v>
      </c>
      <c r="B46" s="660" t="s">
        <v>1882</v>
      </c>
      <c r="C46" s="661" t="s">
        <v>35</v>
      </c>
      <c r="D46" s="662">
        <f>D43*3</f>
        <v>320058.73084322398</v>
      </c>
    </row>
    <row r="47" spans="1:11" ht="16.5" thickTop="1" thickBot="1">
      <c r="A47" s="659" t="s">
        <v>70</v>
      </c>
      <c r="B47" s="660" t="s">
        <v>1882</v>
      </c>
      <c r="C47" s="661" t="s">
        <v>71</v>
      </c>
      <c r="D47" s="662">
        <f>D43+(3*D8)</f>
        <v>282718.54557818116</v>
      </c>
    </row>
    <row r="48" spans="1:11"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39"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65968.022289200628</v>
      </c>
    </row>
    <row r="8" spans="1:4" ht="30" customHeight="1" thickTop="1" thickBot="1">
      <c r="A8" s="10" t="s">
        <v>112</v>
      </c>
      <c r="B8" s="8" t="s">
        <v>113</v>
      </c>
      <c r="C8" s="11" t="s">
        <v>114</v>
      </c>
      <c r="D8" s="649">
        <v>3152.5630358115145</v>
      </c>
    </row>
    <row r="9" spans="1:4" ht="30" customHeight="1" thickTop="1" thickBot="1">
      <c r="A9" s="10" t="s">
        <v>117</v>
      </c>
      <c r="B9" s="8" t="s">
        <v>113</v>
      </c>
      <c r="C9" s="11" t="s">
        <v>118</v>
      </c>
      <c r="D9" s="649">
        <v>228753.04954973797</v>
      </c>
    </row>
    <row r="10" spans="1:4" ht="30" customHeight="1" thickTop="1" thickBot="1">
      <c r="A10" s="10" t="s">
        <v>119</v>
      </c>
      <c r="B10" s="8" t="s">
        <v>113</v>
      </c>
      <c r="C10" s="11" t="s">
        <v>120</v>
      </c>
      <c r="D10" s="649">
        <v>43484.865419169233</v>
      </c>
    </row>
    <row r="11" spans="1:4" ht="30" customHeight="1" thickTop="1" thickBot="1">
      <c r="A11" s="10" t="s">
        <v>123</v>
      </c>
      <c r="B11" s="8" t="s">
        <v>113</v>
      </c>
      <c r="C11" s="11" t="s">
        <v>124</v>
      </c>
      <c r="D11" s="649">
        <v>15914.548294277121</v>
      </c>
    </row>
    <row r="12" spans="1:4" ht="30" customHeight="1" thickTop="1" thickBot="1">
      <c r="A12" s="10" t="s">
        <v>121</v>
      </c>
      <c r="B12" s="8" t="s">
        <v>113</v>
      </c>
      <c r="C12" s="11" t="s">
        <v>122</v>
      </c>
      <c r="D12" s="649">
        <v>43346.460212718979</v>
      </c>
    </row>
    <row r="13" spans="1:4" ht="30" customHeight="1" thickTop="1" thickBot="1">
      <c r="A13" s="10" t="s">
        <v>125</v>
      </c>
      <c r="B13" s="8" t="s">
        <v>113</v>
      </c>
      <c r="C13" s="11" t="s">
        <v>126</v>
      </c>
      <c r="D13" s="649">
        <v>50876.728667364689</v>
      </c>
    </row>
    <row r="14" spans="1:4" ht="30" customHeight="1" thickTop="1" thickBot="1">
      <c r="A14" s="10" t="s">
        <v>131</v>
      </c>
      <c r="B14" s="8" t="s">
        <v>113</v>
      </c>
      <c r="C14" s="11" t="s">
        <v>132</v>
      </c>
      <c r="D14" s="649">
        <v>126214.27082137229</v>
      </c>
    </row>
    <row r="15" spans="1:4" ht="30" customHeight="1" thickTop="1" thickBot="1">
      <c r="A15" s="10" t="s">
        <v>129</v>
      </c>
      <c r="B15" s="8" t="s">
        <v>113</v>
      </c>
      <c r="C15" s="11" t="s">
        <v>130</v>
      </c>
      <c r="D15" s="649">
        <v>144977.91592102181</v>
      </c>
    </row>
    <row r="16" spans="1:4" ht="30" customHeight="1" thickTop="1" thickBot="1">
      <c r="A16" s="10" t="s">
        <v>127</v>
      </c>
      <c r="B16" s="8" t="s">
        <v>113</v>
      </c>
      <c r="C16" s="11" t="s">
        <v>128</v>
      </c>
      <c r="D16" s="649">
        <v>179066.6056578455</v>
      </c>
    </row>
    <row r="17" spans="1:4" ht="30" customHeight="1" thickTop="1" thickBot="1">
      <c r="A17" s="10" t="s">
        <v>1711</v>
      </c>
      <c r="B17" s="8" t="s">
        <v>113</v>
      </c>
      <c r="C17" s="11" t="s">
        <v>1712</v>
      </c>
      <c r="D17" s="649">
        <v>43521.773474222646</v>
      </c>
    </row>
    <row r="18" spans="1:4" ht="30" customHeight="1" thickTop="1" thickBot="1">
      <c r="A18" s="10" t="s">
        <v>133</v>
      </c>
      <c r="B18" s="8" t="s">
        <v>113</v>
      </c>
      <c r="C18" s="11" t="s">
        <v>134</v>
      </c>
      <c r="D18" s="649">
        <v>79576.842366391546</v>
      </c>
    </row>
    <row r="19" spans="1:4" ht="30" customHeight="1" thickTop="1" thickBot="1">
      <c r="A19" s="10" t="s">
        <v>146</v>
      </c>
      <c r="B19" s="8" t="s">
        <v>113</v>
      </c>
      <c r="C19" s="11" t="s">
        <v>147</v>
      </c>
      <c r="D19" s="649">
        <v>168077.23226569477</v>
      </c>
    </row>
    <row r="20" spans="1:4" ht="30" customHeight="1" thickTop="1" thickBot="1">
      <c r="A20" s="10" t="s">
        <v>135</v>
      </c>
      <c r="B20" s="8" t="s">
        <v>113</v>
      </c>
      <c r="C20" s="11" t="s">
        <v>1884</v>
      </c>
      <c r="D20" s="649">
        <v>41372.904491113397</v>
      </c>
    </row>
    <row r="21" spans="1:4" ht="30" customHeight="1" thickTop="1" thickBot="1">
      <c r="A21" s="10" t="s">
        <v>136</v>
      </c>
      <c r="B21" s="8" t="s">
        <v>113</v>
      </c>
      <c r="C21" s="11" t="s">
        <v>137</v>
      </c>
      <c r="D21" s="649">
        <v>90697.444398732187</v>
      </c>
    </row>
    <row r="22" spans="1:4" ht="30" customHeight="1" thickTop="1" thickBot="1">
      <c r="A22" s="10" t="s">
        <v>138</v>
      </c>
      <c r="B22" s="8" t="s">
        <v>113</v>
      </c>
      <c r="C22" s="11" t="s">
        <v>139</v>
      </c>
      <c r="D22" s="649">
        <v>33575.052637330504</v>
      </c>
    </row>
    <row r="23" spans="1:4" ht="30" customHeight="1" thickTop="1" thickBot="1">
      <c r="A23" s="10" t="s">
        <v>143</v>
      </c>
      <c r="B23" s="8" t="s">
        <v>144</v>
      </c>
      <c r="C23" s="11" t="s">
        <v>145</v>
      </c>
      <c r="D23" s="649">
        <v>23146.476637241161</v>
      </c>
    </row>
    <row r="24" spans="1:4" ht="30" customHeight="1" thickTop="1" thickBot="1">
      <c r="A24" s="10" t="s">
        <v>140</v>
      </c>
      <c r="B24" s="8" t="s">
        <v>998</v>
      </c>
      <c r="C24" s="11" t="s">
        <v>142</v>
      </c>
      <c r="D24" s="649">
        <v>24615.6222731169</v>
      </c>
    </row>
    <row r="25" spans="1:4" ht="30" customHeight="1" thickTop="1" thickBot="1">
      <c r="A25" s="10" t="s">
        <v>148</v>
      </c>
      <c r="B25" s="8" t="s">
        <v>113</v>
      </c>
      <c r="C25" s="11" t="s">
        <v>149</v>
      </c>
      <c r="D25" s="649">
        <v>120988.7053600613</v>
      </c>
    </row>
    <row r="26" spans="1:4" ht="30" customHeight="1" thickTop="1" thickBot="1">
      <c r="A26" s="10" t="s">
        <v>150</v>
      </c>
      <c r="B26" s="8" t="s">
        <v>113</v>
      </c>
      <c r="C26" s="11" t="s">
        <v>151</v>
      </c>
      <c r="D26" s="649">
        <v>129213.0502944613</v>
      </c>
    </row>
    <row r="27" spans="1:4" ht="30" customHeight="1" thickTop="1" thickBot="1">
      <c r="A27" s="10" t="s">
        <v>152</v>
      </c>
      <c r="B27" s="8" t="s">
        <v>113</v>
      </c>
      <c r="C27" s="11" t="s">
        <v>153</v>
      </c>
      <c r="D27" s="649">
        <v>65719.918141341637</v>
      </c>
    </row>
    <row r="28" spans="1:4" ht="30" customHeight="1" thickTop="1" thickBot="1">
      <c r="A28" s="10" t="s">
        <v>154</v>
      </c>
      <c r="B28" s="8" t="s">
        <v>113</v>
      </c>
      <c r="C28" s="11" t="s">
        <v>155</v>
      </c>
      <c r="D28" s="649">
        <v>89839.332118740567</v>
      </c>
    </row>
    <row r="29" spans="1:4" ht="30" customHeight="1" thickTop="1" thickBot="1">
      <c r="A29" s="10" t="s">
        <v>156</v>
      </c>
      <c r="B29" s="8" t="s">
        <v>113</v>
      </c>
      <c r="C29" s="11" t="s">
        <v>157</v>
      </c>
      <c r="D29" s="649">
        <v>3912.2538356607288</v>
      </c>
    </row>
    <row r="30" spans="1:4" ht="30" customHeight="1" thickTop="1" thickBot="1">
      <c r="A30" s="10" t="s">
        <v>166</v>
      </c>
      <c r="B30" s="8" t="s">
        <v>113</v>
      </c>
      <c r="C30" s="11" t="s">
        <v>167</v>
      </c>
      <c r="D30" s="649">
        <v>116446.96414098976</v>
      </c>
    </row>
    <row r="31" spans="1:4" ht="30" customHeight="1" thickTop="1" thickBot="1">
      <c r="A31" s="10" t="s">
        <v>162</v>
      </c>
      <c r="B31" s="8" t="s">
        <v>113</v>
      </c>
      <c r="C31" s="11" t="s">
        <v>163</v>
      </c>
      <c r="D31" s="649">
        <v>10057.445002052345</v>
      </c>
    </row>
    <row r="32" spans="1:4" ht="30" customHeight="1" thickTop="1" thickBot="1">
      <c r="A32" s="10" t="s">
        <v>164</v>
      </c>
      <c r="B32" s="8" t="s">
        <v>113</v>
      </c>
      <c r="C32" s="11" t="s">
        <v>165</v>
      </c>
      <c r="D32" s="649">
        <v>82017.900118673555</v>
      </c>
    </row>
    <row r="33" spans="1:4" ht="30" customHeight="1" thickTop="1" thickBot="1">
      <c r="A33" s="10" t="s">
        <v>171</v>
      </c>
      <c r="B33" s="8" t="s">
        <v>113</v>
      </c>
      <c r="C33" s="11" t="s">
        <v>172</v>
      </c>
      <c r="D33" s="649">
        <v>9883.156964300164</v>
      </c>
    </row>
    <row r="34" spans="1:4" ht="30" customHeight="1" thickTop="1" thickBot="1">
      <c r="A34" s="10" t="s">
        <v>160</v>
      </c>
      <c r="B34" s="8" t="s">
        <v>113</v>
      </c>
      <c r="C34" s="11" t="s">
        <v>161</v>
      </c>
      <c r="D34" s="649">
        <v>4525.3376390478134</v>
      </c>
    </row>
    <row r="35" spans="1:4" ht="30" customHeight="1" thickTop="1" thickBot="1">
      <c r="A35" s="10" t="s">
        <v>173</v>
      </c>
      <c r="B35" s="8" t="s">
        <v>113</v>
      </c>
      <c r="C35" s="11" t="s">
        <v>1886</v>
      </c>
      <c r="D35" s="649">
        <v>136531.09743254993</v>
      </c>
    </row>
    <row r="36" spans="1:4" ht="30" customHeight="1" thickTop="1" thickBot="1">
      <c r="A36" s="10" t="s">
        <v>170</v>
      </c>
      <c r="B36" s="8" t="s">
        <v>113</v>
      </c>
      <c r="C36" s="11" t="s">
        <v>1885</v>
      </c>
      <c r="D36" s="649">
        <v>68493.148389104274</v>
      </c>
    </row>
    <row r="37" spans="1:4" ht="30" customHeight="1" thickTop="1" thickBot="1">
      <c r="A37" s="10" t="s">
        <v>168</v>
      </c>
      <c r="B37" s="8" t="s">
        <v>113</v>
      </c>
      <c r="C37" s="11" t="s">
        <v>169</v>
      </c>
      <c r="D37" s="649">
        <v>108610.15378465049</v>
      </c>
    </row>
    <row r="38" spans="1:4" ht="30" customHeight="1" thickTop="1" thickBot="1">
      <c r="A38" s="10" t="s">
        <v>174</v>
      </c>
      <c r="B38" s="8" t="s">
        <v>113</v>
      </c>
      <c r="C38" s="11" t="s">
        <v>175</v>
      </c>
      <c r="D38" s="649">
        <v>91318.72999213115</v>
      </c>
    </row>
    <row r="39" spans="1:4" ht="30" customHeight="1" thickTop="1" thickBot="1">
      <c r="A39" s="10" t="s">
        <v>176</v>
      </c>
      <c r="B39" s="8" t="s">
        <v>113</v>
      </c>
      <c r="C39" s="11" t="s">
        <v>177</v>
      </c>
      <c r="D39" s="649">
        <v>47963.04276564881</v>
      </c>
    </row>
    <row r="40" spans="1:4" ht="30" customHeight="1" thickTop="1" thickBot="1">
      <c r="A40" s="10" t="s">
        <v>180</v>
      </c>
      <c r="B40" s="8" t="s">
        <v>113</v>
      </c>
      <c r="C40" s="11" t="s">
        <v>181</v>
      </c>
      <c r="D40" s="649">
        <v>75361.12230029171</v>
      </c>
    </row>
    <row r="41" spans="1:4" ht="30" customHeight="1" thickTop="1" thickBot="1">
      <c r="A41" s="10" t="s">
        <v>178</v>
      </c>
      <c r="B41" s="8" t="s">
        <v>113</v>
      </c>
      <c r="C41" s="11" t="s">
        <v>179</v>
      </c>
      <c r="D41" s="649">
        <v>70445.174411928718</v>
      </c>
    </row>
    <row r="42" spans="1:4" ht="30" customHeight="1" thickTop="1" thickBot="1">
      <c r="A42" s="10" t="s">
        <v>182</v>
      </c>
      <c r="B42" s="8" t="s">
        <v>113</v>
      </c>
      <c r="C42" s="11" t="s">
        <v>183</v>
      </c>
      <c r="D42" s="649">
        <v>58712.513799952467</v>
      </c>
    </row>
    <row r="43" spans="1:4" ht="30" customHeight="1" thickTop="1" thickBot="1">
      <c r="A43" s="10" t="s">
        <v>1672</v>
      </c>
      <c r="B43" s="8" t="s">
        <v>113</v>
      </c>
      <c r="C43" s="11" t="s">
        <v>1671</v>
      </c>
      <c r="D43" s="649">
        <v>39758.177082527007</v>
      </c>
    </row>
    <row r="44" spans="1:4" ht="30" customHeight="1" thickTop="1" thickBot="1">
      <c r="A44" s="10" t="s">
        <v>184</v>
      </c>
      <c r="B44" s="8" t="s">
        <v>113</v>
      </c>
      <c r="C44" s="11" t="s">
        <v>185</v>
      </c>
      <c r="D44" s="649">
        <v>14759.121126355307</v>
      </c>
    </row>
    <row r="45" spans="1:4" ht="30" customHeight="1" thickTop="1" thickBot="1">
      <c r="A45" s="10" t="s">
        <v>1603</v>
      </c>
      <c r="B45" s="8" t="s">
        <v>113</v>
      </c>
      <c r="C45" s="11" t="s">
        <v>1604</v>
      </c>
      <c r="D45" s="649">
        <v>2142.7176406003468</v>
      </c>
    </row>
    <row r="46" spans="1:4" ht="30" customHeight="1" thickTop="1" thickBot="1">
      <c r="A46" s="10" t="s">
        <v>188</v>
      </c>
      <c r="B46" s="8" t="s">
        <v>113</v>
      </c>
      <c r="C46" s="11" t="s">
        <v>189</v>
      </c>
      <c r="D46" s="649">
        <v>3854.8413055776573</v>
      </c>
    </row>
    <row r="47" spans="1:4" ht="30" customHeight="1" thickTop="1" thickBot="1">
      <c r="A47" s="10" t="s">
        <v>186</v>
      </c>
      <c r="B47" s="8" t="s">
        <v>113</v>
      </c>
      <c r="C47" s="11" t="s">
        <v>187</v>
      </c>
      <c r="D47" s="649">
        <v>9318.2586772327995</v>
      </c>
    </row>
    <row r="48" spans="1:4" ht="30" customHeight="1" thickTop="1" thickBot="1">
      <c r="A48" s="10" t="s">
        <v>190</v>
      </c>
      <c r="B48" s="8" t="s">
        <v>113</v>
      </c>
      <c r="C48" s="11" t="s">
        <v>191</v>
      </c>
      <c r="D48" s="649">
        <v>12392.904707931575</v>
      </c>
    </row>
    <row r="49" spans="1:4" ht="30" customHeight="1" thickTop="1" thickBot="1">
      <c r="A49" s="10" t="s">
        <v>201</v>
      </c>
      <c r="B49" s="8" t="s">
        <v>113</v>
      </c>
      <c r="C49" s="11" t="s">
        <v>1888</v>
      </c>
      <c r="D49" s="649">
        <v>74422.017343932908</v>
      </c>
    </row>
    <row r="50" spans="1:4" ht="30" customHeight="1" thickTop="1" thickBot="1">
      <c r="A50" s="10" t="s">
        <v>192</v>
      </c>
      <c r="B50" s="8" t="s">
        <v>113</v>
      </c>
      <c r="C50" s="11" t="s">
        <v>193</v>
      </c>
      <c r="D50" s="649">
        <v>41340.097331065925</v>
      </c>
    </row>
    <row r="51" spans="1:4" ht="30" customHeight="1" thickTop="1" thickBot="1">
      <c r="A51" s="10" t="s">
        <v>194</v>
      </c>
      <c r="B51" s="8" t="s">
        <v>113</v>
      </c>
      <c r="C51" s="11" t="s">
        <v>1887</v>
      </c>
      <c r="D51" s="649">
        <v>2563.0593787085486</v>
      </c>
    </row>
    <row r="52" spans="1:4" ht="30" customHeight="1" thickTop="1" thickBot="1">
      <c r="A52" s="10" t="s">
        <v>224</v>
      </c>
      <c r="B52" s="8" t="s">
        <v>92</v>
      </c>
      <c r="C52" s="11" t="s">
        <v>1891</v>
      </c>
      <c r="D52" s="649">
        <v>127782.86316114193</v>
      </c>
    </row>
    <row r="53" spans="1:4" ht="30" customHeight="1" thickTop="1" thickBot="1">
      <c r="A53" s="10" t="s">
        <v>195</v>
      </c>
      <c r="B53" s="8" t="s">
        <v>113</v>
      </c>
      <c r="C53" s="11" t="s">
        <v>196</v>
      </c>
      <c r="D53" s="649">
        <v>15853.034869188115</v>
      </c>
    </row>
    <row r="54" spans="1:4" ht="30" customHeight="1" thickTop="1" thickBot="1">
      <c r="A54" s="10" t="s">
        <v>214</v>
      </c>
      <c r="B54" s="8" t="s">
        <v>113</v>
      </c>
      <c r="C54" s="11" t="s">
        <v>215</v>
      </c>
      <c r="D54" s="649">
        <v>9208.5597358240739</v>
      </c>
    </row>
    <row r="55" spans="1:4" ht="30" customHeight="1" thickTop="1" thickBot="1">
      <c r="A55" s="10" t="s">
        <v>197</v>
      </c>
      <c r="B55" s="8" t="s">
        <v>113</v>
      </c>
      <c r="C55" s="11" t="s">
        <v>198</v>
      </c>
      <c r="D55" s="649">
        <v>127845.4018099824</v>
      </c>
    </row>
    <row r="56" spans="1:4" ht="30" customHeight="1" thickTop="1" thickBot="1">
      <c r="A56" s="10" t="s">
        <v>199</v>
      </c>
      <c r="B56" s="8" t="s">
        <v>113</v>
      </c>
      <c r="C56" s="11" t="s">
        <v>200</v>
      </c>
      <c r="D56" s="649">
        <v>13666.232607273982</v>
      </c>
    </row>
    <row r="57" spans="1:4" ht="30" customHeight="1" thickTop="1" thickBot="1">
      <c r="A57" s="10" t="s">
        <v>202</v>
      </c>
      <c r="B57" s="8" t="s">
        <v>113</v>
      </c>
      <c r="C57" s="11" t="s">
        <v>203</v>
      </c>
      <c r="D57" s="649">
        <v>60739.381156635187</v>
      </c>
    </row>
    <row r="58" spans="1:4" ht="30" customHeight="1" thickTop="1" thickBot="1">
      <c r="A58" s="10" t="s">
        <v>212</v>
      </c>
      <c r="B58" s="8" t="s">
        <v>113</v>
      </c>
      <c r="C58" s="11" t="s">
        <v>213</v>
      </c>
      <c r="D58" s="649">
        <v>26033.506721418471</v>
      </c>
    </row>
    <row r="59" spans="1:4" ht="30" customHeight="1" thickTop="1" thickBot="1">
      <c r="A59" s="10" t="s">
        <v>206</v>
      </c>
      <c r="B59" s="8" t="s">
        <v>113</v>
      </c>
      <c r="C59" s="11" t="s">
        <v>207</v>
      </c>
      <c r="D59" s="649">
        <v>6804.4100385954544</v>
      </c>
    </row>
    <row r="60" spans="1:4" ht="30" customHeight="1" thickTop="1" thickBot="1">
      <c r="A60" s="10" t="s">
        <v>204</v>
      </c>
      <c r="B60" s="8" t="s">
        <v>113</v>
      </c>
      <c r="C60" s="11" t="s">
        <v>205</v>
      </c>
      <c r="D60" s="649">
        <v>13696.989319818484</v>
      </c>
    </row>
    <row r="61" spans="1:4" ht="30" customHeight="1" thickTop="1" thickBot="1">
      <c r="A61" s="10" t="s">
        <v>208</v>
      </c>
      <c r="B61" s="8" t="s">
        <v>113</v>
      </c>
      <c r="C61" s="11" t="s">
        <v>209</v>
      </c>
      <c r="D61" s="649">
        <v>10252.237514834194</v>
      </c>
    </row>
    <row r="62" spans="1:4" ht="30" customHeight="1" thickTop="1" thickBot="1">
      <c r="A62" s="10" t="s">
        <v>210</v>
      </c>
      <c r="B62" s="8" t="s">
        <v>113</v>
      </c>
      <c r="C62" s="11" t="s">
        <v>211</v>
      </c>
      <c r="D62" s="649">
        <v>15654.141461400333</v>
      </c>
    </row>
    <row r="63" spans="1:4" ht="30" customHeight="1" thickTop="1" thickBot="1">
      <c r="A63" s="10" t="s">
        <v>217</v>
      </c>
      <c r="B63" s="8" t="s">
        <v>113</v>
      </c>
      <c r="C63" s="11" t="s">
        <v>218</v>
      </c>
      <c r="D63" s="649">
        <v>20032.872103986017</v>
      </c>
    </row>
    <row r="64" spans="1:4" ht="30" customHeight="1" thickTop="1" thickBot="1">
      <c r="A64" s="10" t="s">
        <v>219</v>
      </c>
      <c r="B64" s="8" t="s">
        <v>113</v>
      </c>
      <c r="C64" s="11" t="s">
        <v>220</v>
      </c>
      <c r="D64" s="649">
        <v>13510.398597048501</v>
      </c>
    </row>
    <row r="65" spans="1:4" ht="30" customHeight="1" thickTop="1" thickBot="1">
      <c r="A65" s="10" t="s">
        <v>216</v>
      </c>
      <c r="B65" s="8" t="s">
        <v>113</v>
      </c>
      <c r="C65" s="11" t="s">
        <v>1889</v>
      </c>
      <c r="D65" s="649">
        <v>14349.031625761938</v>
      </c>
    </row>
    <row r="66" spans="1:4" ht="30" customHeight="1" thickTop="1" thickBot="1">
      <c r="A66" s="10" t="s">
        <v>221</v>
      </c>
      <c r="B66" s="8" t="s">
        <v>113</v>
      </c>
      <c r="C66" s="11" t="s">
        <v>1890</v>
      </c>
      <c r="D66" s="649">
        <v>57445.337243118956</v>
      </c>
    </row>
    <row r="67" spans="1:4" ht="30" customHeight="1" thickTop="1" thickBot="1">
      <c r="A67" s="10" t="s">
        <v>222</v>
      </c>
      <c r="B67" s="8" t="s">
        <v>113</v>
      </c>
      <c r="C67" s="11" t="s">
        <v>223</v>
      </c>
      <c r="D67" s="649">
        <v>31308.282922800667</v>
      </c>
    </row>
    <row r="68" spans="1:4" ht="30" customHeight="1" thickTop="1" thickBot="1">
      <c r="A68" s="10" t="s">
        <v>225</v>
      </c>
      <c r="B68" s="8" t="s">
        <v>113</v>
      </c>
      <c r="C68" s="11" t="s">
        <v>226</v>
      </c>
      <c r="D68" s="649">
        <v>79576.842366391546</v>
      </c>
    </row>
    <row r="69" spans="1:4" ht="30" customHeight="1" thickTop="1" thickBot="1">
      <c r="A69" s="10" t="s">
        <v>227</v>
      </c>
      <c r="B69" s="8" t="s">
        <v>113</v>
      </c>
      <c r="C69" s="11" t="s">
        <v>1892</v>
      </c>
      <c r="D69" s="649">
        <v>14349.031625761938</v>
      </c>
    </row>
    <row r="70" spans="1:4" ht="30" customHeight="1" thickTop="1" thickBot="1">
      <c r="A70" s="10" t="s">
        <v>232</v>
      </c>
      <c r="B70" s="8" t="s">
        <v>233</v>
      </c>
      <c r="C70" s="11" t="s">
        <v>1895</v>
      </c>
      <c r="D70" s="649">
        <v>3240.7322784390885</v>
      </c>
    </row>
    <row r="71" spans="1:4" ht="30" customHeight="1" thickTop="1" thickBot="1">
      <c r="A71" s="10" t="s">
        <v>228</v>
      </c>
      <c r="B71" s="8" t="s">
        <v>113</v>
      </c>
      <c r="C71" s="11" t="s">
        <v>1893</v>
      </c>
      <c r="D71" s="649">
        <v>3250.9845159539227</v>
      </c>
    </row>
    <row r="72" spans="1:4" ht="30" customHeight="1" thickTop="1" thickBot="1">
      <c r="A72" s="10" t="s">
        <v>229</v>
      </c>
      <c r="B72" s="8" t="s">
        <v>113</v>
      </c>
      <c r="C72" s="11" t="s">
        <v>1894</v>
      </c>
      <c r="D72" s="649">
        <v>9535.6061125472843</v>
      </c>
    </row>
    <row r="73" spans="1:4" ht="30" customHeight="1" thickTop="1" thickBot="1">
      <c r="A73" s="10" t="s">
        <v>230</v>
      </c>
      <c r="B73" s="8" t="s">
        <v>113</v>
      </c>
      <c r="C73" s="11" t="s">
        <v>231</v>
      </c>
      <c r="D73" s="649">
        <v>1210.7892505019183</v>
      </c>
    </row>
    <row r="74" spans="1:4" ht="30" customHeight="1" thickTop="1" thickBot="1">
      <c r="A74" s="10" t="s">
        <v>234</v>
      </c>
      <c r="B74" s="8" t="s">
        <v>113</v>
      </c>
      <c r="C74" s="11" t="s">
        <v>235</v>
      </c>
      <c r="D74" s="649">
        <v>2086.3303342687586</v>
      </c>
    </row>
    <row r="75" spans="1:4" ht="30" customHeight="1" thickTop="1" thickBot="1">
      <c r="A75" s="10" t="s">
        <v>236</v>
      </c>
      <c r="B75" s="8" t="s">
        <v>113</v>
      </c>
      <c r="C75" s="11" t="s">
        <v>237</v>
      </c>
      <c r="D75" s="649">
        <v>544308.71846632264</v>
      </c>
    </row>
    <row r="76" spans="1:4" ht="30" customHeight="1" thickTop="1" thickBot="1">
      <c r="A76" s="10" t="s">
        <v>238</v>
      </c>
      <c r="B76" s="8" t="s">
        <v>113</v>
      </c>
      <c r="C76" s="11" t="s">
        <v>239</v>
      </c>
      <c r="D76" s="649">
        <v>553626.97714355541</v>
      </c>
    </row>
    <row r="77" spans="1:4" ht="30" customHeight="1" thickTop="1" thickBot="1">
      <c r="A77" s="10" t="s">
        <v>240</v>
      </c>
      <c r="B77" s="8" t="s">
        <v>113</v>
      </c>
      <c r="C77" s="11" t="s">
        <v>1896</v>
      </c>
      <c r="D77" s="649">
        <v>157849.60012089615</v>
      </c>
    </row>
    <row r="78" spans="1:4" ht="30" customHeight="1" thickTop="1" thickBot="1">
      <c r="A78" s="10" t="s">
        <v>241</v>
      </c>
      <c r="B78" s="8" t="s">
        <v>113</v>
      </c>
      <c r="C78" s="11" t="s">
        <v>1897</v>
      </c>
      <c r="D78" s="649">
        <v>156546.54073276071</v>
      </c>
    </row>
    <row r="79" spans="1:4" ht="30" customHeight="1" thickTop="1" thickBot="1">
      <c r="A79" s="10" t="s">
        <v>246</v>
      </c>
      <c r="B79" s="8" t="s">
        <v>113</v>
      </c>
      <c r="C79" s="11" t="s">
        <v>1902</v>
      </c>
      <c r="D79" s="649">
        <v>90686.166937465867</v>
      </c>
    </row>
    <row r="80" spans="1:4" ht="30" customHeight="1" thickTop="1" thickBot="1">
      <c r="A80" s="10" t="s">
        <v>243</v>
      </c>
      <c r="B80" s="8" t="s">
        <v>113</v>
      </c>
      <c r="C80" s="11" t="s">
        <v>1899</v>
      </c>
      <c r="D80" s="649">
        <v>195682.4069981373</v>
      </c>
    </row>
    <row r="81" spans="1:4" ht="30" customHeight="1" thickTop="1" thickBot="1">
      <c r="A81" s="10" t="s">
        <v>244</v>
      </c>
      <c r="B81" s="8" t="s">
        <v>113</v>
      </c>
      <c r="C81" s="11" t="s">
        <v>1900</v>
      </c>
      <c r="D81" s="649">
        <v>241157.23171893586</v>
      </c>
    </row>
    <row r="82" spans="1:4" ht="30" customHeight="1" thickTop="1" thickBot="1">
      <c r="A82" s="10" t="s">
        <v>245</v>
      </c>
      <c r="B82" s="8" t="s">
        <v>113</v>
      </c>
      <c r="C82" s="11" t="s">
        <v>1901</v>
      </c>
      <c r="D82" s="649">
        <v>195682.4069981373</v>
      </c>
    </row>
    <row r="83" spans="1:4" ht="30" customHeight="1" thickTop="1" thickBot="1">
      <c r="A83" s="10" t="s">
        <v>247</v>
      </c>
      <c r="B83" s="8" t="s">
        <v>113</v>
      </c>
      <c r="C83" s="11" t="s">
        <v>1903</v>
      </c>
      <c r="D83" s="649">
        <v>121604.86483470284</v>
      </c>
    </row>
    <row r="84" spans="1:4" ht="30" customHeight="1" thickTop="1" thickBot="1">
      <c r="A84" s="10" t="s">
        <v>242</v>
      </c>
      <c r="B84" s="8" t="s">
        <v>113</v>
      </c>
      <c r="C84" s="11" t="s">
        <v>1898</v>
      </c>
      <c r="D84" s="649">
        <v>129507.28951113703</v>
      </c>
    </row>
    <row r="85" spans="1:4" ht="30" customHeight="1" thickTop="1" thickBot="1">
      <c r="A85" s="10" t="s">
        <v>248</v>
      </c>
      <c r="B85" s="8" t="s">
        <v>113</v>
      </c>
      <c r="C85" s="11" t="s">
        <v>1904</v>
      </c>
      <c r="D85" s="649">
        <v>247864.24550114039</v>
      </c>
    </row>
    <row r="86" spans="1:4" ht="30" customHeight="1" thickTop="1" thickBot="1">
      <c r="A86" s="10" t="s">
        <v>249</v>
      </c>
      <c r="B86" s="8" t="s">
        <v>113</v>
      </c>
      <c r="C86" s="11" t="s">
        <v>250</v>
      </c>
      <c r="D86" s="649">
        <v>5341.4157452286154</v>
      </c>
    </row>
    <row r="87" spans="1:4" ht="30" customHeight="1" thickTop="1" thickBot="1">
      <c r="A87" s="10" t="s">
        <v>255</v>
      </c>
      <c r="B87" s="8" t="s">
        <v>113</v>
      </c>
      <c r="C87" s="11" t="s">
        <v>256</v>
      </c>
      <c r="D87" s="649">
        <v>1149884.8083212944</v>
      </c>
    </row>
    <row r="88" spans="1:4" ht="30" customHeight="1" thickTop="1" thickBot="1">
      <c r="A88" s="10" t="s">
        <v>253</v>
      </c>
      <c r="B88" s="8" t="s">
        <v>113</v>
      </c>
      <c r="C88" s="11" t="s">
        <v>254</v>
      </c>
      <c r="D88" s="649">
        <v>16829.04788060033</v>
      </c>
    </row>
    <row r="89" spans="1:4" ht="30" customHeight="1" thickTop="1" thickBot="1">
      <c r="A89" s="10" t="s">
        <v>251</v>
      </c>
      <c r="B89" s="8" t="s">
        <v>113</v>
      </c>
      <c r="C89" s="11" t="s">
        <v>252</v>
      </c>
      <c r="D89" s="649">
        <v>40439.95087726348</v>
      </c>
    </row>
    <row r="90" spans="1:4" ht="30" customHeight="1" thickTop="1" thickBot="1">
      <c r="A90" s="10" t="s">
        <v>257</v>
      </c>
      <c r="B90" s="8" t="s">
        <v>113</v>
      </c>
      <c r="C90" s="11" t="s">
        <v>258</v>
      </c>
      <c r="D90" s="649">
        <v>6464.0357531029595</v>
      </c>
    </row>
    <row r="91" spans="1:4" ht="30" customHeight="1" thickTop="1" thickBot="1">
      <c r="A91" s="10" t="s">
        <v>259</v>
      </c>
      <c r="B91" s="8" t="s">
        <v>113</v>
      </c>
      <c r="C91" s="11" t="s">
        <v>260</v>
      </c>
      <c r="D91" s="649">
        <v>49571.6188317263</v>
      </c>
    </row>
    <row r="92" spans="1:4" ht="30" customHeight="1" thickTop="1" thickBot="1">
      <c r="A92" s="10" t="s">
        <v>261</v>
      </c>
      <c r="B92" s="8" t="s">
        <v>113</v>
      </c>
      <c r="C92" s="11" t="s">
        <v>262</v>
      </c>
      <c r="D92" s="649">
        <v>7394.9389194499045</v>
      </c>
    </row>
    <row r="93" spans="1:4" ht="30" customHeight="1" thickTop="1" thickBot="1">
      <c r="A93" s="10" t="s">
        <v>263</v>
      </c>
      <c r="B93" s="8" t="s">
        <v>113</v>
      </c>
      <c r="C93" s="11" t="s">
        <v>264</v>
      </c>
      <c r="D93" s="649">
        <v>8945.0772316928342</v>
      </c>
    </row>
    <row r="94" spans="1:4" ht="30" customHeight="1" thickTop="1" thickBot="1">
      <c r="A94" s="10" t="s">
        <v>265</v>
      </c>
      <c r="B94" s="8" t="s">
        <v>113</v>
      </c>
      <c r="C94" s="11" t="s">
        <v>266</v>
      </c>
      <c r="D94" s="649">
        <v>31960.325228744121</v>
      </c>
    </row>
    <row r="95" spans="1:4" ht="30" customHeight="1" thickTop="1" thickBot="1">
      <c r="A95" s="10" t="s">
        <v>267</v>
      </c>
      <c r="B95" s="8" t="s">
        <v>113</v>
      </c>
      <c r="C95" s="11" t="s">
        <v>268</v>
      </c>
      <c r="D95" s="649">
        <v>90013.620156492747</v>
      </c>
    </row>
    <row r="96" spans="1:4" ht="30" customHeight="1" thickTop="1" thickBot="1">
      <c r="A96" s="10" t="s">
        <v>269</v>
      </c>
      <c r="B96" s="8" t="s">
        <v>113</v>
      </c>
      <c r="C96" s="11" t="s">
        <v>270</v>
      </c>
      <c r="D96" s="649">
        <v>179971.87823040536</v>
      </c>
    </row>
    <row r="97" spans="1:4" ht="30" customHeight="1" thickTop="1" thickBot="1">
      <c r="A97" s="10" t="s">
        <v>271</v>
      </c>
      <c r="B97" s="8" t="s">
        <v>113</v>
      </c>
      <c r="C97" s="11" t="s">
        <v>272</v>
      </c>
      <c r="D97" s="649">
        <v>98260.520013425368</v>
      </c>
    </row>
    <row r="98" spans="1:4" ht="30" customHeight="1" thickTop="1" thickBot="1">
      <c r="A98" s="10" t="s">
        <v>273</v>
      </c>
      <c r="B98" s="8" t="s">
        <v>113</v>
      </c>
      <c r="C98" s="11" t="s">
        <v>274</v>
      </c>
      <c r="D98" s="649">
        <v>9374.6459835643873</v>
      </c>
    </row>
    <row r="99" spans="1:4" ht="30" customHeight="1" thickTop="1" thickBot="1">
      <c r="A99" s="10" t="s">
        <v>275</v>
      </c>
      <c r="B99" s="8" t="s">
        <v>113</v>
      </c>
      <c r="C99" s="11" t="s">
        <v>276</v>
      </c>
      <c r="D99" s="649">
        <v>10252.237514834194</v>
      </c>
    </row>
    <row r="100" spans="1:4" ht="30" customHeight="1" thickTop="1" thickBot="1">
      <c r="A100" s="10" t="s">
        <v>277</v>
      </c>
      <c r="B100" s="8" t="s">
        <v>113</v>
      </c>
      <c r="C100" s="11" t="s">
        <v>278</v>
      </c>
      <c r="D100" s="649">
        <v>39788.933795071505</v>
      </c>
    </row>
    <row r="101" spans="1:4" ht="30" customHeight="1" thickTop="1" thickBot="1">
      <c r="A101" s="10" t="s">
        <v>279</v>
      </c>
      <c r="B101" s="8" t="s">
        <v>113</v>
      </c>
      <c r="C101" s="11" t="s">
        <v>1905</v>
      </c>
      <c r="D101" s="649">
        <v>144977.91592102181</v>
      </c>
    </row>
    <row r="102" spans="1:4" ht="30" customHeight="1" thickTop="1" thickBot="1">
      <c r="A102" s="10" t="s">
        <v>280</v>
      </c>
      <c r="B102" s="8" t="s">
        <v>113</v>
      </c>
      <c r="C102" s="11" t="s">
        <v>281</v>
      </c>
      <c r="D102" s="649">
        <v>587048.2462181634</v>
      </c>
    </row>
    <row r="103" spans="1:4" ht="30" customHeight="1" thickTop="1" thickBot="1">
      <c r="A103" s="10" t="s">
        <v>282</v>
      </c>
      <c r="B103" s="8" t="s">
        <v>113</v>
      </c>
      <c r="C103" s="11" t="s">
        <v>283</v>
      </c>
      <c r="D103" s="649">
        <v>391761.57558809867</v>
      </c>
    </row>
    <row r="104" spans="1:4" ht="30" customHeight="1" thickTop="1" thickBot="1">
      <c r="A104" s="10" t="s">
        <v>284</v>
      </c>
      <c r="B104" s="8" t="s">
        <v>113</v>
      </c>
      <c r="C104" s="11" t="s">
        <v>285</v>
      </c>
      <c r="D104" s="649">
        <v>554433.82823597291</v>
      </c>
    </row>
    <row r="105" spans="1:4" ht="30" customHeight="1" thickTop="1" thickBot="1">
      <c r="A105" s="10" t="s">
        <v>286</v>
      </c>
      <c r="B105" s="8" t="s">
        <v>113</v>
      </c>
      <c r="C105" s="11" t="s">
        <v>287</v>
      </c>
      <c r="D105" s="649">
        <v>241341.77199420286</v>
      </c>
    </row>
    <row r="106" spans="1:4" ht="30" customHeight="1" thickTop="1" thickBot="1">
      <c r="A106" s="10" t="s">
        <v>288</v>
      </c>
      <c r="B106" s="8" t="s">
        <v>113</v>
      </c>
      <c r="C106" s="11" t="s">
        <v>289</v>
      </c>
      <c r="D106" s="649">
        <v>11092.9209910506</v>
      </c>
    </row>
    <row r="107" spans="1:4" ht="30" customHeight="1" thickTop="1" thickBot="1">
      <c r="A107" s="10" t="s">
        <v>290</v>
      </c>
      <c r="B107" s="8" t="s">
        <v>113</v>
      </c>
      <c r="C107" s="11" t="s">
        <v>291</v>
      </c>
      <c r="D107" s="649">
        <v>476161.07048146822</v>
      </c>
    </row>
    <row r="108" spans="1:4" ht="30" customHeight="1" thickTop="1" thickBot="1">
      <c r="A108" s="10" t="s">
        <v>292</v>
      </c>
      <c r="B108" s="8" t="s">
        <v>113</v>
      </c>
      <c r="C108" s="11" t="s">
        <v>293</v>
      </c>
      <c r="D108" s="649">
        <v>21286.720752050238</v>
      </c>
    </row>
    <row r="109" spans="1:4" ht="30" customHeight="1" thickTop="1" thickBot="1">
      <c r="A109" s="10" t="s">
        <v>294</v>
      </c>
      <c r="B109" s="8" t="s">
        <v>113</v>
      </c>
      <c r="C109" s="11" t="s">
        <v>1906</v>
      </c>
      <c r="D109" s="649">
        <v>508210.59017659142</v>
      </c>
    </row>
    <row r="110" spans="1:4" ht="30" customHeight="1" thickTop="1" thickBot="1">
      <c r="A110" s="10" t="s">
        <v>295</v>
      </c>
      <c r="B110" s="8" t="s">
        <v>113</v>
      </c>
      <c r="C110" s="11" t="s">
        <v>296</v>
      </c>
      <c r="D110" s="649">
        <v>4168.5597735315832</v>
      </c>
    </row>
    <row r="111" spans="1:4" ht="30" customHeight="1" thickTop="1" thickBot="1">
      <c r="A111" s="10" t="s">
        <v>297</v>
      </c>
      <c r="B111" s="8" t="s">
        <v>113</v>
      </c>
      <c r="C111" s="11" t="s">
        <v>298</v>
      </c>
      <c r="D111" s="649">
        <v>91691.911437671093</v>
      </c>
    </row>
    <row r="112" spans="1:4" ht="30" customHeight="1" thickTop="1" thickBot="1">
      <c r="A112" s="10" t="s">
        <v>299</v>
      </c>
      <c r="B112" s="8" t="s">
        <v>113</v>
      </c>
      <c r="C112" s="11" t="s">
        <v>300</v>
      </c>
      <c r="D112" s="649">
        <v>559404.11298316449</v>
      </c>
    </row>
    <row r="113" spans="1:4" ht="30" customHeight="1" thickTop="1" thickBot="1">
      <c r="A113" s="10" t="s">
        <v>301</v>
      </c>
      <c r="B113" s="8" t="s">
        <v>113</v>
      </c>
      <c r="C113" s="11" t="s">
        <v>302</v>
      </c>
      <c r="D113" s="649">
        <v>6952.0422588090669</v>
      </c>
    </row>
    <row r="114" spans="1:4" ht="30" customHeight="1" thickTop="1" thickBot="1">
      <c r="A114" s="10" t="s">
        <v>305</v>
      </c>
      <c r="B114" s="8" t="s">
        <v>113</v>
      </c>
      <c r="C114" s="11" t="s">
        <v>306</v>
      </c>
      <c r="D114" s="649">
        <v>102366.54113811647</v>
      </c>
    </row>
    <row r="115" spans="1:4" ht="30" customHeight="1" thickTop="1" thickBot="1">
      <c r="A115" s="10" t="s">
        <v>303</v>
      </c>
      <c r="B115" s="8" t="s">
        <v>113</v>
      </c>
      <c r="C115" s="11" t="s">
        <v>304</v>
      </c>
      <c r="D115" s="649">
        <v>82025.076684933942</v>
      </c>
    </row>
    <row r="116" spans="1:4" ht="30" customHeight="1" thickTop="1" thickBot="1">
      <c r="A116" s="10" t="s">
        <v>309</v>
      </c>
      <c r="B116" s="8" t="s">
        <v>113</v>
      </c>
      <c r="C116" s="11" t="s">
        <v>1907</v>
      </c>
      <c r="D116" s="649">
        <v>82017.900118673555</v>
      </c>
    </row>
    <row r="117" spans="1:4" ht="30" customHeight="1" thickTop="1" thickBot="1">
      <c r="A117" s="10" t="s">
        <v>310</v>
      </c>
      <c r="B117" s="8" t="s">
        <v>113</v>
      </c>
      <c r="C117" s="11" t="s">
        <v>311</v>
      </c>
      <c r="D117" s="649">
        <v>208728.37923576383</v>
      </c>
    </row>
    <row r="118" spans="1:4" ht="30" customHeight="1" thickTop="1" thickBot="1">
      <c r="A118" s="10" t="s">
        <v>313</v>
      </c>
      <c r="B118" s="8" t="s">
        <v>113</v>
      </c>
      <c r="C118" s="11" t="s">
        <v>1909</v>
      </c>
      <c r="D118" s="649">
        <v>214380.4377776919</v>
      </c>
    </row>
    <row r="119" spans="1:4" ht="30" customHeight="1" thickTop="1" thickBot="1">
      <c r="A119" s="10" t="s">
        <v>318</v>
      </c>
      <c r="B119" s="8" t="s">
        <v>113</v>
      </c>
      <c r="C119" s="11" t="s">
        <v>319</v>
      </c>
      <c r="D119" s="649">
        <v>214380.4377776919</v>
      </c>
    </row>
    <row r="120" spans="1:4" ht="30" customHeight="1" thickTop="1" thickBot="1">
      <c r="A120" s="10" t="s">
        <v>314</v>
      </c>
      <c r="B120" s="8" t="s">
        <v>113</v>
      </c>
      <c r="C120" s="11" t="s">
        <v>315</v>
      </c>
      <c r="D120" s="649">
        <v>185962.26061032299</v>
      </c>
    </row>
    <row r="121" spans="1:4" ht="30" customHeight="1" thickTop="1" thickBot="1">
      <c r="A121" s="10" t="s">
        <v>1648</v>
      </c>
      <c r="B121" s="8" t="s">
        <v>113</v>
      </c>
      <c r="C121" s="11" t="s">
        <v>1649</v>
      </c>
      <c r="D121" s="649">
        <v>92270.137633507751</v>
      </c>
    </row>
    <row r="122" spans="1:4" ht="30" customHeight="1" thickTop="1" thickBot="1">
      <c r="A122" s="10" t="s">
        <v>322</v>
      </c>
      <c r="B122" s="8" t="s">
        <v>113</v>
      </c>
      <c r="C122" s="11" t="s">
        <v>323</v>
      </c>
      <c r="D122" s="649">
        <v>119981.93563610458</v>
      </c>
    </row>
    <row r="123" spans="1:4" ht="30" customHeight="1" thickTop="1" thickBot="1">
      <c r="A123" s="10" t="s">
        <v>320</v>
      </c>
      <c r="B123" s="8" t="s">
        <v>113</v>
      </c>
      <c r="C123" s="11" t="s">
        <v>321</v>
      </c>
      <c r="D123" s="649">
        <v>104983.93737565364</v>
      </c>
    </row>
    <row r="124" spans="1:4" ht="30" customHeight="1" thickTop="1" thickBot="1">
      <c r="A124" s="10" t="s">
        <v>312</v>
      </c>
      <c r="B124" s="8" t="s">
        <v>113</v>
      </c>
      <c r="C124" s="11" t="s">
        <v>1908</v>
      </c>
      <c r="D124" s="649">
        <v>214380.4377776919</v>
      </c>
    </row>
    <row r="125" spans="1:4" ht="30" customHeight="1" thickTop="1" thickBot="1">
      <c r="A125" s="10" t="s">
        <v>316</v>
      </c>
      <c r="B125" s="8" t="s">
        <v>113</v>
      </c>
      <c r="C125" s="11" t="s">
        <v>317</v>
      </c>
      <c r="D125" s="649">
        <v>91318.72999213115</v>
      </c>
    </row>
    <row r="126" spans="1:4" ht="30" customHeight="1" thickTop="1" thickBot="1">
      <c r="A126" s="10" t="s">
        <v>307</v>
      </c>
      <c r="B126" s="8" t="s">
        <v>113</v>
      </c>
      <c r="C126" s="11" t="s">
        <v>308</v>
      </c>
      <c r="D126" s="649">
        <v>104265.25552586376</v>
      </c>
    </row>
    <row r="127" spans="1:4" ht="30" customHeight="1" thickTop="1" thickBot="1">
      <c r="A127" s="10" t="s">
        <v>324</v>
      </c>
      <c r="B127" s="8" t="s">
        <v>113</v>
      </c>
      <c r="C127" s="11" t="s">
        <v>325</v>
      </c>
      <c r="D127" s="649">
        <v>1649.5850161368219</v>
      </c>
    </row>
    <row r="128" spans="1:4" ht="30" customHeight="1" thickTop="1" thickBot="1">
      <c r="A128" s="10" t="s">
        <v>326</v>
      </c>
      <c r="B128" s="8" t="s">
        <v>113</v>
      </c>
      <c r="C128" s="11" t="s">
        <v>327</v>
      </c>
      <c r="D128" s="649">
        <v>75729.177627074256</v>
      </c>
    </row>
    <row r="129" spans="1:4" ht="30" customHeight="1" thickTop="1" thickBot="1">
      <c r="A129" s="10" t="s">
        <v>328</v>
      </c>
      <c r="B129" s="8" t="s">
        <v>113</v>
      </c>
      <c r="C129" s="11" t="s">
        <v>329</v>
      </c>
      <c r="D129" s="649">
        <v>64.589096343455424</v>
      </c>
    </row>
    <row r="130" spans="1:4" ht="30" customHeight="1" thickTop="1" thickBot="1">
      <c r="A130" s="10" t="s">
        <v>330</v>
      </c>
      <c r="B130" s="8" t="s">
        <v>113</v>
      </c>
      <c r="C130" s="11" t="s">
        <v>331</v>
      </c>
      <c r="D130" s="649">
        <v>1292.807150620592</v>
      </c>
    </row>
    <row r="131" spans="1:4" ht="30" customHeight="1" thickTop="1" thickBot="1">
      <c r="A131" s="10" t="s">
        <v>332</v>
      </c>
      <c r="B131" s="8" t="s">
        <v>113</v>
      </c>
      <c r="C131" s="11" t="s">
        <v>333</v>
      </c>
      <c r="D131" s="649">
        <v>1292.807150620592</v>
      </c>
    </row>
    <row r="132" spans="1:4" ht="30" customHeight="1" thickTop="1" thickBot="1">
      <c r="A132" s="10" t="s">
        <v>334</v>
      </c>
      <c r="B132" s="8" t="s">
        <v>113</v>
      </c>
      <c r="C132" s="11" t="s">
        <v>1676</v>
      </c>
      <c r="D132" s="649">
        <v>3103.3522957403111</v>
      </c>
    </row>
    <row r="133" spans="1:4" ht="30" customHeight="1" thickTop="1" thickBot="1">
      <c r="A133" s="10" t="s">
        <v>335</v>
      </c>
      <c r="B133" s="8" t="s">
        <v>92</v>
      </c>
      <c r="C133" s="11" t="s">
        <v>1910</v>
      </c>
      <c r="D133" s="649">
        <v>208214.74213627065</v>
      </c>
    </row>
    <row r="134" spans="1:4" ht="30" customHeight="1" thickTop="1" thickBot="1">
      <c r="A134" s="10" t="s">
        <v>336</v>
      </c>
      <c r="B134" s="8" t="s">
        <v>113</v>
      </c>
      <c r="C134" s="11" t="s">
        <v>337</v>
      </c>
      <c r="D134" s="649">
        <v>1123.6452316258278</v>
      </c>
    </row>
    <row r="135" spans="1:4" ht="30" customHeight="1" thickTop="1" thickBot="1">
      <c r="A135" s="10" t="s">
        <v>338</v>
      </c>
      <c r="B135" s="8" t="s">
        <v>339</v>
      </c>
      <c r="C135" s="11" t="s">
        <v>340</v>
      </c>
      <c r="D135" s="649">
        <v>1207.7135792474683</v>
      </c>
    </row>
    <row r="136" spans="1:4" ht="30" customHeight="1" thickTop="1" thickBot="1">
      <c r="A136" s="10" t="s">
        <v>352</v>
      </c>
      <c r="B136" s="8" t="s">
        <v>339</v>
      </c>
      <c r="C136" s="11" t="s">
        <v>353</v>
      </c>
      <c r="D136" s="649">
        <v>1008.8201714596847</v>
      </c>
    </row>
    <row r="137" spans="1:4" ht="30" customHeight="1" thickTop="1" thickBot="1">
      <c r="A137" s="10" t="s">
        <v>343</v>
      </c>
      <c r="B137" s="8" t="s">
        <v>344</v>
      </c>
      <c r="C137" s="11" t="s">
        <v>345</v>
      </c>
      <c r="D137" s="649">
        <v>69.715215100872527</v>
      </c>
    </row>
    <row r="138" spans="1:4" ht="30" customHeight="1" thickTop="1" thickBot="1">
      <c r="A138" s="10" t="s">
        <v>346</v>
      </c>
      <c r="B138" s="8" t="s">
        <v>344</v>
      </c>
      <c r="C138" s="11" t="s">
        <v>347</v>
      </c>
      <c r="D138" s="649">
        <v>281.93653165794035</v>
      </c>
    </row>
    <row r="139" spans="1:4" ht="30" customHeight="1" thickTop="1" thickBot="1">
      <c r="A139" s="10" t="s">
        <v>350</v>
      </c>
      <c r="B139" s="8" t="s">
        <v>339</v>
      </c>
      <c r="C139" s="11" t="s">
        <v>351</v>
      </c>
      <c r="D139" s="649">
        <v>2307.7786645891774</v>
      </c>
    </row>
    <row r="140" spans="1:4" ht="30" customHeight="1" thickTop="1" thickBot="1">
      <c r="A140" s="10" t="s">
        <v>348</v>
      </c>
      <c r="B140" s="8" t="s">
        <v>339</v>
      </c>
      <c r="C140" s="11" t="s">
        <v>349</v>
      </c>
      <c r="D140" s="649">
        <v>1242.5711867979044</v>
      </c>
    </row>
    <row r="141" spans="1:4" ht="30" customHeight="1" thickTop="1" thickBot="1">
      <c r="A141" s="10" t="s">
        <v>356</v>
      </c>
      <c r="B141" s="8" t="s">
        <v>113</v>
      </c>
      <c r="C141" s="11" t="s">
        <v>357</v>
      </c>
      <c r="D141" s="649">
        <v>46848.624547786341</v>
      </c>
    </row>
    <row r="142" spans="1:4" ht="30" customHeight="1" thickTop="1" thickBot="1">
      <c r="A142" s="10" t="s">
        <v>341</v>
      </c>
      <c r="B142" s="8" t="s">
        <v>339</v>
      </c>
      <c r="C142" s="11" t="s">
        <v>342</v>
      </c>
      <c r="D142" s="649">
        <v>859.13750374310541</v>
      </c>
    </row>
    <row r="143" spans="1:4" ht="30" customHeight="1" thickTop="1" thickBot="1">
      <c r="A143" s="10" t="s">
        <v>354</v>
      </c>
      <c r="B143" s="8" t="s">
        <v>113</v>
      </c>
      <c r="C143" s="11" t="s">
        <v>355</v>
      </c>
      <c r="D143" s="649">
        <v>42635.980152940967</v>
      </c>
    </row>
    <row r="144" spans="1:4" ht="30" customHeight="1" thickTop="1" thickBot="1">
      <c r="A144" s="10" t="s">
        <v>359</v>
      </c>
      <c r="B144" s="8" t="s">
        <v>113</v>
      </c>
      <c r="C144" s="11" t="s">
        <v>360</v>
      </c>
      <c r="D144" s="649">
        <v>129290.96729957403</v>
      </c>
    </row>
    <row r="145" spans="1:4" ht="68.25" customHeight="1" thickTop="1" thickBot="1">
      <c r="A145" s="10" t="s">
        <v>358</v>
      </c>
      <c r="B145" s="8" t="s">
        <v>113</v>
      </c>
      <c r="C145" s="11" t="s">
        <v>2197</v>
      </c>
      <c r="D145" s="649">
        <v>161978.17616811988</v>
      </c>
    </row>
    <row r="146" spans="1:4" ht="30" customHeight="1" thickTop="1" thickBot="1">
      <c r="A146" s="10" t="s">
        <v>361</v>
      </c>
      <c r="B146" s="8" t="s">
        <v>113</v>
      </c>
      <c r="C146" s="11" t="s">
        <v>1911</v>
      </c>
      <c r="D146" s="649">
        <v>110887.17573669516</v>
      </c>
    </row>
    <row r="147" spans="1:4" ht="30" customHeight="1" thickTop="1" thickBot="1">
      <c r="A147" s="10" t="s">
        <v>362</v>
      </c>
      <c r="B147" s="8" t="s">
        <v>113</v>
      </c>
      <c r="C147" s="11" t="s">
        <v>1912</v>
      </c>
      <c r="D147" s="649">
        <v>94075.556659870053</v>
      </c>
    </row>
    <row r="148" spans="1:4" ht="30" customHeight="1" thickTop="1" thickBot="1">
      <c r="A148" s="10" t="s">
        <v>367</v>
      </c>
      <c r="B148" s="8" t="s">
        <v>113</v>
      </c>
      <c r="C148" s="11" t="s">
        <v>368</v>
      </c>
      <c r="D148" s="649">
        <v>6206.7045914806222</v>
      </c>
    </row>
    <row r="149" spans="1:4" ht="30" customHeight="1" thickTop="1" thickBot="1">
      <c r="A149" s="10" t="s">
        <v>363</v>
      </c>
      <c r="B149" s="8" t="s">
        <v>113</v>
      </c>
      <c r="C149" s="11" t="s">
        <v>364</v>
      </c>
      <c r="D149" s="649">
        <v>5153.7997987071494</v>
      </c>
    </row>
    <row r="150" spans="1:4" ht="30" customHeight="1" thickTop="1" thickBot="1">
      <c r="A150" s="10" t="s">
        <v>158</v>
      </c>
      <c r="B150" s="8" t="s">
        <v>113</v>
      </c>
      <c r="C150" s="11" t="s">
        <v>159</v>
      </c>
      <c r="D150" s="649">
        <v>38713.474079765401</v>
      </c>
    </row>
    <row r="151" spans="1:4" ht="30" customHeight="1" thickTop="1" thickBot="1">
      <c r="A151" s="10" t="s">
        <v>369</v>
      </c>
      <c r="B151" s="8" t="s">
        <v>113</v>
      </c>
      <c r="C151" s="11" t="s">
        <v>370</v>
      </c>
      <c r="D151" s="649">
        <v>89985.93911520268</v>
      </c>
    </row>
    <row r="152" spans="1:4" ht="30" customHeight="1" thickTop="1" thickBot="1">
      <c r="A152" s="10" t="s">
        <v>371</v>
      </c>
      <c r="B152" s="8" t="s">
        <v>113</v>
      </c>
      <c r="C152" s="11" t="s">
        <v>372</v>
      </c>
      <c r="D152" s="649">
        <v>144977.91592102181</v>
      </c>
    </row>
    <row r="153" spans="1:4" ht="30" customHeight="1" thickTop="1" thickBot="1">
      <c r="A153" s="10" t="s">
        <v>365</v>
      </c>
      <c r="B153" s="8" t="s">
        <v>113</v>
      </c>
      <c r="C153" s="11" t="s">
        <v>366</v>
      </c>
      <c r="D153" s="649">
        <v>107983.74207249412</v>
      </c>
    </row>
    <row r="154" spans="1:4" ht="30" customHeight="1" thickTop="1" thickBot="1">
      <c r="A154" s="10" t="s">
        <v>373</v>
      </c>
      <c r="B154" s="8" t="s">
        <v>113</v>
      </c>
      <c r="C154" s="11" t="s">
        <v>374</v>
      </c>
      <c r="D154" s="649">
        <v>61000.813213263464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tabSelected="1"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5" sqref="E5"/>
    </sheetView>
  </sheetViews>
  <sheetFormatPr baseColWidth="10" defaultRowHeight="15"/>
  <cols>
    <col min="1" max="1" width="11.5703125" customWidth="1"/>
    <col min="2" max="2" width="9.140625"/>
    <col min="3" max="3" width="77.42578125" style="198" customWidth="1"/>
    <col min="4" max="4" width="17.5703125" style="183" customWidth="1"/>
    <col min="5" max="5" width="12.28515625" bestFit="1" customWidth="1"/>
  </cols>
  <sheetData>
    <row r="1" spans="1:6" ht="81.75" customHeight="1" thickTop="1" thickBot="1">
      <c r="A1" s="688" t="s">
        <v>1850</v>
      </c>
      <c r="B1" s="689"/>
      <c r="C1" s="689"/>
      <c r="D1" s="690"/>
    </row>
    <row r="2" spans="1:6" ht="45.75" customHeight="1" thickTop="1" thickBot="1">
      <c r="A2" s="687" t="s">
        <v>375</v>
      </c>
      <c r="B2" s="687"/>
      <c r="C2" s="687"/>
      <c r="D2" s="687"/>
    </row>
    <row r="3" spans="1:6" ht="16.5" customHeight="1" thickTop="1" thickBot="1">
      <c r="A3" s="192"/>
      <c r="B3" s="192"/>
      <c r="C3" s="197"/>
      <c r="D3" s="193"/>
    </row>
    <row r="4" spans="1:6" ht="16.5" customHeight="1" thickTop="1" thickBot="1">
      <c r="A4" s="192"/>
      <c r="B4" s="192"/>
      <c r="C4" s="197" t="s">
        <v>375</v>
      </c>
      <c r="D4" s="193"/>
    </row>
    <row r="5" spans="1:6" ht="16.5" thickTop="1" thickBot="1">
      <c r="A5" s="192"/>
      <c r="B5" s="192"/>
      <c r="C5" s="197"/>
      <c r="D5" s="194" t="s">
        <v>1846</v>
      </c>
      <c r="F5" s="1008"/>
    </row>
    <row r="6" spans="1:6" ht="16.5" thickTop="1" thickBot="1">
      <c r="A6" s="664" t="s">
        <v>742</v>
      </c>
      <c r="B6" s="664" t="s">
        <v>377</v>
      </c>
      <c r="C6" s="665" t="s">
        <v>2239</v>
      </c>
      <c r="D6" s="648">
        <v>4057.8372629047603</v>
      </c>
    </row>
    <row r="7" spans="1:6" ht="16.5" thickTop="1" thickBot="1">
      <c r="A7" s="664" t="s">
        <v>747</v>
      </c>
      <c r="B7" s="664" t="s">
        <v>377</v>
      </c>
      <c r="C7" s="665" t="s">
        <v>748</v>
      </c>
      <c r="D7" s="648">
        <v>3666.6821035495213</v>
      </c>
    </row>
    <row r="8" spans="1:6" ht="16.5" thickTop="1" thickBot="1">
      <c r="A8" s="664" t="s">
        <v>743</v>
      </c>
      <c r="B8" s="664" t="s">
        <v>377</v>
      </c>
      <c r="C8" s="665" t="s">
        <v>744</v>
      </c>
      <c r="D8" s="648">
        <v>3376.2308470093158</v>
      </c>
    </row>
    <row r="9" spans="1:6" ht="16.5" thickTop="1" thickBot="1">
      <c r="A9" s="664" t="s">
        <v>745</v>
      </c>
      <c r="B9" s="664" t="s">
        <v>377</v>
      </c>
      <c r="C9" s="665" t="s">
        <v>746</v>
      </c>
      <c r="D9" s="648">
        <v>3453.6138460145526</v>
      </c>
    </row>
    <row r="10" spans="1:6" ht="16.5" thickTop="1" thickBot="1">
      <c r="A10" s="664" t="s">
        <v>1668</v>
      </c>
      <c r="B10" s="664" t="s">
        <v>377</v>
      </c>
      <c r="C10" s="665" t="s">
        <v>1667</v>
      </c>
      <c r="D10" s="648">
        <v>2325.7301344861662</v>
      </c>
    </row>
    <row r="11" spans="1:6" ht="16.5" thickTop="1" thickBot="1">
      <c r="A11" s="664" t="s">
        <v>751</v>
      </c>
      <c r="B11" s="664" t="s">
        <v>377</v>
      </c>
      <c r="C11" s="665" t="s">
        <v>752</v>
      </c>
      <c r="D11" s="648">
        <v>11416.642455978128</v>
      </c>
    </row>
    <row r="12" spans="1:6" ht="16.5" thickTop="1" thickBot="1">
      <c r="A12" s="664" t="s">
        <v>749</v>
      </c>
      <c r="B12" s="664" t="s">
        <v>377</v>
      </c>
      <c r="C12" s="665" t="s">
        <v>750</v>
      </c>
      <c r="D12" s="648">
        <v>12614.488878935907</v>
      </c>
    </row>
    <row r="13" spans="1:6" ht="16.5" thickTop="1" thickBot="1">
      <c r="A13" s="664" t="s">
        <v>753</v>
      </c>
      <c r="B13" s="664" t="s">
        <v>92</v>
      </c>
      <c r="C13" s="665" t="s">
        <v>1935</v>
      </c>
      <c r="D13" s="648">
        <v>1526.4591584594709</v>
      </c>
    </row>
    <row r="14" spans="1:6" ht="16.5" thickTop="1" thickBot="1">
      <c r="A14" s="664" t="s">
        <v>755</v>
      </c>
      <c r="B14" s="664" t="s">
        <v>233</v>
      </c>
      <c r="C14" s="665" t="s">
        <v>1937</v>
      </c>
      <c r="D14" s="648">
        <v>1628.223102356769</v>
      </c>
    </row>
    <row r="15" spans="1:6" ht="16.5" thickTop="1" thickBot="1">
      <c r="A15" s="664" t="s">
        <v>756</v>
      </c>
      <c r="B15" s="664" t="s">
        <v>92</v>
      </c>
      <c r="C15" s="665" t="s">
        <v>1938</v>
      </c>
      <c r="D15" s="648">
        <v>1423.6351734799096</v>
      </c>
    </row>
    <row r="16" spans="1:6" ht="16.5" thickTop="1" thickBot="1">
      <c r="A16" s="664" t="s">
        <v>754</v>
      </c>
      <c r="B16" s="664" t="s">
        <v>233</v>
      </c>
      <c r="C16" s="665" t="s">
        <v>1936</v>
      </c>
      <c r="D16" s="648">
        <v>1628.223102356769</v>
      </c>
    </row>
    <row r="17" spans="1:4" ht="16.5" thickTop="1" thickBot="1">
      <c r="A17" s="664" t="s">
        <v>776</v>
      </c>
      <c r="B17" s="664" t="s">
        <v>422</v>
      </c>
      <c r="C17" s="665" t="s">
        <v>777</v>
      </c>
      <c r="D17" s="648">
        <v>8201.5378534728643</v>
      </c>
    </row>
    <row r="18" spans="1:4" ht="16.5" thickTop="1" thickBot="1">
      <c r="A18" s="664" t="s">
        <v>757</v>
      </c>
      <c r="B18" s="664" t="s">
        <v>387</v>
      </c>
      <c r="C18" s="665" t="s">
        <v>1939</v>
      </c>
      <c r="D18" s="648">
        <v>94608.66659201929</v>
      </c>
    </row>
    <row r="19" spans="1:4" ht="16.5" thickTop="1" thickBot="1">
      <c r="A19" s="664" t="s">
        <v>758</v>
      </c>
      <c r="B19" s="664" t="s">
        <v>387</v>
      </c>
      <c r="C19" s="665" t="s">
        <v>2240</v>
      </c>
      <c r="D19" s="648">
        <v>94608.66659201929</v>
      </c>
    </row>
    <row r="20" spans="1:4" ht="16.5" thickTop="1" thickBot="1">
      <c r="A20" s="664" t="s">
        <v>761</v>
      </c>
      <c r="B20" s="664" t="s">
        <v>387</v>
      </c>
      <c r="C20" s="665" t="s">
        <v>762</v>
      </c>
      <c r="D20" s="648">
        <v>94608.66659201929</v>
      </c>
    </row>
    <row r="21" spans="1:4" ht="16.5" thickTop="1" thickBot="1">
      <c r="A21" s="664" t="s">
        <v>759</v>
      </c>
      <c r="B21" s="664" t="s">
        <v>387</v>
      </c>
      <c r="C21" s="665" t="s">
        <v>2241</v>
      </c>
      <c r="D21" s="648">
        <v>43789.23706722381</v>
      </c>
    </row>
    <row r="22" spans="1:4" ht="16.5" thickTop="1" thickBot="1">
      <c r="A22" s="664" t="s">
        <v>760</v>
      </c>
      <c r="B22" s="664" t="s">
        <v>387</v>
      </c>
      <c r="C22" s="665" t="s">
        <v>2242</v>
      </c>
      <c r="D22" s="648">
        <v>44911.820573340876</v>
      </c>
    </row>
    <row r="23" spans="1:4" ht="16.5" thickTop="1" thickBot="1">
      <c r="A23" s="664" t="s">
        <v>763</v>
      </c>
      <c r="B23" s="664" t="s">
        <v>387</v>
      </c>
      <c r="C23" s="665" t="s">
        <v>764</v>
      </c>
      <c r="D23" s="648">
        <v>94608.66659201929</v>
      </c>
    </row>
    <row r="24" spans="1:4" ht="16.5" thickTop="1" thickBot="1">
      <c r="A24" s="664" t="s">
        <v>772</v>
      </c>
      <c r="B24" s="664" t="s">
        <v>387</v>
      </c>
      <c r="C24" s="665" t="s">
        <v>773</v>
      </c>
      <c r="D24" s="648">
        <v>37101.437879223246</v>
      </c>
    </row>
    <row r="25" spans="1:4" ht="16.5" thickTop="1" thickBot="1">
      <c r="A25" s="664" t="s">
        <v>765</v>
      </c>
      <c r="B25" s="664" t="s">
        <v>387</v>
      </c>
      <c r="C25" s="665" t="s">
        <v>766</v>
      </c>
      <c r="D25" s="648">
        <v>95957.0388486585</v>
      </c>
    </row>
    <row r="26" spans="1:4" ht="16.5" thickTop="1" thickBot="1">
      <c r="A26" s="664" t="s">
        <v>768</v>
      </c>
      <c r="B26" s="664" t="s">
        <v>387</v>
      </c>
      <c r="C26" s="665" t="s">
        <v>2002</v>
      </c>
      <c r="D26" s="648">
        <v>43033.427775569915</v>
      </c>
    </row>
    <row r="27" spans="1:4" ht="16.5" thickTop="1" thickBot="1">
      <c r="A27" s="664" t="s">
        <v>767</v>
      </c>
      <c r="B27" s="664" t="s">
        <v>387</v>
      </c>
      <c r="C27" s="665" t="s">
        <v>2004</v>
      </c>
      <c r="D27" s="648">
        <v>51684.423047922523</v>
      </c>
    </row>
    <row r="28" spans="1:4" ht="16.5" thickTop="1" thickBot="1">
      <c r="A28" s="664" t="s">
        <v>770</v>
      </c>
      <c r="B28" s="664" t="s">
        <v>387</v>
      </c>
      <c r="C28" s="665" t="s">
        <v>2003</v>
      </c>
      <c r="D28" s="648">
        <v>53360.347998981139</v>
      </c>
    </row>
    <row r="29" spans="1:4" ht="16.5" thickTop="1" thickBot="1">
      <c r="A29" s="664" t="s">
        <v>769</v>
      </c>
      <c r="B29" s="664" t="s">
        <v>387</v>
      </c>
      <c r="C29" s="665" t="s">
        <v>2001</v>
      </c>
      <c r="D29" s="648">
        <v>56712.197901098392</v>
      </c>
    </row>
    <row r="30" spans="1:4" ht="16.5" thickTop="1" thickBot="1">
      <c r="A30" s="664" t="s">
        <v>771</v>
      </c>
      <c r="B30" s="664" t="s">
        <v>387</v>
      </c>
      <c r="C30" s="665" t="s">
        <v>2243</v>
      </c>
      <c r="D30" s="648">
        <v>148978.17370131527</v>
      </c>
    </row>
    <row r="31" spans="1:4" ht="16.5" thickTop="1" thickBot="1">
      <c r="A31" s="664" t="s">
        <v>774</v>
      </c>
      <c r="B31" s="664" t="s">
        <v>422</v>
      </c>
      <c r="C31" s="665" t="s">
        <v>775</v>
      </c>
      <c r="D31" s="648">
        <v>86.923368745608769</v>
      </c>
    </row>
    <row r="32" spans="1:4" ht="16.5" thickTop="1" thickBot="1">
      <c r="A32" s="664" t="s">
        <v>779</v>
      </c>
      <c r="B32" s="664" t="s">
        <v>144</v>
      </c>
      <c r="C32" s="665" t="s">
        <v>1941</v>
      </c>
      <c r="D32" s="648">
        <v>540.47557489168537</v>
      </c>
    </row>
    <row r="33" spans="1:4" ht="16.5" thickTop="1" thickBot="1">
      <c r="A33" s="664" t="s">
        <v>780</v>
      </c>
      <c r="B33" s="664" t="s">
        <v>377</v>
      </c>
      <c r="C33" s="665" t="s">
        <v>781</v>
      </c>
      <c r="D33" s="648">
        <v>6768.3045765445768</v>
      </c>
    </row>
    <row r="34" spans="1:4" ht="16.5" thickTop="1" thickBot="1">
      <c r="A34" s="664" t="s">
        <v>786</v>
      </c>
      <c r="B34" s="664" t="s">
        <v>377</v>
      </c>
      <c r="C34" s="665" t="s">
        <v>787</v>
      </c>
      <c r="D34" s="648">
        <v>7736.1798183591809</v>
      </c>
    </row>
    <row r="35" spans="1:4" ht="16.5" thickTop="1" thickBot="1">
      <c r="A35" s="664" t="s">
        <v>782</v>
      </c>
      <c r="B35" s="664" t="s">
        <v>377</v>
      </c>
      <c r="C35" s="665" t="s">
        <v>783</v>
      </c>
      <c r="D35" s="648">
        <v>7032.3125397362019</v>
      </c>
    </row>
    <row r="36" spans="1:4" ht="16.5" thickTop="1" thickBot="1">
      <c r="A36" s="664" t="s">
        <v>784</v>
      </c>
      <c r="B36" s="664" t="s">
        <v>377</v>
      </c>
      <c r="C36" s="665" t="s">
        <v>785</v>
      </c>
      <c r="D36" s="648">
        <v>8928.7260359056418</v>
      </c>
    </row>
    <row r="37" spans="1:4" ht="16.5" thickTop="1" thickBot="1">
      <c r="A37" s="664" t="s">
        <v>898</v>
      </c>
      <c r="B37" s="664" t="s">
        <v>377</v>
      </c>
      <c r="C37" s="665" t="s">
        <v>899</v>
      </c>
      <c r="D37" s="648">
        <v>5206.3881358035205</v>
      </c>
    </row>
    <row r="38" spans="1:4" ht="16.5" thickTop="1" thickBot="1">
      <c r="A38" s="664" t="s">
        <v>788</v>
      </c>
      <c r="B38" s="664" t="s">
        <v>377</v>
      </c>
      <c r="C38" s="665" t="s">
        <v>789</v>
      </c>
      <c r="D38" s="648">
        <v>5300.2054113176073</v>
      </c>
    </row>
    <row r="39" spans="1:4" ht="16.5" thickTop="1" thickBot="1">
      <c r="A39" s="664" t="s">
        <v>917</v>
      </c>
      <c r="B39" s="664" t="s">
        <v>92</v>
      </c>
      <c r="C39" s="665" t="s">
        <v>2244</v>
      </c>
      <c r="D39" s="648">
        <v>361563.05250277097</v>
      </c>
    </row>
    <row r="40" spans="1:4" ht="16.5" thickTop="1" thickBot="1">
      <c r="A40" s="664" t="s">
        <v>896</v>
      </c>
      <c r="B40" s="664" t="s">
        <v>92</v>
      </c>
      <c r="C40" s="665" t="s">
        <v>897</v>
      </c>
      <c r="D40" s="648">
        <v>28015.825763142613</v>
      </c>
    </row>
    <row r="41" spans="1:4" ht="16.5" thickTop="1" thickBot="1">
      <c r="A41" s="664" t="s">
        <v>827</v>
      </c>
      <c r="B41" s="664" t="s">
        <v>92</v>
      </c>
      <c r="C41" s="665" t="s">
        <v>828</v>
      </c>
      <c r="D41" s="648">
        <v>717.64781269240405</v>
      </c>
    </row>
    <row r="42" spans="1:4" ht="16.5" thickTop="1" thickBot="1">
      <c r="A42" s="664" t="s">
        <v>432</v>
      </c>
      <c r="B42" s="664" t="s">
        <v>92</v>
      </c>
      <c r="C42" s="665" t="s">
        <v>433</v>
      </c>
      <c r="D42" s="648">
        <v>11786.596793688095</v>
      </c>
    </row>
    <row r="43" spans="1:4" ht="16.5" thickTop="1" thickBot="1">
      <c r="A43" s="664" t="s">
        <v>376</v>
      </c>
      <c r="B43" s="664" t="s">
        <v>377</v>
      </c>
      <c r="C43" s="665" t="s">
        <v>378</v>
      </c>
      <c r="D43" s="648">
        <v>6080.3956478635591</v>
      </c>
    </row>
    <row r="44" spans="1:4" ht="16.5" thickTop="1" thickBot="1">
      <c r="A44" s="664" t="s">
        <v>379</v>
      </c>
      <c r="B44" s="664" t="s">
        <v>144</v>
      </c>
      <c r="C44" s="665" t="s">
        <v>2245</v>
      </c>
      <c r="D44" s="648">
        <v>63602.464935811287</v>
      </c>
    </row>
    <row r="45" spans="1:4" ht="16.5" thickTop="1" thickBot="1">
      <c r="A45" s="664" t="s">
        <v>778</v>
      </c>
      <c r="B45" s="664" t="s">
        <v>377</v>
      </c>
      <c r="C45" s="665" t="s">
        <v>1940</v>
      </c>
      <c r="D45" s="648">
        <v>124501.82511185059</v>
      </c>
    </row>
    <row r="46" spans="1:4" ht="16.5" thickTop="1" thickBot="1">
      <c r="A46" s="664" t="s">
        <v>913</v>
      </c>
      <c r="B46" s="664" t="s">
        <v>92</v>
      </c>
      <c r="C46" s="665" t="s">
        <v>1954</v>
      </c>
      <c r="D46" s="648">
        <v>11685.89289087306</v>
      </c>
    </row>
    <row r="47" spans="1:4" ht="16.5" thickTop="1" thickBot="1">
      <c r="A47" s="664" t="s">
        <v>914</v>
      </c>
      <c r="B47" s="664" t="s">
        <v>92</v>
      </c>
      <c r="C47" s="665" t="s">
        <v>1955</v>
      </c>
      <c r="D47" s="648">
        <v>54494.591957003118</v>
      </c>
    </row>
    <row r="48" spans="1:4" ht="16.5" thickTop="1" thickBot="1">
      <c r="A48" s="664" t="s">
        <v>797</v>
      </c>
      <c r="B48" s="664" t="s">
        <v>387</v>
      </c>
      <c r="C48" s="665" t="s">
        <v>798</v>
      </c>
      <c r="D48" s="648">
        <v>58302.259524493682</v>
      </c>
    </row>
    <row r="49" spans="1:4" ht="16.5" thickTop="1" thickBot="1">
      <c r="A49" s="664" t="s">
        <v>800</v>
      </c>
      <c r="B49" s="664" t="s">
        <v>387</v>
      </c>
      <c r="C49" s="665" t="s">
        <v>801</v>
      </c>
      <c r="D49" s="648">
        <v>58302.259524493682</v>
      </c>
    </row>
    <row r="50" spans="1:4" ht="16.5" thickTop="1" thickBot="1">
      <c r="A50" s="664" t="s">
        <v>799</v>
      </c>
      <c r="B50" s="664" t="s">
        <v>387</v>
      </c>
      <c r="C50" s="665" t="s">
        <v>1943</v>
      </c>
      <c r="D50" s="648">
        <v>47701.848701858471</v>
      </c>
    </row>
    <row r="51" spans="1:4" ht="16.5" thickTop="1" thickBot="1">
      <c r="A51" s="664" t="s">
        <v>796</v>
      </c>
      <c r="B51" s="664" t="s">
        <v>387</v>
      </c>
      <c r="C51" s="665" t="s">
        <v>1942</v>
      </c>
      <c r="D51" s="648">
        <v>31347.534884696855</v>
      </c>
    </row>
    <row r="52" spans="1:4" ht="16.5" thickTop="1" thickBot="1">
      <c r="A52" s="664" t="s">
        <v>802</v>
      </c>
      <c r="B52" s="664" t="s">
        <v>387</v>
      </c>
      <c r="C52" s="665" t="s">
        <v>803</v>
      </c>
      <c r="D52" s="648">
        <v>58302.259524493682</v>
      </c>
    </row>
    <row r="53" spans="1:4" ht="16.5" thickTop="1" thickBot="1">
      <c r="A53" s="664" t="s">
        <v>380</v>
      </c>
      <c r="B53" s="664" t="s">
        <v>144</v>
      </c>
      <c r="C53" s="665" t="s">
        <v>381</v>
      </c>
      <c r="D53" s="648">
        <v>3289.3074782637073</v>
      </c>
    </row>
    <row r="54" spans="1:4" ht="16.5" thickTop="1" thickBot="1">
      <c r="A54" s="664" t="s">
        <v>794</v>
      </c>
      <c r="B54" s="664" t="s">
        <v>377</v>
      </c>
      <c r="C54" s="665" t="s">
        <v>795</v>
      </c>
      <c r="D54" s="648">
        <v>3612.6200083540812</v>
      </c>
    </row>
    <row r="55" spans="1:4" ht="16.5" thickTop="1" thickBot="1">
      <c r="A55" s="664" t="s">
        <v>790</v>
      </c>
      <c r="B55" s="664" t="s">
        <v>422</v>
      </c>
      <c r="C55" s="665" t="s">
        <v>791</v>
      </c>
      <c r="D55" s="648">
        <v>3242.6656706441122</v>
      </c>
    </row>
    <row r="56" spans="1:4" ht="16.5" thickTop="1" thickBot="1">
      <c r="A56" s="664" t="s">
        <v>792</v>
      </c>
      <c r="B56" s="664" t="s">
        <v>606</v>
      </c>
      <c r="C56" s="665" t="s">
        <v>793</v>
      </c>
      <c r="D56" s="648">
        <v>4674.3571563492278</v>
      </c>
    </row>
    <row r="57" spans="1:4" ht="16.5" thickTop="1" thickBot="1">
      <c r="A57" s="664" t="s">
        <v>382</v>
      </c>
      <c r="B57" s="664" t="s">
        <v>377</v>
      </c>
      <c r="C57" s="665" t="s">
        <v>383</v>
      </c>
      <c r="D57" s="648">
        <v>3666.6821035495213</v>
      </c>
    </row>
    <row r="58" spans="1:4" ht="16.5" thickTop="1" thickBot="1">
      <c r="A58" s="664" t="s">
        <v>384</v>
      </c>
      <c r="B58" s="664" t="s">
        <v>377</v>
      </c>
      <c r="C58" s="665" t="s">
        <v>385</v>
      </c>
      <c r="D58" s="648">
        <v>3666.6821035495213</v>
      </c>
    </row>
    <row r="59" spans="1:4" ht="16.5" thickTop="1" thickBot="1">
      <c r="A59" s="664" t="s">
        <v>386</v>
      </c>
      <c r="B59" s="664" t="s">
        <v>387</v>
      </c>
      <c r="C59" s="665" t="s">
        <v>2246</v>
      </c>
      <c r="D59" s="648">
        <v>24458.327891066234</v>
      </c>
    </row>
    <row r="60" spans="1:4" ht="16.5" thickTop="1" thickBot="1">
      <c r="A60" s="664" t="s">
        <v>388</v>
      </c>
      <c r="B60" s="664" t="s">
        <v>377</v>
      </c>
      <c r="C60" s="665" t="s">
        <v>389</v>
      </c>
      <c r="D60" s="648">
        <v>3329.5890393897212</v>
      </c>
    </row>
    <row r="61" spans="1:4" ht="16.5" thickTop="1" thickBot="1">
      <c r="A61" s="664" t="s">
        <v>390</v>
      </c>
      <c r="B61" s="664" t="s">
        <v>233</v>
      </c>
      <c r="C61" s="665" t="s">
        <v>391</v>
      </c>
      <c r="D61" s="648">
        <v>104979.04849980332</v>
      </c>
    </row>
    <row r="62" spans="1:4" ht="16.5" thickTop="1" thickBot="1">
      <c r="A62" s="664" t="s">
        <v>398</v>
      </c>
      <c r="B62" s="664" t="s">
        <v>233</v>
      </c>
      <c r="C62" s="665" t="s">
        <v>399</v>
      </c>
      <c r="D62" s="648">
        <v>10755.176820645687</v>
      </c>
    </row>
    <row r="63" spans="1:4" ht="16.5" thickTop="1" thickBot="1">
      <c r="A63" s="664" t="s">
        <v>392</v>
      </c>
      <c r="B63" s="664" t="s">
        <v>387</v>
      </c>
      <c r="C63" s="665" t="s">
        <v>393</v>
      </c>
      <c r="D63" s="648">
        <v>30675.468838541787</v>
      </c>
    </row>
    <row r="64" spans="1:4" ht="16.5" thickTop="1" thickBot="1">
      <c r="A64" s="664" t="s">
        <v>400</v>
      </c>
      <c r="B64" s="664" t="s">
        <v>92</v>
      </c>
      <c r="C64" s="665" t="s">
        <v>401</v>
      </c>
      <c r="D64" s="648">
        <v>25751.578011427726</v>
      </c>
    </row>
    <row r="65" spans="1:4" ht="16.5" thickTop="1" thickBot="1">
      <c r="A65" s="664" t="s">
        <v>394</v>
      </c>
      <c r="B65" s="664" t="s">
        <v>92</v>
      </c>
      <c r="C65" s="665" t="s">
        <v>395</v>
      </c>
      <c r="D65" s="648">
        <v>74202.875758446491</v>
      </c>
    </row>
    <row r="66" spans="1:4" ht="16.5" thickTop="1" thickBot="1">
      <c r="A66" s="664" t="s">
        <v>396</v>
      </c>
      <c r="B66" s="664" t="s">
        <v>92</v>
      </c>
      <c r="C66" s="665" t="s">
        <v>397</v>
      </c>
      <c r="D66" s="648">
        <v>57099.112896124585</v>
      </c>
    </row>
    <row r="67" spans="1:4" ht="16.5" thickTop="1" thickBot="1">
      <c r="A67" s="664" t="s">
        <v>918</v>
      </c>
      <c r="B67" s="664" t="s">
        <v>144</v>
      </c>
      <c r="C67" s="665" t="s">
        <v>919</v>
      </c>
      <c r="D67" s="648">
        <v>8009.6704175831692</v>
      </c>
    </row>
    <row r="68" spans="1:4" ht="16.5" thickTop="1" thickBot="1">
      <c r="A68" s="664" t="s">
        <v>402</v>
      </c>
      <c r="B68" s="664" t="s">
        <v>377</v>
      </c>
      <c r="C68" s="665" t="s">
        <v>403</v>
      </c>
      <c r="D68" s="648">
        <v>1272.0492987162258</v>
      </c>
    </row>
    <row r="69" spans="1:4" ht="16.5" thickTop="1" thickBot="1">
      <c r="A69" s="664" t="s">
        <v>404</v>
      </c>
      <c r="B69" s="664" t="s">
        <v>377</v>
      </c>
      <c r="C69" s="665" t="s">
        <v>405</v>
      </c>
      <c r="D69" s="648">
        <v>10089.471020984198</v>
      </c>
    </row>
    <row r="70" spans="1:4" ht="16.5" thickTop="1" thickBot="1">
      <c r="A70" s="664" t="s">
        <v>406</v>
      </c>
      <c r="B70" s="664" t="s">
        <v>144</v>
      </c>
      <c r="C70" s="665" t="s">
        <v>407</v>
      </c>
      <c r="D70" s="648">
        <v>44571.547385934296</v>
      </c>
    </row>
    <row r="71" spans="1:4" ht="16.5" thickTop="1" thickBot="1">
      <c r="A71" s="664" t="s">
        <v>408</v>
      </c>
      <c r="B71" s="664" t="s">
        <v>92</v>
      </c>
      <c r="C71" s="665" t="s">
        <v>409</v>
      </c>
      <c r="D71" s="648">
        <v>12984.443216645874</v>
      </c>
    </row>
    <row r="72" spans="1:4" ht="16.5" thickTop="1" thickBot="1">
      <c r="A72" s="664" t="s">
        <v>410</v>
      </c>
      <c r="B72" s="664" t="s">
        <v>92</v>
      </c>
      <c r="C72" s="665" t="s">
        <v>411</v>
      </c>
      <c r="D72" s="648">
        <v>13048024.480760042</v>
      </c>
    </row>
    <row r="73" spans="1:4" ht="16.5" thickTop="1" thickBot="1">
      <c r="A73" s="664" t="s">
        <v>810</v>
      </c>
      <c r="B73" s="664" t="s">
        <v>377</v>
      </c>
      <c r="C73" s="665" t="s">
        <v>811</v>
      </c>
      <c r="D73" s="648">
        <v>1264.6290111403814</v>
      </c>
    </row>
    <row r="74" spans="1:4" ht="16.5" thickTop="1" thickBot="1">
      <c r="A74" s="664" t="s">
        <v>805</v>
      </c>
      <c r="B74" s="664" t="s">
        <v>377</v>
      </c>
      <c r="C74" s="665" t="s">
        <v>806</v>
      </c>
      <c r="D74" s="648">
        <v>1133.1839169397044</v>
      </c>
    </row>
    <row r="75" spans="1:4" ht="16.5" thickTop="1" thickBot="1">
      <c r="A75" s="664" t="s">
        <v>808</v>
      </c>
      <c r="B75" s="664" t="s">
        <v>377</v>
      </c>
      <c r="C75" s="665" t="s">
        <v>809</v>
      </c>
      <c r="D75" s="648">
        <v>1264.6290111403814</v>
      </c>
    </row>
    <row r="76" spans="1:4" ht="16.5" thickTop="1" thickBot="1">
      <c r="A76" s="664" t="s">
        <v>822</v>
      </c>
      <c r="B76" s="664" t="s">
        <v>377</v>
      </c>
      <c r="C76" s="665" t="s">
        <v>823</v>
      </c>
      <c r="D76" s="648">
        <v>1892.173331840386</v>
      </c>
    </row>
    <row r="77" spans="1:4" ht="16.5" thickTop="1" thickBot="1">
      <c r="A77" s="664" t="s">
        <v>807</v>
      </c>
      <c r="B77" s="664" t="s">
        <v>377</v>
      </c>
      <c r="C77" s="665" t="s">
        <v>2037</v>
      </c>
      <c r="D77" s="648">
        <v>1247.6683538241648</v>
      </c>
    </row>
    <row r="78" spans="1:4" ht="16.5" thickTop="1" thickBot="1">
      <c r="A78" s="664" t="s">
        <v>817</v>
      </c>
      <c r="B78" s="664" t="s">
        <v>377</v>
      </c>
      <c r="C78" s="665" t="s">
        <v>818</v>
      </c>
      <c r="D78" s="648">
        <v>1892.173331840386</v>
      </c>
    </row>
    <row r="79" spans="1:4" ht="16.5" thickTop="1" thickBot="1">
      <c r="A79" s="664" t="s">
        <v>819</v>
      </c>
      <c r="B79" s="664" t="s">
        <v>377</v>
      </c>
      <c r="C79" s="665" t="s">
        <v>2023</v>
      </c>
      <c r="D79" s="648">
        <v>1799.9497576834597</v>
      </c>
    </row>
    <row r="80" spans="1:4" ht="16.5" thickTop="1" thickBot="1">
      <c r="A80" s="664" t="s">
        <v>820</v>
      </c>
      <c r="B80" s="664" t="s">
        <v>377</v>
      </c>
      <c r="C80" s="665" t="s">
        <v>2024</v>
      </c>
      <c r="D80" s="648">
        <v>1826.4507847400475</v>
      </c>
    </row>
    <row r="81" spans="1:4" ht="16.5" thickTop="1" thickBot="1">
      <c r="A81" s="664" t="s">
        <v>812</v>
      </c>
      <c r="B81" s="664" t="s">
        <v>377</v>
      </c>
      <c r="C81" s="665" t="s">
        <v>2247</v>
      </c>
      <c r="D81" s="648">
        <v>2607.7010623682627</v>
      </c>
    </row>
    <row r="82" spans="1:4" ht="16.5" thickTop="1" thickBot="1">
      <c r="A82" s="664" t="s">
        <v>813</v>
      </c>
      <c r="B82" s="664" t="s">
        <v>377</v>
      </c>
      <c r="C82" s="665" t="s">
        <v>2248</v>
      </c>
      <c r="D82" s="648">
        <v>2862.110922111508</v>
      </c>
    </row>
    <row r="83" spans="1:4" ht="16.5" thickTop="1" thickBot="1">
      <c r="A83" s="664" t="s">
        <v>814</v>
      </c>
      <c r="B83" s="664" t="s">
        <v>377</v>
      </c>
      <c r="C83" s="665" t="s">
        <v>2249</v>
      </c>
      <c r="D83" s="648">
        <v>2261.0676284680917</v>
      </c>
    </row>
    <row r="84" spans="1:4" ht="16.5" thickTop="1" thickBot="1">
      <c r="A84" s="664" t="s">
        <v>815</v>
      </c>
      <c r="B84" s="664" t="s">
        <v>377</v>
      </c>
      <c r="C84" s="665" t="s">
        <v>2250</v>
      </c>
      <c r="D84" s="648">
        <v>2345.8709150491727</v>
      </c>
    </row>
    <row r="85" spans="1:4" ht="16.5" thickTop="1" thickBot="1">
      <c r="A85" s="664" t="s">
        <v>821</v>
      </c>
      <c r="B85" s="664" t="s">
        <v>377</v>
      </c>
      <c r="C85" s="665" t="s">
        <v>1944</v>
      </c>
      <c r="D85" s="648">
        <v>2484.7362968256948</v>
      </c>
    </row>
    <row r="86" spans="1:4" ht="16.5" thickTop="1" thickBot="1">
      <c r="A86" s="664" t="s">
        <v>816</v>
      </c>
      <c r="B86" s="664" t="s">
        <v>377</v>
      </c>
      <c r="C86" s="665" t="s">
        <v>2251</v>
      </c>
      <c r="D86" s="648">
        <v>2138.1028629255225</v>
      </c>
    </row>
    <row r="87" spans="1:4" ht="16.5" thickTop="1" thickBot="1">
      <c r="A87" s="664" t="s">
        <v>804</v>
      </c>
      <c r="B87" s="664" t="s">
        <v>377</v>
      </c>
      <c r="C87" s="665" t="s">
        <v>2252</v>
      </c>
      <c r="D87" s="648">
        <v>626.48427961774132</v>
      </c>
    </row>
    <row r="88" spans="1:4" ht="16.5" thickTop="1" thickBot="1">
      <c r="A88" s="664" t="s">
        <v>826</v>
      </c>
      <c r="B88" s="664" t="s">
        <v>377</v>
      </c>
      <c r="C88" s="665" t="s">
        <v>1945</v>
      </c>
      <c r="D88" s="648">
        <v>553.34144494155817</v>
      </c>
    </row>
    <row r="89" spans="1:4" ht="16.5" thickTop="1" thickBot="1">
      <c r="A89" s="664" t="s">
        <v>824</v>
      </c>
      <c r="B89" s="664" t="s">
        <v>377</v>
      </c>
      <c r="C89" s="665" t="s">
        <v>825</v>
      </c>
      <c r="D89" s="648">
        <v>480.19861026537518</v>
      </c>
    </row>
    <row r="90" spans="1:4" ht="16.5" thickTop="1" thickBot="1">
      <c r="A90" s="664" t="s">
        <v>915</v>
      </c>
      <c r="B90" s="664" t="s">
        <v>233</v>
      </c>
      <c r="C90" s="665" t="s">
        <v>916</v>
      </c>
      <c r="D90" s="648">
        <v>4544.3961196637165</v>
      </c>
    </row>
    <row r="91" spans="1:4" ht="16.5" thickTop="1" thickBot="1">
      <c r="A91" s="664" t="s">
        <v>412</v>
      </c>
      <c r="B91" s="664" t="s">
        <v>377</v>
      </c>
      <c r="C91" s="665" t="s">
        <v>2253</v>
      </c>
      <c r="D91" s="648">
        <v>9348.5023044819973</v>
      </c>
    </row>
    <row r="92" spans="1:4" ht="16.5" thickTop="1" thickBot="1">
      <c r="A92" s="664" t="s">
        <v>413</v>
      </c>
      <c r="B92" s="664" t="s">
        <v>144</v>
      </c>
      <c r="C92" s="665" t="s">
        <v>414</v>
      </c>
      <c r="D92" s="648">
        <v>35976.734290941655</v>
      </c>
    </row>
    <row r="93" spans="1:4" ht="16.5" thickTop="1" thickBot="1">
      <c r="A93" s="664" t="s">
        <v>415</v>
      </c>
      <c r="B93" s="664" t="s">
        <v>144</v>
      </c>
      <c r="C93" s="665" t="s">
        <v>416</v>
      </c>
      <c r="D93" s="648">
        <v>970.99763135338571</v>
      </c>
    </row>
    <row r="94" spans="1:4" ht="16.5" thickTop="1" thickBot="1">
      <c r="A94" s="664" t="s">
        <v>417</v>
      </c>
      <c r="B94" s="664" t="s">
        <v>144</v>
      </c>
      <c r="C94" s="665" t="s">
        <v>418</v>
      </c>
      <c r="D94" s="648">
        <v>970.99763135338571</v>
      </c>
    </row>
    <row r="95" spans="1:4" ht="16.5" thickTop="1" thickBot="1">
      <c r="A95" s="664" t="s">
        <v>419</v>
      </c>
      <c r="B95" s="664" t="s">
        <v>377</v>
      </c>
      <c r="C95" s="665" t="s">
        <v>420</v>
      </c>
      <c r="D95" s="648">
        <v>13906.678958215138</v>
      </c>
    </row>
    <row r="96" spans="1:4" ht="16.5" thickTop="1" thickBot="1">
      <c r="A96" s="664" t="s">
        <v>436</v>
      </c>
      <c r="B96" s="664" t="s">
        <v>377</v>
      </c>
      <c r="C96" s="665" t="s">
        <v>437</v>
      </c>
      <c r="D96" s="648">
        <v>2790.0281285175888</v>
      </c>
    </row>
    <row r="97" spans="1:4" ht="16.5" thickTop="1" thickBot="1">
      <c r="A97" s="664" t="s">
        <v>434</v>
      </c>
      <c r="B97" s="664" t="s">
        <v>377</v>
      </c>
      <c r="C97" s="665" t="s">
        <v>435</v>
      </c>
      <c r="D97" s="648">
        <v>3544.7773790892156</v>
      </c>
    </row>
    <row r="98" spans="1:4" ht="16.5" thickTop="1" thickBot="1">
      <c r="A98" s="664" t="s">
        <v>421</v>
      </c>
      <c r="B98" s="664" t="s">
        <v>422</v>
      </c>
      <c r="C98" s="665" t="s">
        <v>423</v>
      </c>
      <c r="D98" s="648">
        <v>2742.3262798157298</v>
      </c>
    </row>
    <row r="99" spans="1:4" ht="16.5" thickTop="1" thickBot="1">
      <c r="A99" s="664" t="s">
        <v>835</v>
      </c>
      <c r="B99" s="664" t="s">
        <v>387</v>
      </c>
      <c r="C99" s="665" t="s">
        <v>2254</v>
      </c>
      <c r="D99" s="648">
        <v>344513.35173564451</v>
      </c>
    </row>
    <row r="100" spans="1:4" ht="16.5" thickTop="1" thickBot="1">
      <c r="A100" s="664" t="s">
        <v>836</v>
      </c>
      <c r="B100" s="664" t="s">
        <v>387</v>
      </c>
      <c r="C100" s="665" t="s">
        <v>2255</v>
      </c>
      <c r="D100" s="648">
        <v>366774.21446317848</v>
      </c>
    </row>
    <row r="101" spans="1:4" ht="16.5" thickTop="1" thickBot="1">
      <c r="A101" s="664" t="s">
        <v>837</v>
      </c>
      <c r="B101" s="664" t="s">
        <v>387</v>
      </c>
      <c r="C101" s="665" t="s">
        <v>2256</v>
      </c>
      <c r="D101" s="648">
        <v>487618.89784121991</v>
      </c>
    </row>
    <row r="102" spans="1:4" ht="16.5" thickTop="1" thickBot="1">
      <c r="A102" s="664" t="s">
        <v>838</v>
      </c>
      <c r="B102" s="664" t="s">
        <v>387</v>
      </c>
      <c r="C102" s="665" t="s">
        <v>2257</v>
      </c>
      <c r="D102" s="648">
        <v>414476.0631650369</v>
      </c>
    </row>
    <row r="103" spans="1:4" ht="16.5" thickTop="1" thickBot="1">
      <c r="A103" s="664" t="s">
        <v>839</v>
      </c>
      <c r="B103" s="664" t="s">
        <v>387</v>
      </c>
      <c r="C103" s="665" t="s">
        <v>2258</v>
      </c>
      <c r="D103" s="648">
        <v>429316.63831672614</v>
      </c>
    </row>
    <row r="104" spans="1:4" ht="16.5" thickTop="1" thickBot="1">
      <c r="A104" s="664" t="s">
        <v>833</v>
      </c>
      <c r="B104" s="664" t="s">
        <v>387</v>
      </c>
      <c r="C104" s="665" t="s">
        <v>2006</v>
      </c>
      <c r="D104" s="648">
        <v>333912.94091300934</v>
      </c>
    </row>
    <row r="105" spans="1:4" ht="16.5" thickTop="1" thickBot="1">
      <c r="A105" s="664" t="s">
        <v>832</v>
      </c>
      <c r="B105" s="664" t="s">
        <v>387</v>
      </c>
      <c r="C105" s="665" t="s">
        <v>2007</v>
      </c>
      <c r="D105" s="648">
        <v>355113.76255827973</v>
      </c>
    </row>
    <row r="106" spans="1:4" ht="16.5" thickTop="1" thickBot="1">
      <c r="A106" s="664" t="s">
        <v>1661</v>
      </c>
      <c r="B106" s="664" t="s">
        <v>387</v>
      </c>
      <c r="C106" s="665" t="s">
        <v>2005</v>
      </c>
      <c r="D106" s="648">
        <v>386914.99502618535</v>
      </c>
    </row>
    <row r="107" spans="1:4" ht="16.5" thickTop="1" thickBot="1">
      <c r="A107" s="664" t="s">
        <v>829</v>
      </c>
      <c r="B107" s="664" t="s">
        <v>387</v>
      </c>
      <c r="C107" s="665" t="s">
        <v>2005</v>
      </c>
      <c r="D107" s="648">
        <v>386914.99502618535</v>
      </c>
    </row>
    <row r="108" spans="1:4" ht="16.5" thickTop="1" thickBot="1">
      <c r="A108" s="664" t="s">
        <v>831</v>
      </c>
      <c r="B108" s="664" t="s">
        <v>387</v>
      </c>
      <c r="C108" s="665" t="s">
        <v>2008</v>
      </c>
      <c r="D108" s="648">
        <v>402815.61126013822</v>
      </c>
    </row>
    <row r="109" spans="1:4" ht="16.5" thickTop="1" thickBot="1">
      <c r="A109" s="664" t="s">
        <v>830</v>
      </c>
      <c r="B109" s="664" t="s">
        <v>387</v>
      </c>
      <c r="C109" s="665" t="s">
        <v>2009</v>
      </c>
      <c r="D109" s="648">
        <v>418716.22749409097</v>
      </c>
    </row>
    <row r="110" spans="1:4" ht="16.5" thickTop="1" thickBot="1">
      <c r="A110" s="664" t="s">
        <v>834</v>
      </c>
      <c r="B110" s="664" t="s">
        <v>387</v>
      </c>
      <c r="C110" s="665" t="s">
        <v>2010</v>
      </c>
      <c r="D110" s="648">
        <v>415042.12510296563</v>
      </c>
    </row>
    <row r="111" spans="1:4" ht="16.5" thickTop="1" thickBot="1">
      <c r="A111" s="664" t="s">
        <v>424</v>
      </c>
      <c r="B111" s="664" t="s">
        <v>144</v>
      </c>
      <c r="C111" s="665" t="s">
        <v>425</v>
      </c>
      <c r="D111" s="648">
        <v>1557.2003498451129</v>
      </c>
    </row>
    <row r="112" spans="1:4" ht="16.5" thickTop="1" thickBot="1">
      <c r="A112" s="664" t="s">
        <v>426</v>
      </c>
      <c r="B112" s="664" t="s">
        <v>233</v>
      </c>
      <c r="C112" s="665" t="s">
        <v>427</v>
      </c>
      <c r="D112" s="648">
        <v>1636.7034310148772</v>
      </c>
    </row>
    <row r="113" spans="1:4" ht="16.5" thickTop="1" thickBot="1">
      <c r="A113" s="664" t="s">
        <v>428</v>
      </c>
      <c r="B113" s="664" t="s">
        <v>92</v>
      </c>
      <c r="C113" s="665" t="s">
        <v>427</v>
      </c>
      <c r="D113" s="648">
        <v>756.86933273615443</v>
      </c>
    </row>
    <row r="114" spans="1:4" ht="16.5" thickTop="1" thickBot="1">
      <c r="A114" s="664" t="s">
        <v>429</v>
      </c>
      <c r="B114" s="664" t="s">
        <v>144</v>
      </c>
      <c r="C114" s="665" t="s">
        <v>2259</v>
      </c>
      <c r="D114" s="648">
        <v>34259.46773767475</v>
      </c>
    </row>
    <row r="115" spans="1:4" ht="16.5" thickTop="1" thickBot="1">
      <c r="A115" s="664" t="s">
        <v>430</v>
      </c>
      <c r="B115" s="664" t="s">
        <v>92</v>
      </c>
      <c r="C115" s="665" t="s">
        <v>431</v>
      </c>
      <c r="D115" s="648">
        <v>33808.950277712756</v>
      </c>
    </row>
    <row r="116" spans="1:4" ht="16.5" thickTop="1" thickBot="1">
      <c r="A116" s="664" t="s">
        <v>438</v>
      </c>
      <c r="B116" s="664" t="s">
        <v>92</v>
      </c>
      <c r="C116" s="665" t="s">
        <v>1913</v>
      </c>
      <c r="D116" s="648">
        <v>259710.06515456276</v>
      </c>
    </row>
    <row r="117" spans="1:4" ht="16.5" thickTop="1" thickBot="1">
      <c r="A117" s="664" t="s">
        <v>440</v>
      </c>
      <c r="B117" s="664" t="s">
        <v>92</v>
      </c>
      <c r="C117" s="665" t="s">
        <v>441</v>
      </c>
      <c r="D117" s="648">
        <v>90103.491992399315</v>
      </c>
    </row>
    <row r="118" spans="1:4" ht="16.5" thickTop="1" thickBot="1">
      <c r="A118" s="664" t="s">
        <v>439</v>
      </c>
      <c r="B118" s="664" t="s">
        <v>92</v>
      </c>
      <c r="C118" s="665" t="s">
        <v>2260</v>
      </c>
      <c r="D118" s="648">
        <v>81994.17771308338</v>
      </c>
    </row>
    <row r="119" spans="1:4" ht="16.5" thickTop="1" thickBot="1">
      <c r="A119" s="664" t="s">
        <v>443</v>
      </c>
      <c r="B119" s="664" t="s">
        <v>387</v>
      </c>
      <c r="C119" s="665" t="s">
        <v>2261</v>
      </c>
      <c r="D119" s="648">
        <v>3403.7919151481674</v>
      </c>
    </row>
    <row r="120" spans="1:4" ht="16.5" thickTop="1" thickBot="1">
      <c r="A120" s="664" t="s">
        <v>442</v>
      </c>
      <c r="B120" s="664" t="s">
        <v>387</v>
      </c>
      <c r="C120" s="665" t="s">
        <v>2262</v>
      </c>
      <c r="D120" s="648">
        <v>2915.1129762246842</v>
      </c>
    </row>
    <row r="121" spans="1:4" ht="16.5" thickTop="1" thickBot="1">
      <c r="A121" s="664" t="s">
        <v>840</v>
      </c>
      <c r="B121" s="664" t="s">
        <v>606</v>
      </c>
      <c r="C121" s="665" t="s">
        <v>2263</v>
      </c>
      <c r="D121" s="648">
        <v>19080.739480743388</v>
      </c>
    </row>
    <row r="122" spans="1:4" ht="16.5" thickTop="1" thickBot="1">
      <c r="A122" s="664" t="s">
        <v>841</v>
      </c>
      <c r="B122" s="664" t="s">
        <v>606</v>
      </c>
      <c r="C122" s="665" t="s">
        <v>1946</v>
      </c>
      <c r="D122" s="648">
        <v>34451.335173564446</v>
      </c>
    </row>
    <row r="123" spans="1:4" ht="16.5" thickTop="1" thickBot="1">
      <c r="A123" s="664" t="s">
        <v>444</v>
      </c>
      <c r="B123" s="664" t="s">
        <v>387</v>
      </c>
      <c r="C123" s="665" t="s">
        <v>1914</v>
      </c>
      <c r="D123" s="648">
        <v>2237.7467246582937</v>
      </c>
    </row>
    <row r="124" spans="1:4" ht="16.5" thickTop="1" thickBot="1">
      <c r="A124" s="664" t="s">
        <v>445</v>
      </c>
      <c r="B124" s="664" t="s">
        <v>144</v>
      </c>
      <c r="C124" s="665" t="s">
        <v>446</v>
      </c>
      <c r="D124" s="648">
        <v>11725.114410916813</v>
      </c>
    </row>
    <row r="125" spans="1:4" ht="16.5" thickTop="1" thickBot="1">
      <c r="A125" s="664" t="s">
        <v>865</v>
      </c>
      <c r="B125" s="664" t="s">
        <v>422</v>
      </c>
      <c r="C125" s="665" t="s">
        <v>1947</v>
      </c>
      <c r="D125" s="648">
        <v>1838.1112366449465</v>
      </c>
    </row>
    <row r="126" spans="1:4" ht="16.5" thickTop="1" thickBot="1">
      <c r="A126" s="664" t="s">
        <v>866</v>
      </c>
      <c r="B126" s="664" t="s">
        <v>422</v>
      </c>
      <c r="C126" s="665" t="s">
        <v>1948</v>
      </c>
      <c r="D126" s="648">
        <v>2430.6742016302546</v>
      </c>
    </row>
    <row r="127" spans="1:4" ht="16.5" thickTop="1" thickBot="1">
      <c r="A127" s="664" t="s">
        <v>864</v>
      </c>
      <c r="B127" s="664" t="s">
        <v>422</v>
      </c>
      <c r="C127" s="665" t="s">
        <v>2264</v>
      </c>
      <c r="D127" s="648">
        <v>1814.7903328351488</v>
      </c>
    </row>
    <row r="128" spans="1:4" ht="16.5" thickTop="1" thickBot="1">
      <c r="A128" s="664" t="s">
        <v>846</v>
      </c>
      <c r="B128" s="664" t="s">
        <v>422</v>
      </c>
      <c r="C128" s="665" t="s">
        <v>847</v>
      </c>
      <c r="D128" s="648">
        <v>1859.312058290217</v>
      </c>
    </row>
    <row r="129" spans="1:4" ht="16.5" thickTop="1" thickBot="1">
      <c r="A129" s="664" t="s">
        <v>848</v>
      </c>
      <c r="B129" s="664" t="s">
        <v>422</v>
      </c>
      <c r="C129" s="665" t="s">
        <v>849</v>
      </c>
      <c r="D129" s="648">
        <v>1902.773742663021</v>
      </c>
    </row>
    <row r="130" spans="1:4" ht="16.5" thickTop="1" thickBot="1">
      <c r="A130" s="664" t="s">
        <v>850</v>
      </c>
      <c r="B130" s="664" t="s">
        <v>422</v>
      </c>
      <c r="C130" s="665" t="s">
        <v>851</v>
      </c>
      <c r="D130" s="648">
        <v>2243.0469300696113</v>
      </c>
    </row>
    <row r="131" spans="1:4" ht="16.5" thickTop="1" thickBot="1">
      <c r="A131" s="664" t="s">
        <v>852</v>
      </c>
      <c r="B131" s="664" t="s">
        <v>422</v>
      </c>
      <c r="C131" s="665" t="s">
        <v>853</v>
      </c>
      <c r="D131" s="648">
        <v>2974.4752768314415</v>
      </c>
    </row>
    <row r="132" spans="1:4" ht="16.5" thickTop="1" thickBot="1">
      <c r="A132" s="664" t="s">
        <v>854</v>
      </c>
      <c r="B132" s="664" t="s">
        <v>422</v>
      </c>
      <c r="C132" s="665" t="s">
        <v>855</v>
      </c>
      <c r="D132" s="648">
        <v>991.13841191639256</v>
      </c>
    </row>
    <row r="133" spans="1:4" ht="16.5" thickTop="1" thickBot="1">
      <c r="A133" s="664" t="s">
        <v>858</v>
      </c>
      <c r="B133" s="664" t="s">
        <v>422</v>
      </c>
      <c r="C133" s="665" t="s">
        <v>859</v>
      </c>
      <c r="D133" s="648">
        <v>1908.0739480743387</v>
      </c>
    </row>
    <row r="134" spans="1:4" ht="16.5" thickTop="1" thickBot="1">
      <c r="A134" s="664" t="s">
        <v>856</v>
      </c>
      <c r="B134" s="664" t="s">
        <v>422</v>
      </c>
      <c r="C134" s="665" t="s">
        <v>857</v>
      </c>
      <c r="D134" s="648">
        <v>2850.4504702066097</v>
      </c>
    </row>
    <row r="135" spans="1:4" ht="16.5" thickTop="1" thickBot="1">
      <c r="A135" s="664" t="s">
        <v>860</v>
      </c>
      <c r="B135" s="664" t="s">
        <v>422</v>
      </c>
      <c r="C135" s="665" t="s">
        <v>861</v>
      </c>
      <c r="D135" s="648">
        <v>2126.4424110206241</v>
      </c>
    </row>
    <row r="136" spans="1:4" ht="16.5" thickTop="1" thickBot="1">
      <c r="A136" s="664" t="s">
        <v>862</v>
      </c>
      <c r="B136" s="664" t="s">
        <v>422</v>
      </c>
      <c r="C136" s="665" t="s">
        <v>863</v>
      </c>
      <c r="D136" s="648">
        <v>2850.4504702066097</v>
      </c>
    </row>
    <row r="137" spans="1:4" ht="16.5" thickTop="1" thickBot="1">
      <c r="A137" s="664" t="s">
        <v>845</v>
      </c>
      <c r="B137" s="664" t="s">
        <v>377</v>
      </c>
      <c r="C137" s="665" t="s">
        <v>2265</v>
      </c>
      <c r="D137" s="648">
        <v>5547.1949834850075</v>
      </c>
    </row>
    <row r="138" spans="1:4" ht="31.5" thickTop="1" thickBot="1">
      <c r="A138" s="664" t="s">
        <v>842</v>
      </c>
      <c r="B138" s="664" t="s">
        <v>843</v>
      </c>
      <c r="C138" s="665" t="s">
        <v>844</v>
      </c>
      <c r="D138" s="648">
        <v>0</v>
      </c>
    </row>
    <row r="139" spans="1:4" ht="16.5" thickTop="1" thickBot="1">
      <c r="A139" s="664" t="s">
        <v>447</v>
      </c>
      <c r="B139" s="664" t="s">
        <v>377</v>
      </c>
      <c r="C139" s="665" t="s">
        <v>448</v>
      </c>
      <c r="D139" s="648">
        <v>5088.1971948649034</v>
      </c>
    </row>
    <row r="140" spans="1:4" ht="16.5" thickTop="1" thickBot="1">
      <c r="A140" s="664" t="s">
        <v>449</v>
      </c>
      <c r="B140" s="664" t="s">
        <v>450</v>
      </c>
      <c r="C140" s="665" t="s">
        <v>2266</v>
      </c>
      <c r="D140" s="648">
        <v>31.801232467905646</v>
      </c>
    </row>
    <row r="141" spans="1:4" ht="16.5" thickTop="1" thickBot="1">
      <c r="A141" s="664" t="s">
        <v>451</v>
      </c>
      <c r="B141" s="664" t="s">
        <v>144</v>
      </c>
      <c r="C141" s="665" t="s">
        <v>2267</v>
      </c>
      <c r="D141" s="648">
        <v>3925.3321276218198</v>
      </c>
    </row>
    <row r="142" spans="1:4" ht="16.5" thickTop="1" thickBot="1">
      <c r="A142" s="664" t="s">
        <v>452</v>
      </c>
      <c r="B142" s="664" t="s">
        <v>92</v>
      </c>
      <c r="C142" s="665" t="s">
        <v>2268</v>
      </c>
      <c r="D142" s="648">
        <v>3392.1314632432686</v>
      </c>
    </row>
    <row r="143" spans="1:4" ht="16.5" thickTop="1" thickBot="1">
      <c r="A143" s="664" t="s">
        <v>453</v>
      </c>
      <c r="B143" s="664" t="s">
        <v>454</v>
      </c>
      <c r="C143" s="665" t="s">
        <v>455</v>
      </c>
      <c r="D143" s="648">
        <v>10648.112671337074</v>
      </c>
    </row>
    <row r="144" spans="1:4" ht="16.5" thickTop="1" thickBot="1">
      <c r="A144" s="664" t="s">
        <v>456</v>
      </c>
      <c r="B144" s="664" t="s">
        <v>422</v>
      </c>
      <c r="C144" s="665" t="s">
        <v>457</v>
      </c>
      <c r="D144" s="648">
        <v>18593.120582902167</v>
      </c>
    </row>
    <row r="145" spans="1:4" ht="16.5" thickTop="1" thickBot="1">
      <c r="A145" s="664" t="s">
        <v>873</v>
      </c>
      <c r="B145" s="664" t="s">
        <v>233</v>
      </c>
      <c r="C145" s="665" t="s">
        <v>875</v>
      </c>
      <c r="D145" s="648">
        <v>11949.843120356676</v>
      </c>
    </row>
    <row r="146" spans="1:4" ht="31.5" thickTop="1" thickBot="1">
      <c r="A146" s="664" t="s">
        <v>867</v>
      </c>
      <c r="B146" s="664" t="s">
        <v>233</v>
      </c>
      <c r="C146" s="665" t="s">
        <v>2269</v>
      </c>
      <c r="D146" s="648">
        <v>15457.519061566671</v>
      </c>
    </row>
    <row r="147" spans="1:4" ht="16.5" thickTop="1" thickBot="1">
      <c r="A147" s="664" t="s">
        <v>868</v>
      </c>
      <c r="B147" s="664" t="s">
        <v>233</v>
      </c>
      <c r="C147" s="665" t="s">
        <v>2270</v>
      </c>
      <c r="D147" s="648">
        <v>21950.270690430742</v>
      </c>
    </row>
    <row r="148" spans="1:4" ht="16.5" thickTop="1" thickBot="1">
      <c r="A148" s="664" t="s">
        <v>1691</v>
      </c>
      <c r="B148" s="664" t="s">
        <v>233</v>
      </c>
      <c r="C148" s="665" t="s">
        <v>1949</v>
      </c>
      <c r="D148" s="648">
        <v>9415.2848926645984</v>
      </c>
    </row>
    <row r="149" spans="1:4" ht="16.5" thickTop="1" thickBot="1">
      <c r="A149" s="664" t="s">
        <v>869</v>
      </c>
      <c r="B149" s="664" t="s">
        <v>144</v>
      </c>
      <c r="C149" s="665" t="s">
        <v>2271</v>
      </c>
      <c r="D149" s="648">
        <v>25085.872211766236</v>
      </c>
    </row>
    <row r="150" spans="1:4" ht="16.5" thickTop="1" thickBot="1">
      <c r="A150" s="664" t="s">
        <v>870</v>
      </c>
      <c r="B150" s="664" t="s">
        <v>233</v>
      </c>
      <c r="C150" s="665" t="s">
        <v>871</v>
      </c>
      <c r="D150" s="648">
        <v>8384.9249607044549</v>
      </c>
    </row>
    <row r="151" spans="1:4" ht="16.5" thickTop="1" thickBot="1">
      <c r="A151" s="664" t="s">
        <v>872</v>
      </c>
      <c r="B151" s="664" t="s">
        <v>450</v>
      </c>
      <c r="C151" s="665" t="s">
        <v>2272</v>
      </c>
      <c r="D151" s="648">
        <v>204504.18563136083</v>
      </c>
    </row>
    <row r="152" spans="1:4" ht="16.5" thickTop="1" thickBot="1">
      <c r="A152" s="664" t="s">
        <v>458</v>
      </c>
      <c r="B152" s="664" t="s">
        <v>92</v>
      </c>
      <c r="C152" s="665" t="s">
        <v>459</v>
      </c>
      <c r="D152" s="648">
        <v>1210.5669159449417</v>
      </c>
    </row>
    <row r="153" spans="1:4" ht="16.5" thickTop="1" thickBot="1">
      <c r="A153" s="664" t="s">
        <v>460</v>
      </c>
      <c r="B153" s="664" t="s">
        <v>377</v>
      </c>
      <c r="C153" s="665" t="s">
        <v>461</v>
      </c>
      <c r="D153" s="648">
        <v>33538.639801735553</v>
      </c>
    </row>
    <row r="154" spans="1:4" ht="16.5" thickTop="1" thickBot="1">
      <c r="A154" s="664" t="s">
        <v>462</v>
      </c>
      <c r="B154" s="664" t="s">
        <v>377</v>
      </c>
      <c r="C154" s="665" t="s">
        <v>463</v>
      </c>
      <c r="D154" s="648">
        <v>4864.5285265073007</v>
      </c>
    </row>
    <row r="155" spans="1:4" ht="16.5" thickTop="1" thickBot="1">
      <c r="A155" s="664" t="s">
        <v>909</v>
      </c>
      <c r="B155" s="664" t="s">
        <v>144</v>
      </c>
      <c r="C155" s="665" t="s">
        <v>2273</v>
      </c>
      <c r="D155" s="648">
        <v>65759.648538217545</v>
      </c>
    </row>
    <row r="156" spans="1:4" ht="16.5" thickTop="1" thickBot="1">
      <c r="A156" s="664" t="s">
        <v>910</v>
      </c>
      <c r="B156" s="664" t="s">
        <v>144</v>
      </c>
      <c r="C156" s="665" t="s">
        <v>2274</v>
      </c>
      <c r="D156" s="648">
        <v>16152.906011531541</v>
      </c>
    </row>
    <row r="157" spans="1:4" ht="16.5" thickTop="1" thickBot="1">
      <c r="A157" s="664" t="s">
        <v>911</v>
      </c>
      <c r="B157" s="664" t="s">
        <v>144</v>
      </c>
      <c r="C157" s="665" t="s">
        <v>2275</v>
      </c>
      <c r="D157" s="648">
        <v>31453.538992923208</v>
      </c>
    </row>
    <row r="158" spans="1:4" ht="16.5" thickTop="1" thickBot="1">
      <c r="A158" s="664" t="s">
        <v>912</v>
      </c>
      <c r="B158" s="664" t="s">
        <v>144</v>
      </c>
      <c r="C158" s="665" t="s">
        <v>2276</v>
      </c>
      <c r="D158" s="648">
        <v>62907.077985846416</v>
      </c>
    </row>
    <row r="159" spans="1:4" ht="16.5" thickTop="1" thickBot="1">
      <c r="A159" s="664" t="s">
        <v>466</v>
      </c>
      <c r="B159" s="664" t="s">
        <v>233</v>
      </c>
      <c r="C159" s="665" t="s">
        <v>467</v>
      </c>
      <c r="D159" s="648">
        <v>7455.5478104706426</v>
      </c>
    </row>
    <row r="160" spans="1:4" ht="16.5" thickTop="1" thickBot="1">
      <c r="A160" s="664" t="s">
        <v>902</v>
      </c>
      <c r="B160" s="664" t="s">
        <v>233</v>
      </c>
      <c r="C160" s="665" t="s">
        <v>467</v>
      </c>
      <c r="D160" s="648">
        <v>8960.1939817178609</v>
      </c>
    </row>
    <row r="161" spans="1:4" ht="16.5" thickTop="1" thickBot="1">
      <c r="A161" s="664" t="s">
        <v>468</v>
      </c>
      <c r="B161" s="664" t="s">
        <v>233</v>
      </c>
      <c r="C161" s="665" t="s">
        <v>469</v>
      </c>
      <c r="D161" s="648">
        <v>11475.920728938119</v>
      </c>
    </row>
    <row r="162" spans="1:4" ht="16.5" thickTop="1" thickBot="1">
      <c r="A162" s="664" t="s">
        <v>903</v>
      </c>
      <c r="B162" s="664" t="s">
        <v>233</v>
      </c>
      <c r="C162" s="665" t="s">
        <v>469</v>
      </c>
      <c r="D162" s="648">
        <v>9839.3013255700062</v>
      </c>
    </row>
    <row r="163" spans="1:4" ht="16.5" thickTop="1" thickBot="1">
      <c r="A163" s="664" t="s">
        <v>894</v>
      </c>
      <c r="B163" s="664" t="s">
        <v>233</v>
      </c>
      <c r="C163" s="665" t="s">
        <v>895</v>
      </c>
      <c r="D163" s="648">
        <v>5443.3109574231821</v>
      </c>
    </row>
    <row r="164" spans="1:4" ht="16.5" thickTop="1" thickBot="1">
      <c r="A164" s="664" t="s">
        <v>900</v>
      </c>
      <c r="B164" s="664" t="s">
        <v>233</v>
      </c>
      <c r="C164" s="665" t="s">
        <v>895</v>
      </c>
      <c r="D164" s="648">
        <v>9606.0922874720309</v>
      </c>
    </row>
    <row r="165" spans="1:4" ht="16.5" thickTop="1" thickBot="1">
      <c r="A165" s="664" t="s">
        <v>907</v>
      </c>
      <c r="B165" s="664" t="s">
        <v>874</v>
      </c>
      <c r="C165" s="665" t="s">
        <v>908</v>
      </c>
      <c r="D165" s="648">
        <v>12705.652412010568</v>
      </c>
    </row>
    <row r="166" spans="1:4" ht="16.5" thickTop="1" thickBot="1">
      <c r="A166" s="664" t="s">
        <v>905</v>
      </c>
      <c r="B166" s="664" t="s">
        <v>233</v>
      </c>
      <c r="C166" s="665" t="s">
        <v>906</v>
      </c>
      <c r="D166" s="648">
        <v>9069.7114998466914</v>
      </c>
    </row>
    <row r="167" spans="1:4" ht="16.5" thickTop="1" thickBot="1">
      <c r="A167" s="664" t="s">
        <v>470</v>
      </c>
      <c r="B167" s="664" t="s">
        <v>233</v>
      </c>
      <c r="C167" s="665" t="s">
        <v>471</v>
      </c>
      <c r="D167" s="648">
        <v>9633.6533556108843</v>
      </c>
    </row>
    <row r="168" spans="1:4" ht="16.5" thickTop="1" thickBot="1">
      <c r="A168" s="664" t="s">
        <v>904</v>
      </c>
      <c r="B168" s="664" t="s">
        <v>233</v>
      </c>
      <c r="C168" s="665" t="s">
        <v>471</v>
      </c>
      <c r="D168" s="648">
        <v>6700.5196809877198</v>
      </c>
    </row>
    <row r="169" spans="1:4" ht="16.5" thickTop="1" thickBot="1">
      <c r="A169" s="664" t="s">
        <v>464</v>
      </c>
      <c r="B169" s="664" t="s">
        <v>233</v>
      </c>
      <c r="C169" s="665" t="s">
        <v>465</v>
      </c>
      <c r="D169" s="648">
        <v>6110.0767981669378</v>
      </c>
    </row>
    <row r="170" spans="1:4" ht="16.5" thickTop="1" thickBot="1">
      <c r="A170" s="664" t="s">
        <v>901</v>
      </c>
      <c r="B170" s="664" t="s">
        <v>233</v>
      </c>
      <c r="C170" s="665" t="s">
        <v>465</v>
      </c>
      <c r="D170" s="648">
        <v>10725.495670342309</v>
      </c>
    </row>
    <row r="171" spans="1:4" ht="16.5" thickTop="1" thickBot="1">
      <c r="A171" s="664" t="s">
        <v>877</v>
      </c>
      <c r="B171" s="664" t="s">
        <v>233</v>
      </c>
      <c r="C171" s="665" t="s">
        <v>878</v>
      </c>
      <c r="D171" s="648">
        <v>7661.9769426007333</v>
      </c>
    </row>
    <row r="172" spans="1:4" ht="16.5" thickTop="1" thickBot="1">
      <c r="A172" s="664" t="s">
        <v>890</v>
      </c>
      <c r="B172" s="664" t="s">
        <v>874</v>
      </c>
      <c r="C172" s="665" t="s">
        <v>891</v>
      </c>
      <c r="D172" s="648">
        <v>21320.606287566206</v>
      </c>
    </row>
    <row r="173" spans="1:4" ht="16.5" thickTop="1" thickBot="1">
      <c r="A173" s="664" t="s">
        <v>892</v>
      </c>
      <c r="B173" s="664" t="s">
        <v>874</v>
      </c>
      <c r="C173" s="665" t="s">
        <v>893</v>
      </c>
      <c r="D173" s="648">
        <v>6383.5673973909261</v>
      </c>
    </row>
    <row r="174" spans="1:4" ht="16.5" thickTop="1" thickBot="1">
      <c r="A174" s="664" t="s">
        <v>879</v>
      </c>
      <c r="B174" s="664" t="s">
        <v>233</v>
      </c>
      <c r="C174" s="665" t="s">
        <v>880</v>
      </c>
      <c r="D174" s="648">
        <v>3238.1392952228466</v>
      </c>
    </row>
    <row r="175" spans="1:4" ht="16.5" thickTop="1" thickBot="1">
      <c r="A175" s="664" t="s">
        <v>881</v>
      </c>
      <c r="B175" s="664" t="s">
        <v>233</v>
      </c>
      <c r="C175" s="665" t="s">
        <v>882</v>
      </c>
      <c r="D175" s="648">
        <v>6357.7023949836976</v>
      </c>
    </row>
    <row r="176" spans="1:4" ht="31.5" thickTop="1" thickBot="1">
      <c r="A176" s="664" t="s">
        <v>887</v>
      </c>
      <c r="B176" s="664" t="s">
        <v>233</v>
      </c>
      <c r="C176" s="665" t="s">
        <v>1952</v>
      </c>
      <c r="D176" s="648">
        <v>3082.5994672223201</v>
      </c>
    </row>
    <row r="177" spans="1:4" ht="31.5" thickTop="1" thickBot="1">
      <c r="A177" s="664" t="s">
        <v>883</v>
      </c>
      <c r="B177" s="664" t="s">
        <v>233</v>
      </c>
      <c r="C177" s="665" t="s">
        <v>1951</v>
      </c>
      <c r="D177" s="648">
        <v>5683.940283097003</v>
      </c>
    </row>
    <row r="178" spans="1:4" ht="16.5" thickTop="1" thickBot="1">
      <c r="A178" s="664" t="s">
        <v>884</v>
      </c>
      <c r="B178" s="664" t="s">
        <v>233</v>
      </c>
      <c r="C178" s="665" t="s">
        <v>2277</v>
      </c>
      <c r="D178" s="648">
        <v>6059.1948262182887</v>
      </c>
    </row>
    <row r="179" spans="1:4" ht="31.5" thickTop="1" thickBot="1">
      <c r="A179" s="664" t="s">
        <v>889</v>
      </c>
      <c r="B179" s="664" t="s">
        <v>233</v>
      </c>
      <c r="C179" s="665" t="s">
        <v>1953</v>
      </c>
      <c r="D179" s="648">
        <v>5499.4931347831498</v>
      </c>
    </row>
    <row r="180" spans="1:4" ht="31.5" thickTop="1" thickBot="1">
      <c r="A180" s="664" t="s">
        <v>876</v>
      </c>
      <c r="B180" s="664" t="s">
        <v>233</v>
      </c>
      <c r="C180" s="665" t="s">
        <v>1950</v>
      </c>
      <c r="D180" s="648">
        <v>6335.8655486890675</v>
      </c>
    </row>
    <row r="181" spans="1:4" ht="16.5" thickTop="1" thickBot="1">
      <c r="A181" s="664" t="s">
        <v>885</v>
      </c>
      <c r="B181" s="664" t="s">
        <v>233</v>
      </c>
      <c r="C181" s="665" t="s">
        <v>886</v>
      </c>
      <c r="D181" s="648">
        <v>4140.0752500667641</v>
      </c>
    </row>
    <row r="182" spans="1:4" ht="16.5" thickTop="1" thickBot="1">
      <c r="A182" s="664" t="s">
        <v>888</v>
      </c>
      <c r="B182" s="664" t="s">
        <v>233</v>
      </c>
      <c r="C182" s="665" t="s">
        <v>886</v>
      </c>
      <c r="D182" s="648">
        <v>4030.2761947659092</v>
      </c>
    </row>
    <row r="183" spans="1:4" ht="16.5" thickTop="1" thickBot="1">
      <c r="A183" s="664" t="s">
        <v>472</v>
      </c>
      <c r="B183" s="664" t="s">
        <v>377</v>
      </c>
      <c r="C183" s="665" t="s">
        <v>473</v>
      </c>
      <c r="D183" s="648">
        <v>6269.0829605064664</v>
      </c>
    </row>
    <row r="184" spans="1:4" ht="16.5" thickTop="1" thickBot="1">
      <c r="A184" s="664" t="s">
        <v>476</v>
      </c>
      <c r="B184" s="664" t="s">
        <v>92</v>
      </c>
      <c r="C184" s="665" t="s">
        <v>477</v>
      </c>
      <c r="D184" s="648">
        <v>8918.1256250830065</v>
      </c>
    </row>
    <row r="185" spans="1:4" ht="16.5" thickTop="1" thickBot="1">
      <c r="A185" s="664" t="s">
        <v>474</v>
      </c>
      <c r="B185" s="664" t="s">
        <v>387</v>
      </c>
      <c r="C185" s="665" t="s">
        <v>475</v>
      </c>
      <c r="D185" s="648">
        <v>94608.66659201929</v>
      </c>
    </row>
    <row r="186" spans="1:4" ht="16.5" thickTop="1" thickBot="1">
      <c r="A186" s="664" t="s">
        <v>478</v>
      </c>
      <c r="B186" s="664" t="s">
        <v>144</v>
      </c>
      <c r="C186" s="665" t="s">
        <v>1915</v>
      </c>
      <c r="D186" s="648">
        <v>3245.8457938909028</v>
      </c>
    </row>
    <row r="187" spans="1:4" ht="16.5" thickTop="1" thickBot="1">
      <c r="A187" s="664" t="s">
        <v>1455</v>
      </c>
      <c r="B187" s="664" t="s">
        <v>377</v>
      </c>
      <c r="C187" s="665" t="s">
        <v>1454</v>
      </c>
      <c r="D187" s="648">
        <v>15351.514953340318</v>
      </c>
    </row>
    <row r="188" spans="1:4" ht="16.5" thickTop="1" thickBot="1">
      <c r="A188" s="664" t="s">
        <v>1709</v>
      </c>
      <c r="B188" s="664" t="s">
        <v>377</v>
      </c>
      <c r="C188" s="665" t="s">
        <v>1708</v>
      </c>
      <c r="D188" s="648">
        <v>15351.514953340318</v>
      </c>
    </row>
    <row r="189" spans="1:4" ht="16.5" thickTop="1" thickBot="1">
      <c r="A189" s="664" t="s">
        <v>479</v>
      </c>
      <c r="B189" s="664" t="s">
        <v>377</v>
      </c>
      <c r="C189" s="665" t="s">
        <v>480</v>
      </c>
      <c r="D189" s="648">
        <v>13926.466391750724</v>
      </c>
    </row>
    <row r="190" spans="1:4" ht="16.5" thickTop="1" thickBot="1">
      <c r="A190" s="664" t="s">
        <v>1666</v>
      </c>
      <c r="B190" s="664" t="s">
        <v>144</v>
      </c>
      <c r="C190" s="665" t="s">
        <v>1665</v>
      </c>
      <c r="D190" s="648">
        <v>572430.66475095961</v>
      </c>
    </row>
    <row r="191" spans="1:4" ht="16.5" thickTop="1" thickBot="1">
      <c r="A191" s="664" t="s">
        <v>488</v>
      </c>
      <c r="B191" s="664" t="s">
        <v>92</v>
      </c>
      <c r="C191" s="665" t="s">
        <v>489</v>
      </c>
      <c r="D191" s="648">
        <v>525045.76833269803</v>
      </c>
    </row>
    <row r="192" spans="1:4" ht="16.5" thickTop="1" thickBot="1">
      <c r="A192" s="664" t="s">
        <v>490</v>
      </c>
      <c r="B192" s="664" t="s">
        <v>92</v>
      </c>
      <c r="C192" s="665" t="s">
        <v>491</v>
      </c>
      <c r="D192" s="648">
        <v>278689.04069140891</v>
      </c>
    </row>
    <row r="193" spans="1:4" ht="16.5" thickTop="1" thickBot="1">
      <c r="A193" s="664" t="s">
        <v>481</v>
      </c>
      <c r="B193" s="664" t="s">
        <v>233</v>
      </c>
      <c r="C193" s="665" t="s">
        <v>482</v>
      </c>
      <c r="D193" s="648">
        <v>1814.7903328351488</v>
      </c>
    </row>
    <row r="194" spans="1:4" ht="16.5" thickTop="1" thickBot="1">
      <c r="A194" s="664" t="s">
        <v>492</v>
      </c>
      <c r="B194" s="664" t="s">
        <v>92</v>
      </c>
      <c r="C194" s="665" t="s">
        <v>493</v>
      </c>
      <c r="D194" s="648">
        <v>780.19023654595173</v>
      </c>
    </row>
    <row r="195" spans="1:4" ht="16.5" thickTop="1" thickBot="1">
      <c r="A195" s="664" t="s">
        <v>483</v>
      </c>
      <c r="B195" s="664" t="s">
        <v>422</v>
      </c>
      <c r="C195" s="665" t="s">
        <v>2278</v>
      </c>
      <c r="D195" s="648">
        <v>1008.0990692326091</v>
      </c>
    </row>
    <row r="196" spans="1:4" ht="16.5" thickTop="1" thickBot="1">
      <c r="A196" s="664" t="s">
        <v>484</v>
      </c>
      <c r="B196" s="664" t="s">
        <v>92</v>
      </c>
      <c r="C196" s="665" t="s">
        <v>485</v>
      </c>
      <c r="D196" s="648">
        <v>41215.457319487985</v>
      </c>
    </row>
    <row r="197" spans="1:4" ht="16.5" thickTop="1" thickBot="1">
      <c r="A197" s="664" t="s">
        <v>486</v>
      </c>
      <c r="B197" s="664" t="s">
        <v>144</v>
      </c>
      <c r="C197" s="665" t="s">
        <v>487</v>
      </c>
      <c r="D197" s="648">
        <v>3245.8457938909028</v>
      </c>
    </row>
    <row r="198" spans="1:4" ht="16.5" thickTop="1" thickBot="1">
      <c r="A198" s="664" t="s">
        <v>494</v>
      </c>
      <c r="B198" s="664" t="s">
        <v>92</v>
      </c>
      <c r="C198" s="665" t="s">
        <v>495</v>
      </c>
      <c r="D198" s="648">
        <v>19479.31492767447</v>
      </c>
    </row>
    <row r="199" spans="1:4" ht="16.5" thickTop="1" thickBot="1">
      <c r="A199" s="664" t="s">
        <v>925</v>
      </c>
      <c r="B199" s="664" t="s">
        <v>92</v>
      </c>
      <c r="C199" s="665" t="s">
        <v>926</v>
      </c>
      <c r="D199" s="648">
        <v>54047.254620287909</v>
      </c>
    </row>
    <row r="200" spans="1:4" ht="31.5" thickTop="1" thickBot="1">
      <c r="A200" s="664" t="s">
        <v>929</v>
      </c>
      <c r="B200" s="664" t="s">
        <v>92</v>
      </c>
      <c r="C200" s="665" t="s">
        <v>930</v>
      </c>
      <c r="D200" s="648">
        <v>110423.41949830877</v>
      </c>
    </row>
    <row r="201" spans="1:4" ht="16.5" thickTop="1" thickBot="1">
      <c r="A201" s="664" t="s">
        <v>927</v>
      </c>
      <c r="B201" s="664" t="s">
        <v>92</v>
      </c>
      <c r="C201" s="665" t="s">
        <v>928</v>
      </c>
      <c r="D201" s="648">
        <v>106952.844994978</v>
      </c>
    </row>
    <row r="202" spans="1:4" ht="16.5" thickTop="1" thickBot="1">
      <c r="A202" s="664" t="s">
        <v>931</v>
      </c>
      <c r="B202" s="664" t="s">
        <v>233</v>
      </c>
      <c r="C202" s="665" t="s">
        <v>932</v>
      </c>
      <c r="D202" s="648">
        <v>13349.097348944528</v>
      </c>
    </row>
    <row r="203" spans="1:4" ht="16.5" thickTop="1" thickBot="1">
      <c r="A203" s="664" t="s">
        <v>920</v>
      </c>
      <c r="B203" s="664" t="s">
        <v>233</v>
      </c>
      <c r="C203" s="665" t="s">
        <v>2279</v>
      </c>
      <c r="D203" s="648">
        <v>129714.04711334033</v>
      </c>
    </row>
    <row r="204" spans="1:4" ht="16.5" thickTop="1" thickBot="1">
      <c r="A204" s="664" t="s">
        <v>923</v>
      </c>
      <c r="B204" s="664" t="s">
        <v>92</v>
      </c>
      <c r="C204" s="665" t="s">
        <v>924</v>
      </c>
      <c r="D204" s="648">
        <v>265974.90795074019</v>
      </c>
    </row>
    <row r="205" spans="1:4" ht="16.5" thickTop="1" thickBot="1">
      <c r="A205" s="664" t="s">
        <v>921</v>
      </c>
      <c r="B205" s="664" t="s">
        <v>92</v>
      </c>
      <c r="C205" s="665" t="s">
        <v>922</v>
      </c>
      <c r="D205" s="648">
        <v>187809.59862679266</v>
      </c>
    </row>
    <row r="206" spans="1:4" ht="16.5" thickTop="1" thickBot="1">
      <c r="A206" s="664" t="s">
        <v>496</v>
      </c>
      <c r="B206" s="664" t="s">
        <v>144</v>
      </c>
      <c r="C206" s="665" t="s">
        <v>1916</v>
      </c>
      <c r="D206" s="648">
        <v>118904.80819749921</v>
      </c>
    </row>
    <row r="207" spans="1:4" ht="16.5" thickTop="1" thickBot="1">
      <c r="A207" s="664" t="s">
        <v>505</v>
      </c>
      <c r="B207" s="664" t="s">
        <v>144</v>
      </c>
      <c r="C207" s="665" t="s">
        <v>506</v>
      </c>
      <c r="D207" s="648">
        <v>118904.88902334559</v>
      </c>
    </row>
    <row r="208" spans="1:4" ht="16.5" thickTop="1" thickBot="1">
      <c r="A208" s="664" t="s">
        <v>507</v>
      </c>
      <c r="B208" s="664" t="s">
        <v>144</v>
      </c>
      <c r="C208" s="665" t="s">
        <v>508</v>
      </c>
      <c r="D208" s="648">
        <v>4889.8246900638896</v>
      </c>
    </row>
    <row r="209" spans="1:4" ht="16.5" thickTop="1" thickBot="1">
      <c r="A209" s="664" t="s">
        <v>509</v>
      </c>
      <c r="B209" s="664" t="s">
        <v>233</v>
      </c>
      <c r="C209" s="665" t="s">
        <v>510</v>
      </c>
      <c r="D209" s="648">
        <v>4540.1559553346633</v>
      </c>
    </row>
    <row r="210" spans="1:4" ht="16.5" thickTop="1" thickBot="1">
      <c r="A210" s="664" t="s">
        <v>512</v>
      </c>
      <c r="B210" s="664" t="s">
        <v>233</v>
      </c>
      <c r="C210" s="665" t="s">
        <v>1918</v>
      </c>
      <c r="D210" s="648">
        <v>12551.416434541226</v>
      </c>
    </row>
    <row r="211" spans="1:4" ht="16.5" thickTop="1" thickBot="1">
      <c r="A211" s="664" t="s">
        <v>511</v>
      </c>
      <c r="B211" s="664" t="s">
        <v>233</v>
      </c>
      <c r="C211" s="665" t="s">
        <v>1917</v>
      </c>
      <c r="D211" s="648">
        <v>3910.491552470131</v>
      </c>
    </row>
    <row r="212" spans="1:4" ht="16.5" thickTop="1" thickBot="1">
      <c r="A212" s="664" t="s">
        <v>519</v>
      </c>
      <c r="B212" s="664" t="s">
        <v>387</v>
      </c>
      <c r="C212" s="665" t="s">
        <v>520</v>
      </c>
      <c r="D212" s="648">
        <v>63602.464935811287</v>
      </c>
    </row>
    <row r="213" spans="1:4" ht="16.5" thickTop="1" thickBot="1">
      <c r="A213" s="664" t="s">
        <v>515</v>
      </c>
      <c r="B213" s="664" t="s">
        <v>387</v>
      </c>
      <c r="C213" s="665" t="s">
        <v>516</v>
      </c>
      <c r="D213" s="648">
        <v>75893.641284656827</v>
      </c>
    </row>
    <row r="214" spans="1:4" ht="16.5" thickTop="1" thickBot="1">
      <c r="A214" s="664" t="s">
        <v>513</v>
      </c>
      <c r="B214" s="664" t="s">
        <v>387</v>
      </c>
      <c r="C214" s="665" t="s">
        <v>514</v>
      </c>
      <c r="D214" s="648">
        <v>36363.649285967833</v>
      </c>
    </row>
    <row r="215" spans="1:4" ht="16.5" thickTop="1" thickBot="1">
      <c r="A215" s="664" t="s">
        <v>521</v>
      </c>
      <c r="B215" s="664" t="s">
        <v>387</v>
      </c>
      <c r="C215" s="665" t="s">
        <v>522</v>
      </c>
      <c r="D215" s="648">
        <v>35313.148573444691</v>
      </c>
    </row>
    <row r="216" spans="1:4" ht="16.5" thickTop="1" thickBot="1">
      <c r="A216" s="664" t="s">
        <v>525</v>
      </c>
      <c r="B216" s="664" t="s">
        <v>387</v>
      </c>
      <c r="C216" s="665" t="s">
        <v>526</v>
      </c>
      <c r="D216" s="648">
        <v>78916.87845127238</v>
      </c>
    </row>
    <row r="217" spans="1:4" ht="16.5" thickTop="1" thickBot="1">
      <c r="A217" s="664" t="s">
        <v>527</v>
      </c>
      <c r="B217" s="664" t="s">
        <v>387</v>
      </c>
      <c r="C217" s="665" t="s">
        <v>528</v>
      </c>
      <c r="D217" s="648">
        <v>78916.87845127238</v>
      </c>
    </row>
    <row r="218" spans="1:4" ht="16.5" thickTop="1" thickBot="1">
      <c r="A218" s="664" t="s">
        <v>529</v>
      </c>
      <c r="B218" s="664" t="s">
        <v>387</v>
      </c>
      <c r="C218" s="665" t="s">
        <v>530</v>
      </c>
      <c r="D218" s="648">
        <v>78208.771008320371</v>
      </c>
    </row>
    <row r="219" spans="1:4" ht="16.5" thickTop="1" thickBot="1">
      <c r="A219" s="664" t="s">
        <v>531</v>
      </c>
      <c r="B219" s="664" t="s">
        <v>387</v>
      </c>
      <c r="C219" s="665" t="s">
        <v>532</v>
      </c>
      <c r="D219" s="648">
        <v>35823.028334013448</v>
      </c>
    </row>
    <row r="220" spans="1:4" ht="16.5" thickTop="1" thickBot="1">
      <c r="A220" s="664" t="s">
        <v>523</v>
      </c>
      <c r="B220" s="664" t="s">
        <v>387</v>
      </c>
      <c r="C220" s="665" t="s">
        <v>524</v>
      </c>
      <c r="D220" s="648">
        <v>7033.3725808184645</v>
      </c>
    </row>
    <row r="221" spans="1:4" ht="16.5" thickTop="1" thickBot="1">
      <c r="A221" s="664" t="s">
        <v>533</v>
      </c>
      <c r="B221" s="664" t="s">
        <v>387</v>
      </c>
      <c r="C221" s="665" t="s">
        <v>534</v>
      </c>
      <c r="D221" s="648">
        <v>21819.885637312324</v>
      </c>
    </row>
    <row r="222" spans="1:4" ht="16.5" thickTop="1" thickBot="1">
      <c r="A222" s="664" t="s">
        <v>540</v>
      </c>
      <c r="B222" s="664" t="s">
        <v>387</v>
      </c>
      <c r="C222" s="665" t="s">
        <v>541</v>
      </c>
      <c r="D222" s="648">
        <v>63602.464935811287</v>
      </c>
    </row>
    <row r="223" spans="1:4" ht="16.5" thickTop="1" thickBot="1">
      <c r="A223" s="664" t="s">
        <v>551</v>
      </c>
      <c r="B223" s="664" t="s">
        <v>387</v>
      </c>
      <c r="C223" s="665" t="s">
        <v>1856</v>
      </c>
      <c r="D223" s="648">
        <v>20373.98960110488</v>
      </c>
    </row>
    <row r="224" spans="1:4" ht="16.5" thickTop="1" thickBot="1">
      <c r="A224" s="664" t="s">
        <v>535</v>
      </c>
      <c r="B224" s="664" t="s">
        <v>387</v>
      </c>
      <c r="C224" s="665" t="s">
        <v>2280</v>
      </c>
      <c r="D224" s="648">
        <v>54047.254620287909</v>
      </c>
    </row>
    <row r="225" spans="1:4" ht="16.5" thickTop="1" thickBot="1">
      <c r="A225" s="664" t="s">
        <v>536</v>
      </c>
      <c r="B225" s="664" t="s">
        <v>387</v>
      </c>
      <c r="C225" s="665" t="s">
        <v>2281</v>
      </c>
      <c r="D225" s="648">
        <v>40124.67504583882</v>
      </c>
    </row>
    <row r="226" spans="1:4" ht="16.5" thickTop="1" thickBot="1">
      <c r="A226" s="664" t="s">
        <v>537</v>
      </c>
      <c r="B226" s="664" t="s">
        <v>387</v>
      </c>
      <c r="C226" s="665" t="s">
        <v>1919</v>
      </c>
      <c r="D226" s="648">
        <v>36363.649285967833</v>
      </c>
    </row>
    <row r="227" spans="1:4" ht="16.5" thickTop="1" thickBot="1">
      <c r="A227" s="664" t="s">
        <v>538</v>
      </c>
      <c r="B227" s="664" t="s">
        <v>387</v>
      </c>
      <c r="C227" s="665" t="s">
        <v>2282</v>
      </c>
      <c r="D227" s="648">
        <v>45659.14953633667</v>
      </c>
    </row>
    <row r="228" spans="1:4" ht="16.5" thickTop="1" thickBot="1">
      <c r="A228" s="664" t="s">
        <v>539</v>
      </c>
      <c r="B228" s="664" t="s">
        <v>387</v>
      </c>
      <c r="C228" s="665" t="s">
        <v>2283</v>
      </c>
      <c r="D228" s="648">
        <v>75309.558648329607</v>
      </c>
    </row>
    <row r="229" spans="1:4" ht="16.5" thickTop="1" thickBot="1">
      <c r="A229" s="664" t="s">
        <v>542</v>
      </c>
      <c r="B229" s="664" t="s">
        <v>387</v>
      </c>
      <c r="C229" s="665" t="s">
        <v>543</v>
      </c>
      <c r="D229" s="648">
        <v>50858.651044839229</v>
      </c>
    </row>
    <row r="230" spans="1:4" ht="16.5" thickTop="1" thickBot="1">
      <c r="A230" s="664" t="s">
        <v>544</v>
      </c>
      <c r="B230" s="664" t="s">
        <v>387</v>
      </c>
      <c r="C230" s="665" t="s">
        <v>545</v>
      </c>
      <c r="D230" s="648">
        <v>95435.498636184842</v>
      </c>
    </row>
    <row r="231" spans="1:4" ht="16.5" thickTop="1" thickBot="1">
      <c r="A231" s="664" t="s">
        <v>517</v>
      </c>
      <c r="B231" s="664" t="s">
        <v>387</v>
      </c>
      <c r="C231" s="665" t="s">
        <v>518</v>
      </c>
      <c r="D231" s="648">
        <v>51879.470607059004</v>
      </c>
    </row>
    <row r="232" spans="1:4" ht="16.5" thickTop="1" thickBot="1">
      <c r="A232" s="664" t="s">
        <v>546</v>
      </c>
      <c r="B232" s="664" t="s">
        <v>387</v>
      </c>
      <c r="C232" s="665" t="s">
        <v>547</v>
      </c>
      <c r="D232" s="648">
        <v>51833.888840521671</v>
      </c>
    </row>
    <row r="233" spans="1:4" ht="16.5" thickTop="1" thickBot="1">
      <c r="A233" s="664" t="s">
        <v>548</v>
      </c>
      <c r="B233" s="664" t="s">
        <v>387</v>
      </c>
      <c r="C233" s="665" t="s">
        <v>549</v>
      </c>
      <c r="D233" s="648">
        <v>47393.376746919785</v>
      </c>
    </row>
    <row r="234" spans="1:4" ht="16.5" thickTop="1" thickBot="1">
      <c r="A234" s="664" t="s">
        <v>550</v>
      </c>
      <c r="B234" s="664" t="s">
        <v>387</v>
      </c>
      <c r="C234" s="665" t="s">
        <v>2284</v>
      </c>
      <c r="D234" s="648">
        <v>85265.464492948609</v>
      </c>
    </row>
    <row r="235" spans="1:4" ht="16.5" thickTop="1" thickBot="1">
      <c r="A235" s="664" t="s">
        <v>552</v>
      </c>
      <c r="B235" s="664" t="s">
        <v>144</v>
      </c>
      <c r="C235" s="665" t="s">
        <v>553</v>
      </c>
      <c r="D235" s="648">
        <v>1466.9474070191668</v>
      </c>
    </row>
    <row r="236" spans="1:4" ht="16.5" thickTop="1" thickBot="1">
      <c r="A236" s="664" t="s">
        <v>556</v>
      </c>
      <c r="B236" s="664" t="s">
        <v>387</v>
      </c>
      <c r="C236" s="665" t="s">
        <v>2285</v>
      </c>
      <c r="D236" s="648">
        <v>703.86727862297835</v>
      </c>
    </row>
    <row r="237" spans="1:4" ht="16.5" thickTop="1" thickBot="1">
      <c r="A237" s="664" t="s">
        <v>557</v>
      </c>
      <c r="B237" s="664" t="s">
        <v>387</v>
      </c>
      <c r="C237" s="665" t="s">
        <v>2286</v>
      </c>
      <c r="D237" s="648">
        <v>398377.21924870089</v>
      </c>
    </row>
    <row r="238" spans="1:4" ht="16.5" thickTop="1" thickBot="1">
      <c r="A238" s="664" t="s">
        <v>558</v>
      </c>
      <c r="B238" s="664" t="s">
        <v>387</v>
      </c>
      <c r="C238" s="665" t="s">
        <v>2287</v>
      </c>
      <c r="D238" s="648">
        <v>406342.3679408289</v>
      </c>
    </row>
    <row r="239" spans="1:4" ht="16.5" thickTop="1" thickBot="1">
      <c r="A239" s="664" t="s">
        <v>570</v>
      </c>
      <c r="B239" s="664" t="s">
        <v>571</v>
      </c>
      <c r="C239" s="665" t="s">
        <v>572</v>
      </c>
      <c r="D239" s="648">
        <v>414469.70291854331</v>
      </c>
    </row>
    <row r="240" spans="1:4" ht="16.5" thickTop="1" thickBot="1">
      <c r="A240" s="664" t="s">
        <v>559</v>
      </c>
      <c r="B240" s="664" t="s">
        <v>387</v>
      </c>
      <c r="C240" s="665" t="s">
        <v>1920</v>
      </c>
      <c r="D240" s="648">
        <v>242165.32520201922</v>
      </c>
    </row>
    <row r="241" spans="1:4" ht="16.5" thickTop="1" thickBot="1">
      <c r="A241" s="664" t="s">
        <v>560</v>
      </c>
      <c r="B241" s="664" t="s">
        <v>387</v>
      </c>
      <c r="C241" s="665" t="s">
        <v>2011</v>
      </c>
      <c r="D241" s="648">
        <v>233804.78118620682</v>
      </c>
    </row>
    <row r="242" spans="1:4" ht="16.5" thickTop="1" thickBot="1">
      <c r="A242" s="666" t="s">
        <v>2013</v>
      </c>
      <c r="B242" s="664" t="s">
        <v>387</v>
      </c>
      <c r="C242" s="665" t="s">
        <v>2012</v>
      </c>
      <c r="D242" s="648">
        <v>267101.73162118631</v>
      </c>
    </row>
    <row r="243" spans="1:4" ht="16.5" thickTop="1" thickBot="1">
      <c r="A243" s="664" t="s">
        <v>561</v>
      </c>
      <c r="B243" s="664" t="s">
        <v>387</v>
      </c>
      <c r="C243" s="665" t="s">
        <v>562</v>
      </c>
      <c r="D243" s="648">
        <v>501669.74238662288</v>
      </c>
    </row>
    <row r="244" spans="1:4" ht="16.5" thickTop="1" thickBot="1">
      <c r="A244" s="664" t="s">
        <v>563</v>
      </c>
      <c r="B244" s="664" t="s">
        <v>387</v>
      </c>
      <c r="C244" s="665" t="s">
        <v>564</v>
      </c>
      <c r="D244" s="648">
        <v>446083.33547564567</v>
      </c>
    </row>
    <row r="245" spans="1:4" ht="16.5" thickTop="1" thickBot="1">
      <c r="A245" s="664" t="s">
        <v>565</v>
      </c>
      <c r="B245" s="664" t="s">
        <v>387</v>
      </c>
      <c r="C245" s="665" t="s">
        <v>566</v>
      </c>
      <c r="D245" s="648">
        <v>427496.52983082714</v>
      </c>
    </row>
    <row r="246" spans="1:4" ht="16.5" thickTop="1" thickBot="1">
      <c r="A246" s="664" t="s">
        <v>567</v>
      </c>
      <c r="B246" s="664" t="s">
        <v>387</v>
      </c>
      <c r="C246" s="665" t="s">
        <v>2014</v>
      </c>
      <c r="D246" s="648">
        <v>343427.86966740672</v>
      </c>
    </row>
    <row r="247" spans="1:4" ht="16.5" thickTop="1" thickBot="1">
      <c r="A247" s="664" t="s">
        <v>568</v>
      </c>
      <c r="B247" s="664" t="s">
        <v>387</v>
      </c>
      <c r="C247" s="665" t="s">
        <v>569</v>
      </c>
      <c r="D247" s="648">
        <v>343427.86966740672</v>
      </c>
    </row>
    <row r="248" spans="1:4" ht="16.5" thickTop="1" thickBot="1">
      <c r="A248" s="664" t="s">
        <v>573</v>
      </c>
      <c r="B248" s="664" t="s">
        <v>387</v>
      </c>
      <c r="C248" s="665" t="s">
        <v>574</v>
      </c>
      <c r="D248" s="648">
        <v>343427.86966740672</v>
      </c>
    </row>
    <row r="249" spans="1:4" ht="16.5" thickTop="1" thickBot="1">
      <c r="A249" s="664" t="s">
        <v>575</v>
      </c>
      <c r="B249" s="664" t="s">
        <v>387</v>
      </c>
      <c r="C249" s="665" t="s">
        <v>576</v>
      </c>
      <c r="D249" s="648">
        <v>247644.67755623939</v>
      </c>
    </row>
    <row r="250" spans="1:4" ht="16.5" thickTop="1" thickBot="1">
      <c r="A250" s="664" t="s">
        <v>577</v>
      </c>
      <c r="B250" s="664" t="s">
        <v>387</v>
      </c>
      <c r="C250" s="665" t="s">
        <v>578</v>
      </c>
      <c r="D250" s="648">
        <v>209464.11785527185</v>
      </c>
    </row>
    <row r="251" spans="1:4" ht="16.5" thickTop="1" thickBot="1">
      <c r="A251" s="664" t="s">
        <v>579</v>
      </c>
      <c r="B251" s="664" t="s">
        <v>387</v>
      </c>
      <c r="C251" s="665" t="s">
        <v>580</v>
      </c>
      <c r="D251" s="648">
        <v>209464.11785527185</v>
      </c>
    </row>
    <row r="252" spans="1:4" ht="16.5" thickTop="1" thickBot="1">
      <c r="A252" s="664" t="s">
        <v>581</v>
      </c>
      <c r="B252" s="664" t="s">
        <v>387</v>
      </c>
      <c r="C252" s="665" t="s">
        <v>2288</v>
      </c>
      <c r="D252" s="648">
        <v>190421.53985348993</v>
      </c>
    </row>
    <row r="253" spans="1:4" ht="16.5" thickTop="1" thickBot="1">
      <c r="A253" s="664" t="s">
        <v>582</v>
      </c>
      <c r="B253" s="664" t="s">
        <v>387</v>
      </c>
      <c r="C253" s="665" t="s">
        <v>2289</v>
      </c>
      <c r="D253" s="648">
        <v>209464.11785527185</v>
      </c>
    </row>
    <row r="254" spans="1:4" ht="16.5" thickTop="1" thickBot="1">
      <c r="A254" s="664" t="s">
        <v>584</v>
      </c>
      <c r="B254" s="664" t="s">
        <v>233</v>
      </c>
      <c r="C254" s="665" t="s">
        <v>1921</v>
      </c>
      <c r="D254" s="648">
        <v>13953.320765834733</v>
      </c>
    </row>
    <row r="255" spans="1:4" ht="16.5" thickTop="1" thickBot="1">
      <c r="A255" s="664" t="s">
        <v>583</v>
      </c>
      <c r="B255" s="664" t="s">
        <v>387</v>
      </c>
      <c r="C255" s="665" t="s">
        <v>2290</v>
      </c>
      <c r="D255" s="648">
        <v>261337.22821583724</v>
      </c>
    </row>
    <row r="256" spans="1:4" ht="16.5" thickTop="1" thickBot="1">
      <c r="A256" s="664" t="s">
        <v>554</v>
      </c>
      <c r="B256" s="664" t="s">
        <v>387</v>
      </c>
      <c r="C256" s="665" t="s">
        <v>555</v>
      </c>
      <c r="D256" s="648">
        <v>250027.64990916775</v>
      </c>
    </row>
    <row r="257" spans="1:4" ht="16.5" thickTop="1" thickBot="1">
      <c r="A257" s="664" t="s">
        <v>585</v>
      </c>
      <c r="B257" s="664" t="s">
        <v>387</v>
      </c>
      <c r="C257" s="665" t="s">
        <v>586</v>
      </c>
      <c r="D257" s="648">
        <v>374815.68611322949</v>
      </c>
    </row>
    <row r="258" spans="1:4" ht="16.5" thickTop="1" thickBot="1">
      <c r="A258" s="664" t="s">
        <v>587</v>
      </c>
      <c r="B258" s="664" t="s">
        <v>387</v>
      </c>
      <c r="C258" s="665" t="s">
        <v>588</v>
      </c>
      <c r="D258" s="648">
        <v>499745.76782231458</v>
      </c>
    </row>
    <row r="259" spans="1:4" ht="16.5" thickTop="1" thickBot="1">
      <c r="A259" s="664" t="s">
        <v>497</v>
      </c>
      <c r="B259" s="664" t="s">
        <v>387</v>
      </c>
      <c r="C259" s="665" t="s">
        <v>498</v>
      </c>
      <c r="D259" s="648">
        <v>400218.51060859254</v>
      </c>
    </row>
    <row r="260" spans="1:4" ht="16.5" thickTop="1" thickBot="1">
      <c r="A260" s="664" t="s">
        <v>1669</v>
      </c>
      <c r="B260" s="664" t="s">
        <v>387</v>
      </c>
      <c r="C260" s="665" t="s">
        <v>1670</v>
      </c>
      <c r="D260" s="648">
        <v>502284.56621433567</v>
      </c>
    </row>
    <row r="261" spans="1:4" ht="16.5" thickTop="1" thickBot="1">
      <c r="A261" s="664" t="s">
        <v>499</v>
      </c>
      <c r="B261" s="664" t="s">
        <v>377</v>
      </c>
      <c r="C261" s="665" t="s">
        <v>500</v>
      </c>
      <c r="D261" s="648">
        <v>1928.2147286373454</v>
      </c>
    </row>
    <row r="262" spans="1:4" ht="31.5" thickTop="1" thickBot="1">
      <c r="A262" s="664" t="s">
        <v>589</v>
      </c>
      <c r="B262" s="664" t="s">
        <v>377</v>
      </c>
      <c r="C262" s="665" t="s">
        <v>2291</v>
      </c>
      <c r="D262" s="648">
        <v>3953.9532368429354</v>
      </c>
    </row>
    <row r="263" spans="1:4" ht="16.5" thickTop="1" thickBot="1">
      <c r="A263" s="664" t="s">
        <v>590</v>
      </c>
      <c r="B263" s="664" t="s">
        <v>233</v>
      </c>
      <c r="C263" s="665" t="s">
        <v>2292</v>
      </c>
      <c r="D263" s="648">
        <v>54398.128218517137</v>
      </c>
    </row>
    <row r="264" spans="1:4" ht="16.5" thickTop="1" thickBot="1">
      <c r="A264" s="664" t="s">
        <v>591</v>
      </c>
      <c r="B264" s="664" t="s">
        <v>377</v>
      </c>
      <c r="C264" s="665" t="s">
        <v>2293</v>
      </c>
      <c r="D264" s="648">
        <v>12583.747687550265</v>
      </c>
    </row>
    <row r="265" spans="1:4" ht="16.5" thickTop="1" thickBot="1">
      <c r="A265" s="664" t="s">
        <v>592</v>
      </c>
      <c r="B265" s="664" t="s">
        <v>144</v>
      </c>
      <c r="C265" s="665" t="s">
        <v>2294</v>
      </c>
      <c r="D265" s="648">
        <v>5562.0355586366968</v>
      </c>
    </row>
    <row r="266" spans="1:4" ht="16.5" thickTop="1" thickBot="1">
      <c r="A266" s="664" t="s">
        <v>593</v>
      </c>
      <c r="B266" s="664" t="s">
        <v>92</v>
      </c>
      <c r="C266" s="665" t="s">
        <v>2295</v>
      </c>
      <c r="D266" s="648">
        <v>41718.976833563152</v>
      </c>
    </row>
    <row r="267" spans="1:4" ht="16.5" thickTop="1" thickBot="1">
      <c r="A267" s="664" t="s">
        <v>594</v>
      </c>
      <c r="B267" s="664" t="s">
        <v>92</v>
      </c>
      <c r="C267" s="665" t="s">
        <v>2296</v>
      </c>
      <c r="D267" s="648">
        <v>45622.048098457439</v>
      </c>
    </row>
    <row r="268" spans="1:4" ht="16.5" thickTop="1" thickBot="1">
      <c r="A268" s="664" t="s">
        <v>595</v>
      </c>
      <c r="B268" s="664" t="s">
        <v>92</v>
      </c>
      <c r="C268" s="665" t="s">
        <v>2297</v>
      </c>
      <c r="D268" s="648">
        <v>48671.786292129589</v>
      </c>
    </row>
    <row r="269" spans="1:4" ht="16.5" thickTop="1" thickBot="1">
      <c r="A269" s="664" t="s">
        <v>596</v>
      </c>
      <c r="B269" s="664" t="s">
        <v>377</v>
      </c>
      <c r="C269" s="665" t="s">
        <v>597</v>
      </c>
      <c r="D269" s="648">
        <v>34482.076364950095</v>
      </c>
    </row>
    <row r="270" spans="1:4" ht="16.5" thickTop="1" thickBot="1">
      <c r="A270" s="664" t="s">
        <v>599</v>
      </c>
      <c r="B270" s="664" t="s">
        <v>144</v>
      </c>
      <c r="C270" s="665" t="s">
        <v>600</v>
      </c>
      <c r="D270" s="648">
        <v>154667.41418982367</v>
      </c>
    </row>
    <row r="271" spans="1:4" ht="16.5" thickTop="1" thickBot="1">
      <c r="A271" s="664" t="s">
        <v>601</v>
      </c>
      <c r="B271" s="664" t="s">
        <v>387</v>
      </c>
      <c r="C271" s="665" t="s">
        <v>1922</v>
      </c>
      <c r="D271" s="648">
        <v>63602.464935811287</v>
      </c>
    </row>
    <row r="272" spans="1:4" ht="16.5" thickTop="1" thickBot="1">
      <c r="A272" s="664" t="s">
        <v>598</v>
      </c>
      <c r="B272" s="664" t="s">
        <v>387</v>
      </c>
      <c r="C272" s="665" t="s">
        <v>2298</v>
      </c>
      <c r="D272" s="648">
        <v>63602.464935811287</v>
      </c>
    </row>
    <row r="273" spans="1:4" ht="16.5" thickTop="1" thickBot="1">
      <c r="A273" s="664" t="s">
        <v>602</v>
      </c>
      <c r="B273" s="664" t="s">
        <v>387</v>
      </c>
      <c r="C273" s="665" t="s">
        <v>2299</v>
      </c>
      <c r="D273" s="648">
        <v>63602.464935811287</v>
      </c>
    </row>
    <row r="274" spans="1:4" ht="16.5" thickTop="1" thickBot="1">
      <c r="A274" s="664" t="s">
        <v>603</v>
      </c>
      <c r="B274" s="664" t="s">
        <v>144</v>
      </c>
      <c r="C274" s="665" t="s">
        <v>2300</v>
      </c>
      <c r="D274" s="648">
        <v>40358.94412501905</v>
      </c>
    </row>
    <row r="275" spans="1:4" ht="16.5" thickTop="1" thickBot="1">
      <c r="A275" s="664" t="s">
        <v>604</v>
      </c>
      <c r="B275" s="664" t="s">
        <v>144</v>
      </c>
      <c r="C275" s="665" t="s">
        <v>2301</v>
      </c>
      <c r="D275" s="648">
        <v>49354.452749107295</v>
      </c>
    </row>
    <row r="276" spans="1:4" ht="16.5" thickTop="1" thickBot="1">
      <c r="A276" s="664" t="s">
        <v>605</v>
      </c>
      <c r="B276" s="664" t="s">
        <v>606</v>
      </c>
      <c r="C276" s="665" t="s">
        <v>2302</v>
      </c>
      <c r="D276" s="648">
        <v>93177.611130963531</v>
      </c>
    </row>
    <row r="277" spans="1:4" ht="16.5" thickTop="1" thickBot="1">
      <c r="A277" s="664" t="s">
        <v>607</v>
      </c>
      <c r="B277" s="664" t="s">
        <v>606</v>
      </c>
      <c r="C277" s="665" t="s">
        <v>1923</v>
      </c>
      <c r="D277" s="648">
        <v>41076.591937711455</v>
      </c>
    </row>
    <row r="278" spans="1:4" ht="16.5" thickTop="1" thickBot="1">
      <c r="A278" s="664" t="s">
        <v>608</v>
      </c>
      <c r="B278" s="664" t="s">
        <v>606</v>
      </c>
      <c r="C278" s="665" t="s">
        <v>609</v>
      </c>
      <c r="D278" s="648">
        <v>38161.478961486777</v>
      </c>
    </row>
    <row r="279" spans="1:4" ht="16.5" thickTop="1" thickBot="1">
      <c r="A279" s="664" t="s">
        <v>501</v>
      </c>
      <c r="B279" s="664" t="s">
        <v>141</v>
      </c>
      <c r="C279" s="665" t="s">
        <v>502</v>
      </c>
      <c r="D279" s="648">
        <v>56209.738428105491</v>
      </c>
    </row>
    <row r="280" spans="1:4" ht="16.5" thickTop="1" thickBot="1">
      <c r="A280" s="664" t="s">
        <v>503</v>
      </c>
      <c r="B280" s="664" t="s">
        <v>141</v>
      </c>
      <c r="C280" s="665" t="s">
        <v>504</v>
      </c>
      <c r="D280" s="648">
        <v>42156.77380053798</v>
      </c>
    </row>
    <row r="281" spans="1:4" ht="16.5" thickTop="1" thickBot="1">
      <c r="A281" s="664" t="s">
        <v>610</v>
      </c>
      <c r="B281" s="664" t="s">
        <v>92</v>
      </c>
      <c r="C281" s="665" t="s">
        <v>2303</v>
      </c>
      <c r="D281" s="648">
        <v>52423.271682260187</v>
      </c>
    </row>
    <row r="282" spans="1:4" ht="16.5" thickTop="1" thickBot="1">
      <c r="A282" s="664" t="s">
        <v>611</v>
      </c>
      <c r="B282" s="664" t="s">
        <v>377</v>
      </c>
      <c r="C282" s="665" t="s">
        <v>2304</v>
      </c>
      <c r="D282" s="648">
        <v>10728.6757935891</v>
      </c>
    </row>
    <row r="283" spans="1:4" ht="16.5" thickTop="1" thickBot="1">
      <c r="A283" s="664" t="s">
        <v>612</v>
      </c>
      <c r="B283" s="664" t="s">
        <v>144</v>
      </c>
      <c r="C283" s="665" t="s">
        <v>2305</v>
      </c>
      <c r="D283" s="648">
        <v>24213.458401063355</v>
      </c>
    </row>
    <row r="284" spans="1:4" ht="16.5" thickTop="1" thickBot="1">
      <c r="A284" s="664" t="s">
        <v>613</v>
      </c>
      <c r="B284" s="664" t="s">
        <v>92</v>
      </c>
      <c r="C284" s="665" t="s">
        <v>614</v>
      </c>
      <c r="D284" s="648">
        <v>30266.292980788065</v>
      </c>
    </row>
    <row r="285" spans="1:4" ht="16.5" thickTop="1" thickBot="1">
      <c r="A285" s="664" t="s">
        <v>615</v>
      </c>
      <c r="B285" s="664" t="s">
        <v>92</v>
      </c>
      <c r="C285" s="665" t="s">
        <v>2306</v>
      </c>
      <c r="D285" s="648">
        <v>128633.8652505138</v>
      </c>
    </row>
    <row r="286" spans="1:4" ht="16.5" thickTop="1" thickBot="1">
      <c r="A286" s="664" t="s">
        <v>616</v>
      </c>
      <c r="B286" s="664" t="s">
        <v>92</v>
      </c>
      <c r="C286" s="665" t="s">
        <v>617</v>
      </c>
      <c r="D286" s="648">
        <v>82841.150537811962</v>
      </c>
    </row>
    <row r="287" spans="1:4" ht="16.5" thickTop="1" thickBot="1">
      <c r="A287" s="664" t="s">
        <v>620</v>
      </c>
      <c r="B287" s="664" t="s">
        <v>92</v>
      </c>
      <c r="C287" s="665" t="s">
        <v>621</v>
      </c>
      <c r="D287" s="648">
        <v>22914.908075290547</v>
      </c>
    </row>
    <row r="288" spans="1:4" ht="16.5" thickTop="1" thickBot="1">
      <c r="A288" s="664" t="s">
        <v>618</v>
      </c>
      <c r="B288" s="664" t="s">
        <v>92</v>
      </c>
      <c r="C288" s="665" t="s">
        <v>2307</v>
      </c>
      <c r="D288" s="648">
        <v>31082.524614130976</v>
      </c>
    </row>
    <row r="289" spans="1:4" ht="16.5" thickTop="1" thickBot="1">
      <c r="A289" s="664" t="s">
        <v>619</v>
      </c>
      <c r="B289" s="664" t="s">
        <v>92</v>
      </c>
      <c r="C289" s="665" t="s">
        <v>2308</v>
      </c>
      <c r="D289" s="648">
        <v>163246.32666858233</v>
      </c>
    </row>
    <row r="290" spans="1:4" ht="16.5" thickTop="1" thickBot="1">
      <c r="A290" s="664" t="s">
        <v>622</v>
      </c>
      <c r="B290" s="664" t="s">
        <v>454</v>
      </c>
      <c r="C290" s="665" t="s">
        <v>623</v>
      </c>
      <c r="D290" s="648">
        <v>3710.1437879223254</v>
      </c>
    </row>
    <row r="291" spans="1:4" ht="16.5" thickTop="1" thickBot="1">
      <c r="A291" s="664" t="s">
        <v>624</v>
      </c>
      <c r="B291" s="664" t="s">
        <v>422</v>
      </c>
      <c r="C291" s="665" t="s">
        <v>1924</v>
      </c>
      <c r="D291" s="648">
        <v>80438.037404320537</v>
      </c>
    </row>
    <row r="292" spans="1:4" ht="16.5" thickTop="1" thickBot="1">
      <c r="A292" s="664" t="s">
        <v>625</v>
      </c>
      <c r="B292" s="664" t="s">
        <v>377</v>
      </c>
      <c r="C292" s="665" t="s">
        <v>2309</v>
      </c>
      <c r="D292" s="648">
        <v>3453.6138460145526</v>
      </c>
    </row>
    <row r="293" spans="1:4" ht="16.5" thickTop="1" thickBot="1">
      <c r="A293" s="664" t="s">
        <v>626</v>
      </c>
      <c r="B293" s="664" t="s">
        <v>377</v>
      </c>
      <c r="C293" s="665" t="s">
        <v>1925</v>
      </c>
      <c r="D293" s="648">
        <v>31165.207818547529</v>
      </c>
    </row>
    <row r="294" spans="1:4" ht="16.5" thickTop="1" thickBot="1">
      <c r="A294" s="664" t="s">
        <v>627</v>
      </c>
      <c r="B294" s="664" t="s">
        <v>92</v>
      </c>
      <c r="C294" s="665" t="s">
        <v>628</v>
      </c>
      <c r="D294" s="648">
        <v>4323.9075745529044</v>
      </c>
    </row>
    <row r="295" spans="1:4" ht="16.5" thickTop="1" thickBot="1">
      <c r="A295" s="664" t="s">
        <v>633</v>
      </c>
      <c r="B295" s="664" t="s">
        <v>92</v>
      </c>
      <c r="C295" s="665" t="s">
        <v>1926</v>
      </c>
      <c r="D295" s="648">
        <v>40782.96055792446</v>
      </c>
    </row>
    <row r="296" spans="1:4" ht="16.5" thickTop="1" thickBot="1">
      <c r="A296" s="664" t="s">
        <v>629</v>
      </c>
      <c r="B296" s="664" t="s">
        <v>92</v>
      </c>
      <c r="C296" s="665" t="s">
        <v>630</v>
      </c>
      <c r="D296" s="648">
        <v>58302.259524493682</v>
      </c>
    </row>
    <row r="297" spans="1:4" ht="16.5" thickTop="1" thickBot="1">
      <c r="A297" s="664" t="s">
        <v>631</v>
      </c>
      <c r="B297" s="664" t="s">
        <v>92</v>
      </c>
      <c r="C297" s="665" t="s">
        <v>632</v>
      </c>
      <c r="D297" s="648">
        <v>40547.63143766197</v>
      </c>
    </row>
    <row r="298" spans="1:4" ht="16.5" thickTop="1" thickBot="1">
      <c r="A298" s="664" t="s">
        <v>646</v>
      </c>
      <c r="B298" s="664" t="s">
        <v>144</v>
      </c>
      <c r="C298" s="665" t="s">
        <v>647</v>
      </c>
      <c r="D298" s="648">
        <v>2453.9951054400526</v>
      </c>
    </row>
    <row r="299" spans="1:4" ht="16.5" thickTop="1" thickBot="1">
      <c r="A299" s="664" t="s">
        <v>634</v>
      </c>
      <c r="B299" s="664" t="s">
        <v>377</v>
      </c>
      <c r="C299" s="665" t="s">
        <v>635</v>
      </c>
      <c r="D299" s="648">
        <v>23815.942995214536</v>
      </c>
    </row>
    <row r="300" spans="1:4" ht="16.5" thickTop="1" thickBot="1">
      <c r="A300" s="664" t="s">
        <v>650</v>
      </c>
      <c r="B300" s="664" t="s">
        <v>377</v>
      </c>
      <c r="C300" s="665" t="s">
        <v>651</v>
      </c>
      <c r="D300" s="648">
        <v>30676.528879624046</v>
      </c>
    </row>
    <row r="301" spans="1:4" ht="31.5" thickTop="1" thickBot="1">
      <c r="A301" s="664" t="s">
        <v>652</v>
      </c>
      <c r="B301" s="664" t="s">
        <v>92</v>
      </c>
      <c r="C301" s="665" t="s">
        <v>2310</v>
      </c>
      <c r="D301" s="648">
        <v>389565.09773184411</v>
      </c>
    </row>
    <row r="302" spans="1:4" ht="31.5" thickTop="1" thickBot="1">
      <c r="A302" s="664" t="s">
        <v>653</v>
      </c>
      <c r="B302" s="664" t="s">
        <v>92</v>
      </c>
      <c r="C302" s="665" t="s">
        <v>2311</v>
      </c>
      <c r="D302" s="648">
        <v>311652.07818547531</v>
      </c>
    </row>
    <row r="303" spans="1:4" ht="31.5" thickTop="1" thickBot="1">
      <c r="A303" s="664" t="s">
        <v>654</v>
      </c>
      <c r="B303" s="664" t="s">
        <v>92</v>
      </c>
      <c r="C303" s="665" t="s">
        <v>2312</v>
      </c>
      <c r="D303" s="648">
        <v>257266.67045994534</v>
      </c>
    </row>
    <row r="304" spans="1:4" ht="31.5" thickTop="1" thickBot="1">
      <c r="A304" s="664" t="s">
        <v>655</v>
      </c>
      <c r="B304" s="664" t="s">
        <v>92</v>
      </c>
      <c r="C304" s="665" t="s">
        <v>2313</v>
      </c>
      <c r="D304" s="648">
        <v>578850.27354514762</v>
      </c>
    </row>
    <row r="305" spans="1:4" ht="31.5" thickTop="1" thickBot="1">
      <c r="A305" s="664" t="s">
        <v>656</v>
      </c>
      <c r="B305" s="664" t="s">
        <v>92</v>
      </c>
      <c r="C305" s="665" t="s">
        <v>2314</v>
      </c>
      <c r="D305" s="648">
        <v>231540.53343449195</v>
      </c>
    </row>
    <row r="306" spans="1:4" ht="31.5" thickTop="1" thickBot="1">
      <c r="A306" s="664" t="s">
        <v>657</v>
      </c>
      <c r="B306" s="664" t="s">
        <v>233</v>
      </c>
      <c r="C306" s="665" t="s">
        <v>2315</v>
      </c>
      <c r="D306" s="648">
        <v>321583.60308520222</v>
      </c>
    </row>
    <row r="307" spans="1:4" ht="16.5" thickTop="1" thickBot="1">
      <c r="A307" s="664" t="s">
        <v>658</v>
      </c>
      <c r="B307" s="664" t="s">
        <v>92</v>
      </c>
      <c r="C307" s="665" t="s">
        <v>659</v>
      </c>
      <c r="D307" s="648">
        <v>192949.73783468848</v>
      </c>
    </row>
    <row r="308" spans="1:4" ht="16.5" thickTop="1" thickBot="1">
      <c r="A308" s="664" t="s">
        <v>636</v>
      </c>
      <c r="B308" s="664" t="s">
        <v>377</v>
      </c>
      <c r="C308" s="665" t="s">
        <v>637</v>
      </c>
      <c r="D308" s="648">
        <v>24119.114744741906</v>
      </c>
    </row>
    <row r="309" spans="1:4" ht="16.5" thickTop="1" thickBot="1">
      <c r="A309" s="664" t="s">
        <v>642</v>
      </c>
      <c r="B309" s="664" t="s">
        <v>377</v>
      </c>
      <c r="C309" s="665" t="s">
        <v>643</v>
      </c>
      <c r="D309" s="648">
        <v>7053.6193654896979</v>
      </c>
    </row>
    <row r="310" spans="1:4" ht="16.5" thickTop="1" thickBot="1">
      <c r="A310" s="664" t="s">
        <v>640</v>
      </c>
      <c r="B310" s="664" t="s">
        <v>377</v>
      </c>
      <c r="C310" s="665" t="s">
        <v>641</v>
      </c>
      <c r="D310" s="648">
        <v>18139.688009963949</v>
      </c>
    </row>
    <row r="311" spans="1:4" ht="16.5" thickTop="1" thickBot="1">
      <c r="A311" s="664" t="s">
        <v>638</v>
      </c>
      <c r="B311" s="664" t="s">
        <v>377</v>
      </c>
      <c r="C311" s="665" t="s">
        <v>639</v>
      </c>
      <c r="D311" s="648">
        <v>86476.031408893556</v>
      </c>
    </row>
    <row r="312" spans="1:4" ht="16.5" thickTop="1" thickBot="1">
      <c r="A312" s="664" t="s">
        <v>644</v>
      </c>
      <c r="B312" s="664" t="s">
        <v>377</v>
      </c>
      <c r="C312" s="665" t="s">
        <v>645</v>
      </c>
      <c r="D312" s="648">
        <v>12867.838697596886</v>
      </c>
    </row>
    <row r="313" spans="1:4" ht="16.5" thickTop="1" thickBot="1">
      <c r="A313" s="664" t="s">
        <v>660</v>
      </c>
      <c r="B313" s="664" t="s">
        <v>377</v>
      </c>
      <c r="C313" s="665" t="s">
        <v>661</v>
      </c>
      <c r="D313" s="648">
        <v>11568.228330741809</v>
      </c>
    </row>
    <row r="314" spans="1:4" ht="16.5" thickTop="1" thickBot="1">
      <c r="A314" s="664" t="s">
        <v>662</v>
      </c>
      <c r="B314" s="664" t="s">
        <v>377</v>
      </c>
      <c r="C314" s="665" t="s">
        <v>663</v>
      </c>
      <c r="D314" s="648">
        <v>10955.524585193494</v>
      </c>
    </row>
    <row r="315" spans="1:4" ht="16.5" thickTop="1" thickBot="1">
      <c r="A315" s="664" t="s">
        <v>667</v>
      </c>
      <c r="B315" s="664" t="s">
        <v>377</v>
      </c>
      <c r="C315" s="665" t="s">
        <v>2316</v>
      </c>
      <c r="D315" s="648">
        <v>13290.795089420031</v>
      </c>
    </row>
    <row r="316" spans="1:4" ht="16.5" thickTop="1" thickBot="1">
      <c r="A316" s="664" t="s">
        <v>664</v>
      </c>
      <c r="B316" s="664" t="s">
        <v>92</v>
      </c>
      <c r="C316" s="665" t="s">
        <v>2317</v>
      </c>
      <c r="D316" s="648">
        <v>51089.74000077269</v>
      </c>
    </row>
    <row r="317" spans="1:4" ht="16.5" thickTop="1" thickBot="1">
      <c r="A317" s="664" t="s">
        <v>665</v>
      </c>
      <c r="B317" s="664" t="s">
        <v>377</v>
      </c>
      <c r="C317" s="665" t="s">
        <v>666</v>
      </c>
      <c r="D317" s="648">
        <v>20947.47182660945</v>
      </c>
    </row>
    <row r="318" spans="1:4" ht="16.5" thickTop="1" thickBot="1">
      <c r="A318" s="664" t="s">
        <v>668</v>
      </c>
      <c r="B318" s="664" t="s">
        <v>606</v>
      </c>
      <c r="C318" s="665" t="s">
        <v>2318</v>
      </c>
      <c r="D318" s="648">
        <v>42914.7031743564</v>
      </c>
    </row>
    <row r="319" spans="1:4" ht="16.5" thickTop="1" thickBot="1">
      <c r="A319" s="664" t="s">
        <v>669</v>
      </c>
      <c r="B319" s="664" t="s">
        <v>92</v>
      </c>
      <c r="C319" s="665" t="s">
        <v>2319</v>
      </c>
      <c r="D319" s="648">
        <v>6539.3934364836632</v>
      </c>
    </row>
    <row r="320" spans="1:4" ht="16.5" thickTop="1" thickBot="1">
      <c r="A320" s="664" t="s">
        <v>673</v>
      </c>
      <c r="B320" s="664" t="s">
        <v>92</v>
      </c>
      <c r="C320" s="665" t="s">
        <v>2320</v>
      </c>
      <c r="D320" s="648">
        <v>89983.707350103548</v>
      </c>
    </row>
    <row r="321" spans="1:4" ht="16.5" thickTop="1" thickBot="1">
      <c r="A321" s="664" t="s">
        <v>674</v>
      </c>
      <c r="B321" s="664" t="s">
        <v>92</v>
      </c>
      <c r="C321" s="665" t="s">
        <v>2321</v>
      </c>
      <c r="D321" s="648">
        <v>143570.90414068906</v>
      </c>
    </row>
    <row r="322" spans="1:4" ht="16.5" thickTop="1" thickBot="1">
      <c r="A322" s="664" t="s">
        <v>672</v>
      </c>
      <c r="B322" s="664" t="s">
        <v>92</v>
      </c>
      <c r="C322" s="665" t="s">
        <v>2322</v>
      </c>
      <c r="D322" s="648">
        <v>97082.802478022364</v>
      </c>
    </row>
    <row r="323" spans="1:4" ht="31.5" thickTop="1" thickBot="1">
      <c r="A323" s="664" t="s">
        <v>671</v>
      </c>
      <c r="B323" s="664" t="s">
        <v>92</v>
      </c>
      <c r="C323" s="665" t="s">
        <v>2323</v>
      </c>
      <c r="D323" s="648">
        <v>142710.15078189113</v>
      </c>
    </row>
    <row r="324" spans="1:4" ht="16.5" thickTop="1" thickBot="1">
      <c r="A324" s="664" t="s">
        <v>675</v>
      </c>
      <c r="B324" s="664" t="s">
        <v>92</v>
      </c>
      <c r="C324" s="665" t="s">
        <v>676</v>
      </c>
      <c r="D324" s="648">
        <v>138204.97618227114</v>
      </c>
    </row>
    <row r="325" spans="1:4" ht="16.5" thickTop="1" thickBot="1">
      <c r="A325" s="664" t="s">
        <v>678</v>
      </c>
      <c r="B325" s="664" t="s">
        <v>92</v>
      </c>
      <c r="C325" s="665" t="s">
        <v>679</v>
      </c>
      <c r="D325" s="648">
        <v>16768.789880326647</v>
      </c>
    </row>
    <row r="326" spans="1:4" ht="16.5" thickTop="1" thickBot="1">
      <c r="A326" s="664" t="s">
        <v>670</v>
      </c>
      <c r="B326" s="664" t="s">
        <v>92</v>
      </c>
      <c r="C326" s="665" t="s">
        <v>2324</v>
      </c>
      <c r="D326" s="648">
        <v>20859.488416781576</v>
      </c>
    </row>
    <row r="327" spans="1:4" ht="16.5" thickTop="1" thickBot="1">
      <c r="A327" s="664" t="s">
        <v>677</v>
      </c>
      <c r="B327" s="664" t="s">
        <v>92</v>
      </c>
      <c r="C327" s="665" t="s">
        <v>2325</v>
      </c>
      <c r="D327" s="648">
        <v>16768.789880326647</v>
      </c>
    </row>
    <row r="328" spans="1:4" ht="16.5" thickTop="1" thickBot="1">
      <c r="A328" s="664" t="s">
        <v>680</v>
      </c>
      <c r="B328" s="664" t="s">
        <v>92</v>
      </c>
      <c r="C328" s="665" t="s">
        <v>2326</v>
      </c>
      <c r="D328" s="648">
        <v>52997.813948847011</v>
      </c>
    </row>
    <row r="329" spans="1:4" ht="16.5" thickTop="1" thickBot="1">
      <c r="A329" s="664" t="s">
        <v>681</v>
      </c>
      <c r="B329" s="664" t="s">
        <v>92</v>
      </c>
      <c r="C329" s="665" t="s">
        <v>682</v>
      </c>
      <c r="D329" s="648">
        <v>5035.1951407517263</v>
      </c>
    </row>
    <row r="330" spans="1:4" ht="16.5" thickTop="1" thickBot="1">
      <c r="A330" s="664" t="s">
        <v>683</v>
      </c>
      <c r="B330" s="664" t="s">
        <v>92</v>
      </c>
      <c r="C330" s="665" t="s">
        <v>2327</v>
      </c>
      <c r="D330" s="648">
        <v>42632.732246474305</v>
      </c>
    </row>
    <row r="331" spans="1:4" ht="16.5" thickTop="1" thickBot="1">
      <c r="A331" s="664" t="s">
        <v>684</v>
      </c>
      <c r="B331" s="664" t="s">
        <v>92</v>
      </c>
      <c r="C331" s="665" t="s">
        <v>2328</v>
      </c>
      <c r="D331" s="648">
        <v>1847.651606385318</v>
      </c>
    </row>
    <row r="332" spans="1:4" ht="16.5" thickTop="1" thickBot="1">
      <c r="A332" s="664" t="s">
        <v>686</v>
      </c>
      <c r="B332" s="664" t="s">
        <v>387</v>
      </c>
      <c r="C332" s="665" t="s">
        <v>687</v>
      </c>
      <c r="D332" s="648">
        <v>57707.576477343842</v>
      </c>
    </row>
    <row r="333" spans="1:4" ht="16.5" thickTop="1" thickBot="1">
      <c r="A333" s="664" t="s">
        <v>685</v>
      </c>
      <c r="B333" s="664" t="s">
        <v>387</v>
      </c>
      <c r="C333" s="665" t="s">
        <v>2329</v>
      </c>
      <c r="D333" s="648">
        <v>16903.415097774116</v>
      </c>
    </row>
    <row r="334" spans="1:4" ht="16.5" thickTop="1" thickBot="1">
      <c r="A334" s="664" t="s">
        <v>690</v>
      </c>
      <c r="B334" s="664" t="s">
        <v>92</v>
      </c>
      <c r="C334" s="665" t="s">
        <v>1929</v>
      </c>
      <c r="D334" s="648">
        <v>646.62506018074816</v>
      </c>
    </row>
    <row r="335" spans="1:4" ht="16.5" thickTop="1" thickBot="1">
      <c r="A335" s="664" t="s">
        <v>688</v>
      </c>
      <c r="B335" s="664" t="s">
        <v>92</v>
      </c>
      <c r="C335" s="665" t="s">
        <v>689</v>
      </c>
      <c r="D335" s="648">
        <v>57707.576477343842</v>
      </c>
    </row>
    <row r="336" spans="1:4" ht="16.5" thickTop="1" thickBot="1">
      <c r="A336" s="664" t="s">
        <v>691</v>
      </c>
      <c r="B336" s="664" t="s">
        <v>377</v>
      </c>
      <c r="C336" s="665" t="s">
        <v>692</v>
      </c>
      <c r="D336" s="648">
        <v>5452.8513271635538</v>
      </c>
    </row>
    <row r="337" spans="1:4" ht="16.5" thickTop="1" thickBot="1">
      <c r="A337" s="664" t="s">
        <v>696</v>
      </c>
      <c r="B337" s="664" t="s">
        <v>92</v>
      </c>
      <c r="C337" s="665" t="s">
        <v>697</v>
      </c>
      <c r="D337" s="648">
        <v>251955.86463780509</v>
      </c>
    </row>
    <row r="338" spans="1:4" ht="16.5" thickTop="1" thickBot="1">
      <c r="A338" s="664" t="s">
        <v>694</v>
      </c>
      <c r="B338" s="664" t="s">
        <v>92</v>
      </c>
      <c r="C338" s="665" t="s">
        <v>695</v>
      </c>
      <c r="D338" s="648">
        <v>50574.560034792616</v>
      </c>
    </row>
    <row r="339" spans="1:4" ht="16.5" thickTop="1" thickBot="1">
      <c r="A339" s="664" t="s">
        <v>693</v>
      </c>
      <c r="B339" s="664" t="s">
        <v>144</v>
      </c>
      <c r="C339" s="665" t="s">
        <v>2330</v>
      </c>
      <c r="D339" s="648">
        <v>254860.37720320717</v>
      </c>
    </row>
    <row r="340" spans="1:4" ht="31.5" thickTop="1" thickBot="1">
      <c r="A340" s="664" t="s">
        <v>648</v>
      </c>
      <c r="B340" s="664" t="s">
        <v>92</v>
      </c>
      <c r="C340" s="665" t="s">
        <v>1927</v>
      </c>
      <c r="D340" s="648">
        <v>1266458.6420483678</v>
      </c>
    </row>
    <row r="341" spans="1:4" ht="31.5" thickTop="1" thickBot="1">
      <c r="A341" s="664" t="s">
        <v>698</v>
      </c>
      <c r="B341" s="664" t="s">
        <v>92</v>
      </c>
      <c r="C341" s="665" t="s">
        <v>699</v>
      </c>
      <c r="D341" s="648">
        <v>1290163.2807299451</v>
      </c>
    </row>
    <row r="342" spans="1:4" ht="31.5" thickTop="1" thickBot="1">
      <c r="A342" s="664" t="s">
        <v>649</v>
      </c>
      <c r="B342" s="664" t="s">
        <v>92</v>
      </c>
      <c r="C342" s="665" t="s">
        <v>1928</v>
      </c>
      <c r="D342" s="648">
        <v>1256497.4359983376</v>
      </c>
    </row>
    <row r="343" spans="1:4" ht="31.5" thickTop="1" thickBot="1">
      <c r="A343" s="664" t="s">
        <v>700</v>
      </c>
      <c r="B343" s="664" t="s">
        <v>92</v>
      </c>
      <c r="C343" s="665" t="s">
        <v>701</v>
      </c>
      <c r="D343" s="648">
        <v>1252052.6837404068</v>
      </c>
    </row>
    <row r="344" spans="1:4" ht="16.5" thickTop="1" thickBot="1">
      <c r="A344" s="664" t="s">
        <v>737</v>
      </c>
      <c r="B344" s="664" t="s">
        <v>387</v>
      </c>
      <c r="C344" s="665" t="s">
        <v>2331</v>
      </c>
      <c r="D344" s="648">
        <v>94608.66659201929</v>
      </c>
    </row>
    <row r="345" spans="1:4" ht="16.5" thickTop="1" thickBot="1">
      <c r="A345" s="664" t="s">
        <v>702</v>
      </c>
      <c r="B345" s="664" t="s">
        <v>377</v>
      </c>
      <c r="C345" s="665" t="s">
        <v>2332</v>
      </c>
      <c r="D345" s="648">
        <v>67077.279603471106</v>
      </c>
    </row>
    <row r="346" spans="1:4" ht="16.5" thickTop="1" thickBot="1">
      <c r="A346" s="664" t="s">
        <v>703</v>
      </c>
      <c r="B346" s="664" t="s">
        <v>144</v>
      </c>
      <c r="C346" s="665" t="s">
        <v>2333</v>
      </c>
      <c r="D346" s="648">
        <v>85482.772914812624</v>
      </c>
    </row>
    <row r="347" spans="1:4" ht="16.5" thickTop="1" thickBot="1">
      <c r="A347" s="664" t="s">
        <v>708</v>
      </c>
      <c r="B347" s="664" t="s">
        <v>92</v>
      </c>
      <c r="C347" s="665" t="s">
        <v>2334</v>
      </c>
      <c r="D347" s="648">
        <v>81801.250236111431</v>
      </c>
    </row>
    <row r="348" spans="1:4" ht="16.5" thickTop="1" thickBot="1">
      <c r="A348" s="664" t="s">
        <v>713</v>
      </c>
      <c r="B348" s="664" t="s">
        <v>144</v>
      </c>
      <c r="C348" s="665" t="s">
        <v>1931</v>
      </c>
      <c r="D348" s="648">
        <v>11321.238758574409</v>
      </c>
    </row>
    <row r="349" spans="1:4" ht="16.5" thickTop="1" thickBot="1">
      <c r="A349" s="664" t="s">
        <v>704</v>
      </c>
      <c r="B349" s="664" t="s">
        <v>144</v>
      </c>
      <c r="C349" s="665" t="s">
        <v>2335</v>
      </c>
      <c r="D349" s="648">
        <v>33538.639801735553</v>
      </c>
    </row>
    <row r="350" spans="1:4" ht="16.5" thickTop="1" thickBot="1">
      <c r="A350" s="664" t="s">
        <v>705</v>
      </c>
      <c r="B350" s="664" t="s">
        <v>144</v>
      </c>
      <c r="C350" s="665" t="s">
        <v>2336</v>
      </c>
      <c r="D350" s="648">
        <v>28435.602031718965</v>
      </c>
    </row>
    <row r="351" spans="1:4" ht="16.5" thickTop="1" thickBot="1">
      <c r="A351" s="664" t="s">
        <v>736</v>
      </c>
      <c r="B351" s="664" t="s">
        <v>144</v>
      </c>
      <c r="C351" s="665" t="s">
        <v>1933</v>
      </c>
      <c r="D351" s="648">
        <v>116834.54796383856</v>
      </c>
    </row>
    <row r="352" spans="1:4" ht="16.5" thickTop="1" thickBot="1">
      <c r="A352" s="664" t="s">
        <v>709</v>
      </c>
      <c r="B352" s="664" t="s">
        <v>144</v>
      </c>
      <c r="C352" s="665" t="s">
        <v>710</v>
      </c>
      <c r="D352" s="648">
        <v>382258.15301017993</v>
      </c>
    </row>
    <row r="353" spans="1:4" ht="16.5" thickTop="1" thickBot="1">
      <c r="A353" s="664" t="s">
        <v>711</v>
      </c>
      <c r="B353" s="664" t="s">
        <v>144</v>
      </c>
      <c r="C353" s="665" t="s">
        <v>712</v>
      </c>
      <c r="D353" s="648">
        <v>1030343.6236358003</v>
      </c>
    </row>
    <row r="354" spans="1:4" ht="16.5" thickTop="1" thickBot="1">
      <c r="A354" s="664" t="s">
        <v>707</v>
      </c>
      <c r="B354" s="664" t="s">
        <v>144</v>
      </c>
      <c r="C354" s="665" t="s">
        <v>2337</v>
      </c>
      <c r="D354" s="648">
        <v>4329.207779964222</v>
      </c>
    </row>
    <row r="355" spans="1:4" ht="16.5" thickTop="1" thickBot="1">
      <c r="A355" s="664" t="s">
        <v>706</v>
      </c>
      <c r="B355" s="664" t="s">
        <v>144</v>
      </c>
      <c r="C355" s="665" t="s">
        <v>1930</v>
      </c>
      <c r="D355" s="648">
        <v>4329.207779964222</v>
      </c>
    </row>
    <row r="356" spans="1:4" ht="16.5" thickTop="1" thickBot="1">
      <c r="A356" s="664" t="s">
        <v>716</v>
      </c>
      <c r="B356" s="664" t="s">
        <v>144</v>
      </c>
      <c r="C356" s="665" t="s">
        <v>717</v>
      </c>
      <c r="D356" s="648">
        <v>31537.282238422027</v>
      </c>
    </row>
    <row r="357" spans="1:4" ht="16.5" thickTop="1" thickBot="1">
      <c r="A357" s="664" t="s">
        <v>714</v>
      </c>
      <c r="B357" s="664" t="s">
        <v>144</v>
      </c>
      <c r="C357" s="665" t="s">
        <v>2338</v>
      </c>
      <c r="D357" s="648">
        <v>318012.32467905642</v>
      </c>
    </row>
    <row r="358" spans="1:4" ht="16.5" thickTop="1" thickBot="1">
      <c r="A358" s="664" t="s">
        <v>715</v>
      </c>
      <c r="B358" s="664" t="s">
        <v>144</v>
      </c>
      <c r="C358" s="665" t="s">
        <v>2339</v>
      </c>
      <c r="D358" s="648">
        <v>378434.66636807716</v>
      </c>
    </row>
    <row r="359" spans="1:4" ht="16.5" thickTop="1" thickBot="1">
      <c r="A359" s="664" t="s">
        <v>718</v>
      </c>
      <c r="B359" s="664" t="s">
        <v>144</v>
      </c>
      <c r="C359" s="665" t="s">
        <v>719</v>
      </c>
      <c r="D359" s="648">
        <v>134255.26310975724</v>
      </c>
    </row>
    <row r="360" spans="1:4" ht="16.5" thickTop="1" thickBot="1">
      <c r="A360" s="664" t="s">
        <v>720</v>
      </c>
      <c r="B360" s="664" t="s">
        <v>144</v>
      </c>
      <c r="C360" s="665" t="s">
        <v>721</v>
      </c>
      <c r="D360" s="648">
        <v>167838.42463694786</v>
      </c>
    </row>
    <row r="361" spans="1:4" ht="16.5" thickTop="1" thickBot="1">
      <c r="A361" s="664" t="s">
        <v>722</v>
      </c>
      <c r="B361" s="664" t="s">
        <v>144</v>
      </c>
      <c r="C361" s="665" t="s">
        <v>723</v>
      </c>
      <c r="D361" s="648">
        <v>278195.06154707406</v>
      </c>
    </row>
    <row r="362" spans="1:4" ht="16.5" thickTop="1" thickBot="1">
      <c r="A362" s="664" t="s">
        <v>724</v>
      </c>
      <c r="B362" s="664" t="s">
        <v>144</v>
      </c>
      <c r="C362" s="665" t="s">
        <v>725</v>
      </c>
      <c r="D362" s="648">
        <v>400844.99488821026</v>
      </c>
    </row>
    <row r="363" spans="1:4" ht="16.5" thickTop="1" thickBot="1">
      <c r="A363" s="664" t="s">
        <v>726</v>
      </c>
      <c r="B363" s="664" t="s">
        <v>144</v>
      </c>
      <c r="C363" s="665" t="s">
        <v>2340</v>
      </c>
      <c r="D363" s="648">
        <v>167694.25904976006</v>
      </c>
    </row>
    <row r="364" spans="1:4" ht="16.5" thickTop="1" thickBot="1">
      <c r="A364" s="664" t="s">
        <v>738</v>
      </c>
      <c r="B364" s="664" t="s">
        <v>144</v>
      </c>
      <c r="C364" s="665" t="s">
        <v>2341</v>
      </c>
      <c r="D364" s="648">
        <v>120022.09149820496</v>
      </c>
    </row>
    <row r="365" spans="1:4" ht="16.5" thickTop="1" thickBot="1">
      <c r="A365" s="664" t="s">
        <v>727</v>
      </c>
      <c r="B365" s="664" t="s">
        <v>144</v>
      </c>
      <c r="C365" s="665" t="s">
        <v>728</v>
      </c>
      <c r="D365" s="648">
        <v>53659.279584179458</v>
      </c>
    </row>
    <row r="366" spans="1:4" ht="16.5" thickTop="1" thickBot="1">
      <c r="A366" s="664" t="s">
        <v>729</v>
      </c>
      <c r="B366" s="664" t="s">
        <v>144</v>
      </c>
      <c r="C366" s="665" t="s">
        <v>1932</v>
      </c>
      <c r="D366" s="648">
        <v>53998.492730503793</v>
      </c>
    </row>
    <row r="367" spans="1:4" ht="16.5" thickTop="1" thickBot="1">
      <c r="A367" s="664" t="s">
        <v>730</v>
      </c>
      <c r="B367" s="664" t="s">
        <v>92</v>
      </c>
      <c r="C367" s="665" t="s">
        <v>2342</v>
      </c>
      <c r="D367" s="648">
        <v>40900.625118055716</v>
      </c>
    </row>
    <row r="368" spans="1:4" ht="16.5" thickTop="1" thickBot="1">
      <c r="A368" s="664" t="s">
        <v>732</v>
      </c>
      <c r="B368" s="664" t="s">
        <v>92</v>
      </c>
      <c r="C368" s="665" t="s">
        <v>733</v>
      </c>
      <c r="D368" s="648">
        <v>3842.6489232052659</v>
      </c>
    </row>
    <row r="369" spans="1:4" ht="16.5" thickTop="1" thickBot="1">
      <c r="A369" s="664" t="s">
        <v>731</v>
      </c>
      <c r="B369" s="664" t="s">
        <v>92</v>
      </c>
      <c r="C369" s="665" t="s">
        <v>2343</v>
      </c>
      <c r="D369" s="648">
        <v>1060.0410822635215</v>
      </c>
    </row>
    <row r="370" spans="1:4" ht="16.5" thickTop="1" thickBot="1">
      <c r="A370" s="664" t="s">
        <v>734</v>
      </c>
      <c r="B370" s="664" t="s">
        <v>92</v>
      </c>
      <c r="C370" s="665" t="s">
        <v>735</v>
      </c>
      <c r="D370" s="648">
        <v>8872.5438585456741</v>
      </c>
    </row>
    <row r="371" spans="1:4" ht="16.5" thickTop="1" thickBot="1">
      <c r="A371" s="664" t="s">
        <v>741</v>
      </c>
      <c r="B371" s="664" t="s">
        <v>92</v>
      </c>
      <c r="C371" s="665" t="s">
        <v>1934</v>
      </c>
      <c r="D371" s="648">
        <v>32104.40421743301</v>
      </c>
    </row>
    <row r="372" spans="1:4" ht="16.5" thickTop="1" thickBot="1">
      <c r="A372" s="664" t="s">
        <v>739</v>
      </c>
      <c r="B372" s="664" t="s">
        <v>377</v>
      </c>
      <c r="C372" s="665" t="s">
        <v>740</v>
      </c>
      <c r="D372" s="648">
        <v>3453.6138460145526</v>
      </c>
    </row>
    <row r="373" spans="1:4" ht="16.5" thickTop="1" thickBot="1">
      <c r="A373" s="192"/>
      <c r="B373" s="192"/>
      <c r="C373" s="197"/>
      <c r="D373" s="646"/>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1281.0059444400972</v>
      </c>
    </row>
    <row r="7" spans="1:5" ht="30" customHeight="1" thickTop="1" thickBot="1">
      <c r="A7" s="200" t="s">
        <v>1352</v>
      </c>
      <c r="B7" s="100" t="s">
        <v>339</v>
      </c>
      <c r="C7" s="102" t="s">
        <v>2025</v>
      </c>
      <c r="D7" s="650">
        <v>914.56679379946388</v>
      </c>
      <c r="E7" s="103"/>
    </row>
    <row r="8" spans="1:5" ht="30" customHeight="1" thickTop="1" thickBot="1">
      <c r="A8" s="200" t="s">
        <v>1364</v>
      </c>
      <c r="B8" s="100" t="s">
        <v>339</v>
      </c>
      <c r="C8" s="102" t="s">
        <v>2027</v>
      </c>
      <c r="D8" s="650">
        <v>914.56679379946388</v>
      </c>
    </row>
    <row r="9" spans="1:5" ht="30" customHeight="1" thickTop="1" thickBot="1">
      <c r="A9" s="200" t="s">
        <v>1225</v>
      </c>
      <c r="B9" s="100" t="s">
        <v>1223</v>
      </c>
      <c r="C9" s="102" t="s">
        <v>1226</v>
      </c>
      <c r="D9" s="650">
        <v>914.56679379946388</v>
      </c>
    </row>
    <row r="10" spans="1:5" ht="30" customHeight="1" thickTop="1" thickBot="1">
      <c r="A10" s="200" t="s">
        <v>1388</v>
      </c>
      <c r="B10" s="100" t="s">
        <v>339</v>
      </c>
      <c r="C10" s="102" t="s">
        <v>1389</v>
      </c>
      <c r="D10" s="650">
        <v>1281.0059444400972</v>
      </c>
    </row>
    <row r="11" spans="1:5" ht="30" customHeight="1" thickTop="1" thickBot="1">
      <c r="A11" s="200" t="s">
        <v>1329</v>
      </c>
      <c r="B11" s="100" t="s">
        <v>339</v>
      </c>
      <c r="C11" s="102" t="s">
        <v>1330</v>
      </c>
      <c r="D11" s="650">
        <v>1281.0059444400972</v>
      </c>
    </row>
    <row r="12" spans="1:5" ht="30" customHeight="1" thickTop="1" thickBot="1">
      <c r="A12" s="200" t="s">
        <v>1331</v>
      </c>
      <c r="B12" s="100" t="s">
        <v>339</v>
      </c>
      <c r="C12" s="102" t="s">
        <v>1332</v>
      </c>
      <c r="D12" s="650">
        <v>1281.0059444400972</v>
      </c>
    </row>
    <row r="13" spans="1:5" ht="30" customHeight="1" thickTop="1" thickBot="1">
      <c r="A13" s="200" t="s">
        <v>1333</v>
      </c>
      <c r="B13" s="100" t="s">
        <v>339</v>
      </c>
      <c r="C13" s="102" t="s">
        <v>1334</v>
      </c>
      <c r="D13" s="650">
        <v>1281.0059444400972</v>
      </c>
    </row>
    <row r="14" spans="1:5" ht="30" customHeight="1" thickTop="1" thickBot="1">
      <c r="A14" s="200" t="s">
        <v>1335</v>
      </c>
      <c r="B14" s="100" t="s">
        <v>339</v>
      </c>
      <c r="C14" s="102" t="s">
        <v>1336</v>
      </c>
      <c r="D14" s="650">
        <v>1281.0059444400972</v>
      </c>
    </row>
    <row r="15" spans="1:5" ht="30" customHeight="1" thickTop="1" thickBot="1">
      <c r="A15" s="200" t="s">
        <v>1317</v>
      </c>
      <c r="B15" s="100" t="s">
        <v>339</v>
      </c>
      <c r="C15" s="102" t="s">
        <v>1860</v>
      </c>
      <c r="D15" s="650">
        <v>1281.0059444400972</v>
      </c>
    </row>
    <row r="16" spans="1:5" ht="30" customHeight="1" thickTop="1" thickBot="1">
      <c r="A16" s="200" t="s">
        <v>1227</v>
      </c>
      <c r="B16" s="100" t="s">
        <v>339</v>
      </c>
      <c r="C16" s="102" t="s">
        <v>1228</v>
      </c>
      <c r="D16" s="650">
        <v>1281.0059444400972</v>
      </c>
    </row>
    <row r="17" spans="1:4" ht="30" customHeight="1" thickTop="1" thickBot="1">
      <c r="A17" s="200" t="s">
        <v>1229</v>
      </c>
      <c r="B17" s="100" t="s">
        <v>339</v>
      </c>
      <c r="C17" s="102" t="s">
        <v>1230</v>
      </c>
      <c r="D17" s="650">
        <v>1281.0059444400972</v>
      </c>
    </row>
    <row r="18" spans="1:4" ht="30" customHeight="1" thickTop="1" thickBot="1">
      <c r="A18" s="200" t="s">
        <v>1231</v>
      </c>
      <c r="B18" s="100" t="s">
        <v>339</v>
      </c>
      <c r="C18" s="102" t="s">
        <v>1232</v>
      </c>
      <c r="D18" s="650">
        <v>1281.0059444400972</v>
      </c>
    </row>
    <row r="19" spans="1:4" ht="30" customHeight="1" thickTop="1" thickBot="1">
      <c r="A19" s="200" t="s">
        <v>1235</v>
      </c>
      <c r="B19" s="100" t="s">
        <v>339</v>
      </c>
      <c r="C19" s="102" t="s">
        <v>1236</v>
      </c>
      <c r="D19" s="650">
        <v>1281.0059444400972</v>
      </c>
    </row>
    <row r="20" spans="1:4" ht="30" customHeight="1" thickTop="1" thickBot="1">
      <c r="A20" s="200" t="s">
        <v>1407</v>
      </c>
      <c r="B20" s="100" t="s">
        <v>339</v>
      </c>
      <c r="C20" s="102" t="s">
        <v>1869</v>
      </c>
      <c r="D20" s="650">
        <v>914.56679379946388</v>
      </c>
    </row>
    <row r="21" spans="1:4" ht="30" customHeight="1" thickTop="1" thickBot="1">
      <c r="A21" s="200" t="s">
        <v>1239</v>
      </c>
      <c r="B21" s="100" t="s">
        <v>339</v>
      </c>
      <c r="C21" s="102" t="s">
        <v>1240</v>
      </c>
      <c r="D21" s="650">
        <v>914.56679379946388</v>
      </c>
    </row>
    <row r="22" spans="1:4" ht="30" customHeight="1" thickTop="1" thickBot="1">
      <c r="A22" s="200" t="s">
        <v>1390</v>
      </c>
      <c r="B22" s="100" t="s">
        <v>339</v>
      </c>
      <c r="C22" s="102" t="s">
        <v>1391</v>
      </c>
      <c r="D22" s="650">
        <v>914.56679379946388</v>
      </c>
    </row>
    <row r="23" spans="1:4" ht="30" customHeight="1" thickTop="1" thickBot="1">
      <c r="A23" s="200" t="s">
        <v>1247</v>
      </c>
      <c r="B23" s="100" t="s">
        <v>339</v>
      </c>
      <c r="C23" s="102" t="s">
        <v>1248</v>
      </c>
      <c r="D23" s="650">
        <v>1281.0059444400972</v>
      </c>
    </row>
    <row r="24" spans="1:4" ht="30" customHeight="1" thickTop="1" thickBot="1">
      <c r="A24" s="200" t="s">
        <v>1269</v>
      </c>
      <c r="B24" s="100" t="s">
        <v>339</v>
      </c>
      <c r="C24" s="102" t="s">
        <v>1270</v>
      </c>
      <c r="D24" s="650">
        <v>1281.0059444400972</v>
      </c>
    </row>
    <row r="25" spans="1:4" ht="30" customHeight="1" thickTop="1" thickBot="1">
      <c r="A25" s="200" t="s">
        <v>1241</v>
      </c>
      <c r="B25" s="100" t="s">
        <v>339</v>
      </c>
      <c r="C25" s="102" t="s">
        <v>1242</v>
      </c>
      <c r="D25" s="650">
        <v>1281.0059444400972</v>
      </c>
    </row>
    <row r="26" spans="1:4" ht="30" customHeight="1" thickTop="1" thickBot="1">
      <c r="A26" s="200" t="s">
        <v>1246</v>
      </c>
      <c r="B26" s="100" t="s">
        <v>339</v>
      </c>
      <c r="C26" s="102" t="s">
        <v>1242</v>
      </c>
      <c r="D26" s="650">
        <v>1281.0059444400972</v>
      </c>
    </row>
    <row r="27" spans="1:4" ht="30" customHeight="1" thickTop="1" thickBot="1">
      <c r="A27" s="200" t="s">
        <v>1303</v>
      </c>
      <c r="B27" s="100" t="s">
        <v>339</v>
      </c>
      <c r="C27" s="102" t="s">
        <v>1304</v>
      </c>
      <c r="D27" s="650">
        <v>1281.0059444400972</v>
      </c>
    </row>
    <row r="28" spans="1:4" ht="30" customHeight="1" thickTop="1" thickBot="1">
      <c r="A28" s="200" t="s">
        <v>1249</v>
      </c>
      <c r="B28" s="100" t="s">
        <v>339</v>
      </c>
      <c r="C28" s="102" t="s">
        <v>1250</v>
      </c>
      <c r="D28" s="650">
        <v>1281.0059444400972</v>
      </c>
    </row>
    <row r="29" spans="1:4" ht="30" customHeight="1" thickTop="1" thickBot="1">
      <c r="A29" s="200" t="s">
        <v>1254</v>
      </c>
      <c r="B29" s="100" t="s">
        <v>339</v>
      </c>
      <c r="C29" s="102" t="s">
        <v>1255</v>
      </c>
      <c r="D29" s="650">
        <v>1281.0059444400972</v>
      </c>
    </row>
    <row r="30" spans="1:4" ht="30" customHeight="1" thickTop="1" thickBot="1">
      <c r="A30" s="200" t="s">
        <v>1252</v>
      </c>
      <c r="B30" s="100" t="s">
        <v>339</v>
      </c>
      <c r="C30" s="102" t="s">
        <v>1253</v>
      </c>
      <c r="D30" s="650">
        <v>1281.0059444400972</v>
      </c>
    </row>
    <row r="31" spans="1:4" ht="30" customHeight="1" thickTop="1" thickBot="1">
      <c r="A31" s="200" t="s">
        <v>1267</v>
      </c>
      <c r="B31" s="100" t="s">
        <v>339</v>
      </c>
      <c r="C31" s="102" t="s">
        <v>1268</v>
      </c>
      <c r="D31" s="650">
        <v>914.56679379946388</v>
      </c>
    </row>
    <row r="32" spans="1:4" ht="30" customHeight="1" thickTop="1" thickBot="1">
      <c r="A32" s="200" t="s">
        <v>1256</v>
      </c>
      <c r="B32" s="100" t="s">
        <v>339</v>
      </c>
      <c r="C32" s="102" t="s">
        <v>1257</v>
      </c>
      <c r="D32" s="650">
        <v>1281.0059444400972</v>
      </c>
    </row>
    <row r="33" spans="1:4" ht="30" customHeight="1" thickTop="1" thickBot="1">
      <c r="A33" s="200" t="s">
        <v>1272</v>
      </c>
      <c r="B33" s="100" t="s">
        <v>339</v>
      </c>
      <c r="C33" s="102" t="s">
        <v>1257</v>
      </c>
      <c r="D33" s="650">
        <v>1281.0059444400972</v>
      </c>
    </row>
    <row r="34" spans="1:4" ht="30" customHeight="1" thickTop="1" thickBot="1">
      <c r="A34" s="200" t="s">
        <v>1273</v>
      </c>
      <c r="B34" s="100" t="s">
        <v>339</v>
      </c>
      <c r="C34" s="102" t="s">
        <v>1274</v>
      </c>
      <c r="D34" s="650">
        <v>1281.0059444400972</v>
      </c>
    </row>
    <row r="35" spans="1:4" ht="30" customHeight="1" thickTop="1" thickBot="1">
      <c r="A35" s="200" t="s">
        <v>1323</v>
      </c>
      <c r="B35" s="100" t="s">
        <v>339</v>
      </c>
      <c r="C35" s="102" t="s">
        <v>1864</v>
      </c>
      <c r="D35" s="650">
        <v>914.56679379946388</v>
      </c>
    </row>
    <row r="36" spans="1:4" ht="30" customHeight="1" thickTop="1" thickBot="1">
      <c r="A36" s="200" t="s">
        <v>1404</v>
      </c>
      <c r="B36" s="100" t="s">
        <v>339</v>
      </c>
      <c r="C36" s="102" t="s">
        <v>1405</v>
      </c>
      <c r="D36" s="650">
        <v>914.56679379946388</v>
      </c>
    </row>
    <row r="37" spans="1:4" ht="30" customHeight="1" thickTop="1" thickBot="1">
      <c r="A37" s="200" t="s">
        <v>1385</v>
      </c>
      <c r="B37" s="100" t="s">
        <v>339</v>
      </c>
      <c r="C37" s="102" t="s">
        <v>1386</v>
      </c>
      <c r="D37" s="650">
        <v>1281.0059444400972</v>
      </c>
    </row>
    <row r="38" spans="1:4" ht="30" customHeight="1" thickTop="1" thickBot="1">
      <c r="A38" s="200" t="s">
        <v>1264</v>
      </c>
      <c r="B38" s="100" t="s">
        <v>339</v>
      </c>
      <c r="C38" s="102" t="s">
        <v>1265</v>
      </c>
      <c r="D38" s="650">
        <v>1281.0059444400972</v>
      </c>
    </row>
    <row r="39" spans="1:4" ht="30" customHeight="1" thickTop="1" thickBot="1">
      <c r="A39" s="200" t="s">
        <v>1221</v>
      </c>
      <c r="B39" s="100" t="s">
        <v>1223</v>
      </c>
      <c r="C39" s="102" t="s">
        <v>1280</v>
      </c>
      <c r="D39" s="650">
        <v>914.56679379946388</v>
      </c>
    </row>
    <row r="40" spans="1:4" ht="30" customHeight="1" thickTop="1" thickBot="1">
      <c r="A40" s="200" t="s">
        <v>1261</v>
      </c>
      <c r="B40" s="100" t="s">
        <v>339</v>
      </c>
      <c r="C40" s="102" t="s">
        <v>1262</v>
      </c>
      <c r="D40" s="650">
        <v>1281.0059444400972</v>
      </c>
    </row>
    <row r="41" spans="1:4" ht="30" customHeight="1" thickTop="1" thickBot="1">
      <c r="A41" s="200" t="s">
        <v>1259</v>
      </c>
      <c r="B41" s="100" t="s">
        <v>339</v>
      </c>
      <c r="C41" s="102" t="s">
        <v>1260</v>
      </c>
      <c r="D41" s="650">
        <v>1281.0059444400972</v>
      </c>
    </row>
    <row r="42" spans="1:4" ht="30" customHeight="1" thickTop="1" thickBot="1">
      <c r="A42" s="200" t="s">
        <v>1392</v>
      </c>
      <c r="B42" s="100" t="s">
        <v>339</v>
      </c>
      <c r="C42" s="102" t="s">
        <v>1260</v>
      </c>
      <c r="D42" s="650">
        <v>1281.0059444400972</v>
      </c>
    </row>
    <row r="43" spans="1:4" ht="30" customHeight="1" thickTop="1" thickBot="1">
      <c r="A43" s="200" t="s">
        <v>1233</v>
      </c>
      <c r="B43" s="100" t="s">
        <v>339</v>
      </c>
      <c r="C43" s="102" t="s">
        <v>1234</v>
      </c>
      <c r="D43" s="650">
        <v>1281.0059444400972</v>
      </c>
    </row>
    <row r="44" spans="1:4" ht="30" customHeight="1" thickTop="1" thickBot="1">
      <c r="A44" s="200" t="s">
        <v>1387</v>
      </c>
      <c r="B44" s="100" t="s">
        <v>339</v>
      </c>
      <c r="C44" s="102" t="s">
        <v>1234</v>
      </c>
      <c r="D44" s="650">
        <v>1281.0059444400972</v>
      </c>
    </row>
    <row r="45" spans="1:4" ht="30" customHeight="1" thickTop="1" thickBot="1">
      <c r="A45" s="200" t="s">
        <v>1278</v>
      </c>
      <c r="B45" s="100" t="s">
        <v>339</v>
      </c>
      <c r="C45" s="102" t="s">
        <v>1279</v>
      </c>
      <c r="D45" s="650">
        <v>1281.0059444400972</v>
      </c>
    </row>
    <row r="46" spans="1:4" ht="30" customHeight="1" thickTop="1" thickBot="1">
      <c r="A46" s="200" t="s">
        <v>1287</v>
      </c>
      <c r="B46" s="100" t="s">
        <v>339</v>
      </c>
      <c r="C46" s="102" t="s">
        <v>1288</v>
      </c>
      <c r="D46" s="650">
        <v>1281.0059444400972</v>
      </c>
    </row>
    <row r="47" spans="1:4" ht="30" customHeight="1" thickTop="1" thickBot="1">
      <c r="A47" s="200" t="s">
        <v>1291</v>
      </c>
      <c r="B47" s="100" t="s">
        <v>339</v>
      </c>
      <c r="C47" s="102" t="s">
        <v>1292</v>
      </c>
      <c r="D47" s="650">
        <v>1281.0059444400972</v>
      </c>
    </row>
    <row r="48" spans="1:4" ht="30" customHeight="1" thickTop="1" thickBot="1">
      <c r="A48" s="200" t="s">
        <v>1283</v>
      </c>
      <c r="B48" s="100" t="s">
        <v>1223</v>
      </c>
      <c r="C48" s="102" t="s">
        <v>1284</v>
      </c>
      <c r="D48" s="650">
        <v>914.56679379946388</v>
      </c>
    </row>
    <row r="49" spans="1:4" ht="30" customHeight="1" thickTop="1" thickBot="1">
      <c r="A49" s="200" t="s">
        <v>1281</v>
      </c>
      <c r="B49" s="100" t="s">
        <v>339</v>
      </c>
      <c r="C49" s="102" t="s">
        <v>1282</v>
      </c>
      <c r="D49" s="650">
        <v>1281.0059444400972</v>
      </c>
    </row>
    <row r="50" spans="1:4" ht="30" customHeight="1" thickTop="1" thickBot="1">
      <c r="A50" s="200" t="s">
        <v>1285</v>
      </c>
      <c r="B50" s="100" t="s">
        <v>339</v>
      </c>
      <c r="C50" s="102" t="s">
        <v>1286</v>
      </c>
      <c r="D50" s="650">
        <v>1281.0059444400972</v>
      </c>
    </row>
    <row r="51" spans="1:4" ht="30" customHeight="1" thickTop="1" thickBot="1">
      <c r="A51" s="200" t="s">
        <v>1314</v>
      </c>
      <c r="B51" s="100" t="s">
        <v>1306</v>
      </c>
      <c r="C51" s="102" t="s">
        <v>1315</v>
      </c>
      <c r="D51" s="650">
        <v>914.56679379946388</v>
      </c>
    </row>
    <row r="52" spans="1:4" ht="30" customHeight="1" thickTop="1" thickBot="1">
      <c r="A52" s="200" t="s">
        <v>1316</v>
      </c>
      <c r="B52" s="100" t="s">
        <v>1306</v>
      </c>
      <c r="C52" s="102" t="s">
        <v>1315</v>
      </c>
      <c r="D52" s="650">
        <v>914.56679379946388</v>
      </c>
    </row>
    <row r="53" spans="1:4" ht="30" customHeight="1" thickTop="1" thickBot="1">
      <c r="A53" s="200" t="s">
        <v>1289</v>
      </c>
      <c r="B53" s="100" t="s">
        <v>339</v>
      </c>
      <c r="C53" s="102" t="s">
        <v>1290</v>
      </c>
      <c r="D53" s="650">
        <v>1281.0059444400972</v>
      </c>
    </row>
    <row r="54" spans="1:4" ht="30" customHeight="1" thickTop="1" thickBot="1">
      <c r="A54" s="200" t="s">
        <v>1293</v>
      </c>
      <c r="B54" s="100" t="s">
        <v>339</v>
      </c>
      <c r="C54" s="102" t="s">
        <v>1294</v>
      </c>
      <c r="D54" s="650">
        <v>914.56679379946388</v>
      </c>
    </row>
    <row r="55" spans="1:4" ht="30" customHeight="1" thickTop="1" thickBot="1">
      <c r="A55" s="200" t="s">
        <v>1378</v>
      </c>
      <c r="B55" s="100" t="s">
        <v>339</v>
      </c>
      <c r="C55" s="102" t="s">
        <v>2029</v>
      </c>
      <c r="D55" s="650">
        <v>914.56679379946388</v>
      </c>
    </row>
    <row r="56" spans="1:4" ht="30" customHeight="1" thickTop="1" thickBot="1">
      <c r="A56" s="200" t="s">
        <v>1379</v>
      </c>
      <c r="B56" s="100" t="s">
        <v>339</v>
      </c>
      <c r="C56" s="102" t="s">
        <v>2030</v>
      </c>
      <c r="D56" s="650">
        <v>914.56679379946388</v>
      </c>
    </row>
    <row r="57" spans="1:4" ht="30" customHeight="1" thickTop="1" thickBot="1">
      <c r="A57" s="200" t="s">
        <v>1380</v>
      </c>
      <c r="B57" s="100" t="s">
        <v>339</v>
      </c>
      <c r="C57" s="102" t="s">
        <v>2031</v>
      </c>
      <c r="D57" s="650">
        <v>914.56679379946388</v>
      </c>
    </row>
    <row r="58" spans="1:4" ht="30" customHeight="1" thickTop="1" thickBot="1">
      <c r="A58" s="200" t="s">
        <v>1357</v>
      </c>
      <c r="B58" s="100" t="s">
        <v>339</v>
      </c>
      <c r="C58" s="102" t="s">
        <v>1867</v>
      </c>
      <c r="D58" s="650">
        <v>914.56679379946388</v>
      </c>
    </row>
    <row r="59" spans="1:4" ht="30" customHeight="1" thickTop="1" thickBot="1">
      <c r="A59" s="200" t="s">
        <v>1295</v>
      </c>
      <c r="B59" s="100" t="s">
        <v>339</v>
      </c>
      <c r="C59" s="102" t="s">
        <v>1296</v>
      </c>
      <c r="D59" s="650">
        <v>914.56679379946388</v>
      </c>
    </row>
    <row r="60" spans="1:4" ht="30" customHeight="1" thickTop="1" thickBot="1">
      <c r="A60" s="200" t="s">
        <v>1376</v>
      </c>
      <c r="B60" s="100" t="s">
        <v>339</v>
      </c>
      <c r="C60" s="102" t="s">
        <v>1377</v>
      </c>
      <c r="D60" s="650">
        <v>914.56679379946388</v>
      </c>
    </row>
    <row r="61" spans="1:4" ht="30" customHeight="1" thickTop="1" thickBot="1">
      <c r="A61" s="200" t="s">
        <v>1362</v>
      </c>
      <c r="B61" s="100" t="s">
        <v>339</v>
      </c>
      <c r="C61" s="102" t="s">
        <v>1363</v>
      </c>
      <c r="D61" s="650">
        <v>914.56679379946388</v>
      </c>
    </row>
    <row r="62" spans="1:4" ht="30" customHeight="1" thickTop="1" thickBot="1">
      <c r="A62" s="200" t="s">
        <v>1369</v>
      </c>
      <c r="B62" s="100" t="s">
        <v>339</v>
      </c>
      <c r="C62" s="102" t="s">
        <v>1370</v>
      </c>
      <c r="D62" s="650">
        <v>914.56679379946388</v>
      </c>
    </row>
    <row r="63" spans="1:4" ht="30" customHeight="1" thickTop="1" thickBot="1">
      <c r="A63" s="200" t="s">
        <v>1373</v>
      </c>
      <c r="B63" s="100" t="s">
        <v>339</v>
      </c>
      <c r="C63" s="102" t="s">
        <v>1374</v>
      </c>
      <c r="D63" s="650">
        <v>914.56679379946388</v>
      </c>
    </row>
    <row r="64" spans="1:4" ht="30" customHeight="1" thickTop="1" thickBot="1">
      <c r="A64" s="200" t="s">
        <v>1360</v>
      </c>
      <c r="B64" s="100" t="s">
        <v>339</v>
      </c>
      <c r="C64" s="102" t="s">
        <v>1361</v>
      </c>
      <c r="D64" s="650">
        <v>914.56679379946388</v>
      </c>
    </row>
    <row r="65" spans="1:4" ht="30" customHeight="1" thickTop="1" thickBot="1">
      <c r="A65" s="200" t="s">
        <v>1297</v>
      </c>
      <c r="B65" s="100" t="s">
        <v>339</v>
      </c>
      <c r="C65" s="102" t="s">
        <v>1298</v>
      </c>
      <c r="D65" s="650">
        <v>914.56679379946388</v>
      </c>
    </row>
    <row r="66" spans="1:4" ht="30" customHeight="1" thickTop="1" thickBot="1">
      <c r="A66" s="200" t="s">
        <v>1367</v>
      </c>
      <c r="B66" s="100" t="s">
        <v>339</v>
      </c>
      <c r="C66" s="102" t="s">
        <v>1368</v>
      </c>
      <c r="D66" s="650">
        <v>914.56679379946388</v>
      </c>
    </row>
    <row r="67" spans="1:4" ht="30" customHeight="1" thickTop="1" thickBot="1">
      <c r="A67" s="200" t="s">
        <v>1371</v>
      </c>
      <c r="B67" s="100" t="s">
        <v>339</v>
      </c>
      <c r="C67" s="102" t="s">
        <v>1372</v>
      </c>
      <c r="D67" s="650">
        <v>914.56679379946388</v>
      </c>
    </row>
    <row r="68" spans="1:4" ht="30" customHeight="1" thickTop="1" thickBot="1">
      <c r="A68" s="200" t="s">
        <v>1343</v>
      </c>
      <c r="B68" s="100" t="s">
        <v>339</v>
      </c>
      <c r="C68" s="102" t="s">
        <v>1344</v>
      </c>
      <c r="D68" s="650">
        <v>914.56679379946388</v>
      </c>
    </row>
    <row r="69" spans="1:4" ht="30" customHeight="1" thickTop="1" thickBot="1">
      <c r="A69" s="200" t="s">
        <v>1383</v>
      </c>
      <c r="B69" s="100" t="s">
        <v>339</v>
      </c>
      <c r="C69" s="102" t="s">
        <v>2033</v>
      </c>
      <c r="D69" s="650">
        <v>914.56679379946388</v>
      </c>
    </row>
    <row r="70" spans="1:4" ht="30" customHeight="1" thickTop="1" thickBot="1">
      <c r="A70" s="200" t="s">
        <v>1384</v>
      </c>
      <c r="B70" s="100" t="s">
        <v>339</v>
      </c>
      <c r="C70" s="102" t="s">
        <v>2034</v>
      </c>
      <c r="D70" s="650">
        <v>914.56679379946388</v>
      </c>
    </row>
    <row r="71" spans="1:4" ht="30" customHeight="1" thickTop="1" thickBot="1">
      <c r="A71" s="200" t="s">
        <v>1381</v>
      </c>
      <c r="B71" s="100" t="s">
        <v>339</v>
      </c>
      <c r="C71" s="102" t="s">
        <v>2035</v>
      </c>
      <c r="D71" s="650">
        <v>914.56679379946388</v>
      </c>
    </row>
    <row r="72" spans="1:4" ht="30" customHeight="1" thickTop="1" thickBot="1">
      <c r="A72" s="200" t="s">
        <v>1382</v>
      </c>
      <c r="B72" s="100" t="s">
        <v>339</v>
      </c>
      <c r="C72" s="102" t="s">
        <v>2036</v>
      </c>
      <c r="D72" s="650">
        <v>914.56679379946388</v>
      </c>
    </row>
    <row r="73" spans="1:4" ht="30" customHeight="1" thickTop="1" thickBot="1">
      <c r="A73" s="200" t="s">
        <v>1350</v>
      </c>
      <c r="B73" s="100" t="s">
        <v>339</v>
      </c>
      <c r="C73" s="102" t="s">
        <v>1351</v>
      </c>
      <c r="D73" s="650">
        <v>914.56679379946388</v>
      </c>
    </row>
    <row r="74" spans="1:4" ht="30" customHeight="1" thickTop="1" thickBot="1">
      <c r="A74" s="200" t="s">
        <v>1349</v>
      </c>
      <c r="B74" s="100" t="s">
        <v>339</v>
      </c>
      <c r="C74" s="102" t="s">
        <v>1866</v>
      </c>
      <c r="D74" s="650">
        <v>914.56679379946388</v>
      </c>
    </row>
    <row r="75" spans="1:4" ht="30" customHeight="1" thickTop="1" thickBot="1">
      <c r="A75" s="200" t="s">
        <v>1347</v>
      </c>
      <c r="B75" s="100" t="s">
        <v>339</v>
      </c>
      <c r="C75" s="102" t="s">
        <v>1348</v>
      </c>
      <c r="D75" s="650">
        <v>914.56679379946388</v>
      </c>
    </row>
    <row r="76" spans="1:4" ht="30" customHeight="1" thickTop="1" thickBot="1">
      <c r="A76" s="200" t="s">
        <v>1375</v>
      </c>
      <c r="B76" s="100" t="s">
        <v>339</v>
      </c>
      <c r="C76" s="102" t="s">
        <v>2028</v>
      </c>
      <c r="D76" s="650">
        <v>914.56679379946388</v>
      </c>
    </row>
    <row r="77" spans="1:4" ht="30" customHeight="1" thickTop="1" thickBot="1">
      <c r="A77" s="200" t="s">
        <v>1353</v>
      </c>
      <c r="B77" s="100" t="s">
        <v>339</v>
      </c>
      <c r="C77" s="102" t="s">
        <v>1354</v>
      </c>
      <c r="D77" s="650">
        <v>914.56679379946388</v>
      </c>
    </row>
    <row r="78" spans="1:4" ht="30" customHeight="1" thickTop="1" thickBot="1">
      <c r="A78" s="200" t="s">
        <v>1355</v>
      </c>
      <c r="B78" s="100" t="s">
        <v>339</v>
      </c>
      <c r="C78" s="102" t="s">
        <v>1356</v>
      </c>
      <c r="D78" s="650">
        <v>914.56679379946388</v>
      </c>
    </row>
    <row r="79" spans="1:4" ht="30" customHeight="1" thickTop="1" thickBot="1">
      <c r="A79" s="200" t="s">
        <v>1358</v>
      </c>
      <c r="B79" s="100" t="s">
        <v>339</v>
      </c>
      <c r="C79" s="102" t="s">
        <v>1359</v>
      </c>
      <c r="D79" s="650">
        <v>914.56679379946388</v>
      </c>
    </row>
    <row r="80" spans="1:4" ht="30" customHeight="1" thickTop="1" thickBot="1">
      <c r="A80" s="200" t="s">
        <v>1337</v>
      </c>
      <c r="B80" s="100" t="s">
        <v>339</v>
      </c>
      <c r="C80" s="102" t="s">
        <v>1338</v>
      </c>
      <c r="D80" s="650">
        <v>914.56679379946388</v>
      </c>
    </row>
    <row r="81" spans="1:4" ht="30" customHeight="1" thickTop="1" thickBot="1">
      <c r="A81" s="200" t="s">
        <v>1341</v>
      </c>
      <c r="B81" s="100" t="s">
        <v>339</v>
      </c>
      <c r="C81" s="102" t="s">
        <v>1342</v>
      </c>
      <c r="D81" s="650">
        <v>914.56679379946388</v>
      </c>
    </row>
    <row r="82" spans="1:4" ht="30" customHeight="1" thickTop="1" thickBot="1">
      <c r="A82" s="200" t="s">
        <v>1345</v>
      </c>
      <c r="B82" s="100" t="s">
        <v>339</v>
      </c>
      <c r="C82" s="102" t="s">
        <v>1346</v>
      </c>
      <c r="D82" s="650">
        <v>914.56679379946388</v>
      </c>
    </row>
    <row r="83" spans="1:4" ht="30" customHeight="1" thickTop="1" thickBot="1">
      <c r="A83" s="200" t="s">
        <v>1339</v>
      </c>
      <c r="B83" s="100" t="s">
        <v>339</v>
      </c>
      <c r="C83" s="102" t="s">
        <v>1340</v>
      </c>
      <c r="D83" s="650">
        <v>914.56679379946388</v>
      </c>
    </row>
    <row r="84" spans="1:4" ht="30" customHeight="1" thickTop="1" thickBot="1">
      <c r="A84" s="200" t="s">
        <v>1305</v>
      </c>
      <c r="B84" s="100" t="s">
        <v>339</v>
      </c>
      <c r="C84" s="102" t="s">
        <v>1307</v>
      </c>
      <c r="D84" s="650">
        <v>1281.0059444400972</v>
      </c>
    </row>
    <row r="85" spans="1:4" ht="30" customHeight="1" thickTop="1" thickBot="1">
      <c r="A85" s="200" t="s">
        <v>1308</v>
      </c>
      <c r="B85" s="100" t="s">
        <v>339</v>
      </c>
      <c r="C85" s="102" t="s">
        <v>1859</v>
      </c>
      <c r="D85" s="650">
        <v>1281.0059444400972</v>
      </c>
    </row>
    <row r="86" spans="1:4" ht="30" customHeight="1" thickTop="1" thickBot="1">
      <c r="A86" s="200" t="s">
        <v>1309</v>
      </c>
      <c r="B86" s="100" t="s">
        <v>1306</v>
      </c>
      <c r="C86" s="102" t="s">
        <v>1310</v>
      </c>
      <c r="D86" s="650">
        <v>1281.0059444400972</v>
      </c>
    </row>
    <row r="87" spans="1:4" ht="30" customHeight="1" thickTop="1" thickBot="1">
      <c r="A87" s="200" t="s">
        <v>1311</v>
      </c>
      <c r="B87" s="100" t="s">
        <v>339</v>
      </c>
      <c r="C87" s="102" t="s">
        <v>1312</v>
      </c>
      <c r="D87" s="650">
        <v>1281.0059444400972</v>
      </c>
    </row>
    <row r="88" spans="1:4" ht="30" customHeight="1" thickTop="1" thickBot="1">
      <c r="A88" s="200" t="s">
        <v>1313</v>
      </c>
      <c r="B88" s="100" t="s">
        <v>339</v>
      </c>
      <c r="C88" s="102" t="s">
        <v>1312</v>
      </c>
      <c r="D88" s="650">
        <v>1281.0059444400972</v>
      </c>
    </row>
    <row r="89" spans="1:4" ht="30" customHeight="1" thickTop="1" thickBot="1">
      <c r="A89" s="200" t="s">
        <v>1243</v>
      </c>
      <c r="B89" s="100" t="s">
        <v>339</v>
      </c>
      <c r="C89" s="102" t="s">
        <v>1852</v>
      </c>
      <c r="D89" s="650">
        <v>914.56679379946388</v>
      </c>
    </row>
    <row r="90" spans="1:4" ht="30" customHeight="1" thickTop="1" thickBot="1">
      <c r="A90" s="200" t="s">
        <v>1365</v>
      </c>
      <c r="B90" s="100" t="s">
        <v>339</v>
      </c>
      <c r="C90" s="102" t="s">
        <v>1366</v>
      </c>
      <c r="D90" s="650">
        <v>1281.0059444400972</v>
      </c>
    </row>
    <row r="91" spans="1:4" ht="30" customHeight="1" thickTop="1" thickBot="1">
      <c r="A91" s="200" t="s">
        <v>1244</v>
      </c>
      <c r="B91" s="100" t="s">
        <v>339</v>
      </c>
      <c r="C91" s="102" t="s">
        <v>1245</v>
      </c>
      <c r="D91" s="650">
        <v>1281.0059444400972</v>
      </c>
    </row>
    <row r="92" spans="1:4" ht="30" customHeight="1" thickTop="1" thickBot="1">
      <c r="A92" s="200" t="s">
        <v>1277</v>
      </c>
      <c r="B92" s="100" t="s">
        <v>339</v>
      </c>
      <c r="C92" s="102" t="s">
        <v>1858</v>
      </c>
      <c r="D92" s="650">
        <v>1281.0059444400972</v>
      </c>
    </row>
    <row r="93" spans="1:4" ht="30" customHeight="1" thickTop="1" thickBot="1">
      <c r="A93" s="200" t="s">
        <v>1408</v>
      </c>
      <c r="B93" s="100" t="s">
        <v>1406</v>
      </c>
      <c r="C93" s="102" t="s">
        <v>1870</v>
      </c>
      <c r="D93" s="650">
        <v>38.787430987030838</v>
      </c>
    </row>
    <row r="94" spans="1:4" ht="30" customHeight="1" thickTop="1" thickBot="1">
      <c r="A94" s="200" t="s">
        <v>1399</v>
      </c>
      <c r="B94" s="100" t="s">
        <v>92</v>
      </c>
      <c r="C94" s="102" t="s">
        <v>1868</v>
      </c>
      <c r="D94" s="650">
        <v>235332.53029512879</v>
      </c>
    </row>
    <row r="95" spans="1:4" ht="30" customHeight="1" thickTop="1" thickBot="1">
      <c r="A95" s="200" t="s">
        <v>1222</v>
      </c>
      <c r="B95" s="100" t="s">
        <v>1223</v>
      </c>
      <c r="C95" s="102" t="s">
        <v>1224</v>
      </c>
      <c r="D95" s="650">
        <v>0.30725115146230431</v>
      </c>
    </row>
    <row r="96" spans="1:4" ht="30" customHeight="1" thickTop="1" thickBot="1">
      <c r="A96" s="200" t="s">
        <v>1631</v>
      </c>
      <c r="B96" s="100" t="s">
        <v>339</v>
      </c>
      <c r="C96" s="102" t="s">
        <v>1851</v>
      </c>
      <c r="D96" s="650">
        <v>852.30275984659863</v>
      </c>
    </row>
    <row r="97" spans="1:4" ht="30" customHeight="1" thickTop="1" thickBot="1">
      <c r="A97" s="200" t="s">
        <v>1412</v>
      </c>
      <c r="B97" s="100" t="s">
        <v>339</v>
      </c>
      <c r="C97" s="102" t="s">
        <v>1411</v>
      </c>
      <c r="D97" s="650">
        <v>741.04407622590497</v>
      </c>
    </row>
    <row r="98" spans="1:4" ht="30" customHeight="1" thickTop="1" thickBot="1">
      <c r="A98" s="200" t="s">
        <v>1237</v>
      </c>
      <c r="B98" s="100" t="s">
        <v>92</v>
      </c>
      <c r="C98" s="102" t="s">
        <v>1238</v>
      </c>
      <c r="D98" s="650">
        <v>16829.662160899064</v>
      </c>
    </row>
    <row r="99" spans="1:4" ht="30" customHeight="1" thickTop="1" thickBot="1">
      <c r="A99" s="200" t="s">
        <v>1251</v>
      </c>
      <c r="B99" s="100" t="s">
        <v>339</v>
      </c>
      <c r="C99" s="102" t="s">
        <v>1853</v>
      </c>
      <c r="D99" s="650">
        <v>922.73256874410197</v>
      </c>
    </row>
    <row r="100" spans="1:4" ht="30" customHeight="1" thickTop="1" thickBot="1">
      <c r="A100" s="200" t="s">
        <v>1320</v>
      </c>
      <c r="B100" s="100" t="s">
        <v>1306</v>
      </c>
      <c r="C100" s="102" t="s">
        <v>1863</v>
      </c>
      <c r="D100" s="650">
        <v>907.42174072290561</v>
      </c>
    </row>
    <row r="101" spans="1:4" ht="30" customHeight="1" thickTop="1" thickBot="1">
      <c r="A101" s="200" t="s">
        <v>1393</v>
      </c>
      <c r="B101" s="100" t="s">
        <v>339</v>
      </c>
      <c r="C101" s="102" t="s">
        <v>1394</v>
      </c>
      <c r="D101" s="650">
        <v>3771.5673025547089</v>
      </c>
    </row>
    <row r="102" spans="1:4" ht="30" customHeight="1" thickTop="1" thickBot="1">
      <c r="A102" s="200" t="s">
        <v>1395</v>
      </c>
      <c r="B102" s="100" t="s">
        <v>141</v>
      </c>
      <c r="C102" s="102" t="s">
        <v>1396</v>
      </c>
      <c r="D102" s="650">
        <v>101010.63606517293</v>
      </c>
    </row>
    <row r="103" spans="1:4" ht="30" customHeight="1" thickTop="1" thickBot="1">
      <c r="A103" s="200" t="s">
        <v>1327</v>
      </c>
      <c r="B103" s="100" t="s">
        <v>344</v>
      </c>
      <c r="C103" s="102" t="s">
        <v>1328</v>
      </c>
      <c r="D103" s="650">
        <v>0.46355419732695002</v>
      </c>
    </row>
    <row r="104" spans="1:4" ht="30" customHeight="1" thickTop="1" thickBot="1">
      <c r="A104" s="200" t="s">
        <v>1325</v>
      </c>
      <c r="B104" s="100" t="s">
        <v>344</v>
      </c>
      <c r="C104" s="102" t="s">
        <v>1326</v>
      </c>
      <c r="D104" s="650">
        <v>0.30725115146230431</v>
      </c>
    </row>
    <row r="105" spans="1:4" ht="30" customHeight="1" thickTop="1" thickBot="1">
      <c r="A105" s="200" t="s">
        <v>1275</v>
      </c>
      <c r="B105" s="100" t="s">
        <v>339</v>
      </c>
      <c r="C105" s="102" t="s">
        <v>1276</v>
      </c>
      <c r="D105" s="650">
        <v>1572.9323987109085</v>
      </c>
    </row>
    <row r="106" spans="1:4" ht="30" customHeight="1" thickTop="1" thickBot="1">
      <c r="A106" s="200" t="s">
        <v>1402</v>
      </c>
      <c r="B106" s="100" t="s">
        <v>92</v>
      </c>
      <c r="C106" s="102" t="s">
        <v>1403</v>
      </c>
      <c r="D106" s="650">
        <v>105109.85508738125</v>
      </c>
    </row>
    <row r="107" spans="1:4" ht="30" customHeight="1" thickTop="1" thickBot="1">
      <c r="A107" s="200" t="s">
        <v>1301</v>
      </c>
      <c r="B107" s="100" t="s">
        <v>339</v>
      </c>
      <c r="C107" s="102" t="s">
        <v>1302</v>
      </c>
      <c r="D107" s="650">
        <v>864.55142226355576</v>
      </c>
    </row>
    <row r="108" spans="1:4" ht="30" customHeight="1" thickTop="1" thickBot="1">
      <c r="A108" s="200" t="s">
        <v>1263</v>
      </c>
      <c r="B108" s="100" t="s">
        <v>339</v>
      </c>
      <c r="C108" s="102" t="s">
        <v>1855</v>
      </c>
      <c r="D108" s="650">
        <v>817.59821633188687</v>
      </c>
    </row>
    <row r="109" spans="1:4" ht="30" customHeight="1" thickTop="1" thickBot="1">
      <c r="A109" s="200" t="s">
        <v>1258</v>
      </c>
      <c r="B109" s="100" t="s">
        <v>339</v>
      </c>
      <c r="C109" s="102" t="s">
        <v>1854</v>
      </c>
      <c r="D109" s="650">
        <v>775.74861974061673</v>
      </c>
    </row>
    <row r="110" spans="1:4" ht="30" customHeight="1" thickTop="1" thickBot="1">
      <c r="A110" s="200" t="s">
        <v>1397</v>
      </c>
      <c r="B110" s="100" t="s">
        <v>339</v>
      </c>
      <c r="C110" s="102" t="s">
        <v>1398</v>
      </c>
      <c r="D110" s="650">
        <v>817.59821633188687</v>
      </c>
    </row>
    <row r="111" spans="1:4" ht="30" customHeight="1" thickTop="1" thickBot="1">
      <c r="A111" s="200" t="s">
        <v>1318</v>
      </c>
      <c r="B111" s="100" t="s">
        <v>1306</v>
      </c>
      <c r="C111" s="102" t="s">
        <v>1861</v>
      </c>
      <c r="D111" s="650">
        <v>721.65036073238946</v>
      </c>
    </row>
    <row r="112" spans="1:4" ht="30" customHeight="1" thickTop="1" thickBot="1">
      <c r="A112" s="200" t="s">
        <v>1319</v>
      </c>
      <c r="B112" s="100" t="s">
        <v>344</v>
      </c>
      <c r="C112" s="102" t="s">
        <v>1862</v>
      </c>
      <c r="D112" s="650">
        <v>2.0414437361595179</v>
      </c>
    </row>
    <row r="113" spans="1:4" ht="30" customHeight="1" thickTop="1" thickBot="1">
      <c r="A113" s="200" t="s">
        <v>1324</v>
      </c>
      <c r="B113" s="100" t="s">
        <v>1306</v>
      </c>
      <c r="C113" s="102" t="s">
        <v>1865</v>
      </c>
      <c r="D113" s="650">
        <v>530.77537140147456</v>
      </c>
    </row>
    <row r="114" spans="1:4" ht="30" customHeight="1" thickTop="1" thickBot="1">
      <c r="A114" s="200" t="s">
        <v>1400</v>
      </c>
      <c r="B114" s="100" t="s">
        <v>92</v>
      </c>
      <c r="C114" s="102" t="s">
        <v>1401</v>
      </c>
      <c r="D114" s="650">
        <v>802868.17905362777</v>
      </c>
    </row>
    <row r="115" spans="1:4" ht="30" customHeight="1" thickTop="1" thickBot="1">
      <c r="A115" s="200" t="s">
        <v>1321</v>
      </c>
      <c r="B115" s="100" t="s">
        <v>92</v>
      </c>
      <c r="C115" s="102" t="s">
        <v>1322</v>
      </c>
      <c r="D115" s="650">
        <v>757.37562611518103</v>
      </c>
    </row>
    <row r="116" spans="1:4" ht="30" customHeight="1" thickTop="1" thickBot="1">
      <c r="A116" s="200" t="s">
        <v>1271</v>
      </c>
      <c r="B116" s="100" t="s">
        <v>339</v>
      </c>
      <c r="C116" s="102" t="s">
        <v>1857</v>
      </c>
      <c r="D116" s="650">
        <v>14.290106153116623</v>
      </c>
    </row>
    <row r="117" spans="1:4" ht="30" customHeight="1" thickTop="1" thickBot="1">
      <c r="A117" s="200" t="s">
        <v>1299</v>
      </c>
      <c r="B117" s="100" t="s">
        <v>92</v>
      </c>
      <c r="C117" s="102" t="s">
        <v>1300</v>
      </c>
      <c r="D117" s="650">
        <v>381505.00541349064</v>
      </c>
    </row>
    <row r="118" spans="1:4" ht="15.75" thickTop="1">
      <c r="D118"/>
    </row>
  </sheetData>
  <sortState xmlns:xlrd2="http://schemas.microsoft.com/office/spreadsheetml/2017/richdata2" ref="A6:C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0"/>
      <c r="B1" s="793"/>
      <c r="C1" s="794"/>
      <c r="D1" s="794"/>
      <c r="E1" s="794"/>
      <c r="F1" s="794"/>
      <c r="G1" s="794"/>
      <c r="H1" s="794"/>
      <c r="I1" s="795"/>
      <c r="J1" s="756" t="s">
        <v>933</v>
      </c>
      <c r="K1" s="763" t="s">
        <v>2198</v>
      </c>
      <c r="L1" s="764"/>
      <c r="M1" s="765"/>
    </row>
    <row r="2" spans="1:13" s="489" customFormat="1">
      <c r="A2" s="791"/>
      <c r="B2" s="769" t="s">
        <v>934</v>
      </c>
      <c r="C2" s="770"/>
      <c r="D2" s="770"/>
      <c r="E2" s="770"/>
      <c r="F2" s="770"/>
      <c r="G2" s="770"/>
      <c r="H2" s="770"/>
      <c r="I2" s="771"/>
      <c r="J2" s="757"/>
      <c r="K2" s="766"/>
      <c r="L2" s="767"/>
      <c r="M2" s="768"/>
    </row>
    <row r="3" spans="1:13" s="489" customFormat="1">
      <c r="A3" s="791"/>
      <c r="B3" s="772" t="s">
        <v>2199</v>
      </c>
      <c r="C3" s="773"/>
      <c r="D3" s="773"/>
      <c r="E3" s="773"/>
      <c r="F3" s="773"/>
      <c r="G3" s="773"/>
      <c r="H3" s="773"/>
      <c r="I3" s="774"/>
      <c r="J3" s="761" t="s">
        <v>935</v>
      </c>
      <c r="K3" s="776">
        <v>1</v>
      </c>
      <c r="L3" s="777"/>
      <c r="M3" s="778"/>
    </row>
    <row r="4" spans="1:13" s="489" customFormat="1">
      <c r="A4" s="791"/>
      <c r="B4" s="772" t="s">
        <v>2200</v>
      </c>
      <c r="C4" s="773"/>
      <c r="D4" s="773"/>
      <c r="E4" s="773"/>
      <c r="F4" s="773"/>
      <c r="G4" s="773"/>
      <c r="H4" s="773"/>
      <c r="I4" s="774"/>
      <c r="J4" s="775"/>
      <c r="K4" s="779"/>
      <c r="L4" s="780"/>
      <c r="M4" s="781"/>
    </row>
    <row r="5" spans="1:13" s="489" customFormat="1">
      <c r="A5" s="791"/>
      <c r="B5" s="758" t="s">
        <v>2201</v>
      </c>
      <c r="C5" s="759"/>
      <c r="D5" s="759"/>
      <c r="E5" s="759"/>
      <c r="F5" s="759"/>
      <c r="G5" s="759"/>
      <c r="H5" s="759"/>
      <c r="I5" s="760"/>
      <c r="J5" s="761" t="s">
        <v>936</v>
      </c>
      <c r="K5" s="782"/>
      <c r="L5" s="782" t="s">
        <v>937</v>
      </c>
      <c r="M5" s="784"/>
    </row>
    <row r="6" spans="1:13" s="489" customFormat="1" ht="13.5" customHeight="1" thickBot="1">
      <c r="A6" s="792"/>
      <c r="B6" s="796"/>
      <c r="C6" s="797"/>
      <c r="D6" s="797"/>
      <c r="E6" s="797"/>
      <c r="F6" s="797"/>
      <c r="G6" s="797"/>
      <c r="H6" s="797"/>
      <c r="I6" s="798"/>
      <c r="J6" s="762"/>
      <c r="K6" s="783"/>
      <c r="L6" s="783"/>
      <c r="M6" s="78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7" t="s">
        <v>2205</v>
      </c>
      <c r="B10" s="788"/>
      <c r="C10" s="788"/>
      <c r="D10" s="788"/>
      <c r="E10" s="508" t="s">
        <v>2206</v>
      </c>
      <c r="F10" s="509"/>
      <c r="H10" s="789" t="s">
        <v>2207</v>
      </c>
      <c r="I10" s="789"/>
      <c r="J10" s="510" t="s">
        <v>2206</v>
      </c>
      <c r="K10" s="511"/>
      <c r="L10" s="511"/>
      <c r="M10" s="512"/>
    </row>
    <row r="11" spans="1:13" s="489" customFormat="1" ht="24" customHeight="1">
      <c r="A11" s="513" t="s">
        <v>939</v>
      </c>
      <c r="B11" s="514"/>
      <c r="C11" s="786"/>
      <c r="D11" s="78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5"/>
      <c r="L12" s="745"/>
      <c r="M12" s="74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7" t="s">
        <v>2202</v>
      </c>
      <c r="F25" s="747"/>
      <c r="G25" s="74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8" t="s">
        <v>942</v>
      </c>
      <c r="B27" s="749"/>
      <c r="C27" s="749"/>
      <c r="D27" s="749"/>
      <c r="E27" s="749"/>
      <c r="F27" s="749"/>
      <c r="G27" s="749"/>
      <c r="H27" s="749"/>
      <c r="I27" s="749"/>
      <c r="J27" s="749"/>
      <c r="K27" s="749"/>
      <c r="L27" s="749"/>
      <c r="M27" s="750"/>
    </row>
    <row r="28" spans="1:13" ht="13.5" thickBot="1">
      <c r="A28" s="555"/>
      <c r="B28" s="556"/>
      <c r="C28" s="556"/>
      <c r="D28" s="556"/>
      <c r="E28" s="556"/>
      <c r="F28" s="556"/>
      <c r="G28" s="556"/>
      <c r="H28" s="556"/>
      <c r="I28" s="556"/>
      <c r="J28" s="556"/>
      <c r="K28" s="556"/>
      <c r="L28" s="556"/>
      <c r="M28" s="557"/>
    </row>
    <row r="29" spans="1:13" ht="25.5">
      <c r="A29" s="558" t="s">
        <v>943</v>
      </c>
      <c r="B29" s="751" t="s">
        <v>944</v>
      </c>
      <c r="C29" s="752"/>
      <c r="D29" s="752"/>
      <c r="E29" s="752"/>
      <c r="F29" s="752"/>
      <c r="G29" s="752"/>
      <c r="H29" s="752"/>
      <c r="I29" s="753"/>
      <c r="J29" s="559" t="s">
        <v>2215</v>
      </c>
      <c r="K29" s="754" t="s">
        <v>945</v>
      </c>
      <c r="L29" s="755"/>
      <c r="M29" s="558" t="s">
        <v>946</v>
      </c>
    </row>
    <row r="30" spans="1:13" ht="13.5" thickBot="1">
      <c r="A30" s="560"/>
      <c r="B30" s="561"/>
      <c r="C30" s="562"/>
      <c r="D30" s="562"/>
      <c r="E30" s="562"/>
      <c r="F30" s="562"/>
      <c r="G30" s="562"/>
      <c r="H30" s="562"/>
      <c r="I30" s="562"/>
      <c r="J30" s="563"/>
      <c r="K30" s="738"/>
      <c r="L30" s="73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6" t="s">
        <v>944</v>
      </c>
      <c r="B34" s="717"/>
      <c r="C34" s="717"/>
      <c r="D34" s="717"/>
      <c r="E34" s="717"/>
      <c r="F34" s="717"/>
      <c r="G34" s="736"/>
      <c r="H34" s="740" t="s">
        <v>948</v>
      </c>
      <c r="I34" s="741"/>
      <c r="J34" s="571" t="s">
        <v>949</v>
      </c>
      <c r="K34" s="737" t="s">
        <v>950</v>
      </c>
      <c r="L34" s="736"/>
      <c r="M34" s="572" t="s">
        <v>951</v>
      </c>
    </row>
    <row r="35" spans="1:13" s="573" customFormat="1" ht="12">
      <c r="A35" s="742"/>
      <c r="B35" s="743"/>
      <c r="C35" s="743"/>
      <c r="D35" s="743"/>
      <c r="E35" s="743"/>
      <c r="F35" s="743"/>
      <c r="G35" s="721"/>
      <c r="H35" s="744"/>
      <c r="I35" s="722"/>
      <c r="J35" s="574"/>
      <c r="K35" s="720"/>
      <c r="L35" s="721"/>
      <c r="M35" s="575"/>
    </row>
    <row r="36" spans="1:13" s="573" customFormat="1" thickBot="1">
      <c r="A36" s="733"/>
      <c r="B36" s="734"/>
      <c r="C36" s="734"/>
      <c r="D36" s="734"/>
      <c r="E36" s="734"/>
      <c r="F36" s="734"/>
      <c r="G36" s="715"/>
      <c r="H36" s="735"/>
      <c r="I36" s="723"/>
      <c r="J36" s="576"/>
      <c r="K36" s="714"/>
      <c r="L36" s="715"/>
      <c r="M36" s="577"/>
    </row>
    <row r="37" spans="1:13" s="573" customFormat="1" thickBot="1">
      <c r="A37" s="709" t="s">
        <v>953</v>
      </c>
      <c r="B37" s="710"/>
      <c r="C37" s="710"/>
      <c r="D37" s="710"/>
      <c r="E37" s="710"/>
      <c r="F37" s="710"/>
      <c r="G37" s="710"/>
      <c r="H37" s="710"/>
      <c r="I37" s="710"/>
      <c r="J37" s="710"/>
      <c r="K37" s="710"/>
      <c r="L37" s="71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6" t="s">
        <v>944</v>
      </c>
      <c r="B41" s="717"/>
      <c r="C41" s="717"/>
      <c r="D41" s="717"/>
      <c r="E41" s="717"/>
      <c r="F41" s="717"/>
      <c r="G41" s="717"/>
      <c r="H41" s="736"/>
      <c r="I41" s="587" t="s">
        <v>945</v>
      </c>
      <c r="J41" s="571" t="s">
        <v>946</v>
      </c>
      <c r="K41" s="737" t="s">
        <v>955</v>
      </c>
      <c r="L41" s="736"/>
      <c r="M41" s="572" t="s">
        <v>951</v>
      </c>
    </row>
    <row r="42" spans="1:13" s="573" customFormat="1" ht="12">
      <c r="A42" s="703"/>
      <c r="B42" s="704"/>
      <c r="C42" s="704"/>
      <c r="D42" s="704"/>
      <c r="E42" s="704"/>
      <c r="F42" s="704"/>
      <c r="G42" s="704"/>
      <c r="H42" s="722"/>
      <c r="I42" s="588"/>
      <c r="J42" s="574"/>
      <c r="K42" s="720"/>
      <c r="L42" s="721"/>
      <c r="M42" s="575"/>
    </row>
    <row r="43" spans="1:13" s="573" customFormat="1" thickBot="1">
      <c r="A43" s="712"/>
      <c r="B43" s="713"/>
      <c r="C43" s="713"/>
      <c r="D43" s="713"/>
      <c r="E43" s="713"/>
      <c r="F43" s="713"/>
      <c r="G43" s="713"/>
      <c r="H43" s="723"/>
      <c r="I43" s="589"/>
      <c r="J43" s="590"/>
      <c r="K43" s="714"/>
      <c r="L43" s="715"/>
      <c r="M43" s="591"/>
    </row>
    <row r="44" spans="1:13" s="573" customFormat="1" thickBot="1">
      <c r="A44" s="709" t="s">
        <v>953</v>
      </c>
      <c r="B44" s="710"/>
      <c r="C44" s="710"/>
      <c r="D44" s="710"/>
      <c r="E44" s="710"/>
      <c r="F44" s="710"/>
      <c r="G44" s="710"/>
      <c r="H44" s="710"/>
      <c r="I44" s="710"/>
      <c r="J44" s="710"/>
      <c r="K44" s="710"/>
      <c r="L44" s="71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4" t="s">
        <v>957</v>
      </c>
      <c r="B48" s="725"/>
      <c r="C48" s="725"/>
      <c r="D48" s="725"/>
      <c r="E48" s="726"/>
      <c r="F48" s="594"/>
      <c r="G48" s="595" t="s">
        <v>945</v>
      </c>
      <c r="H48" s="596" t="s">
        <v>958</v>
      </c>
      <c r="I48" s="597" t="s">
        <v>2233</v>
      </c>
      <c r="J48" s="596" t="s">
        <v>2234</v>
      </c>
      <c r="K48" s="727" t="s">
        <v>961</v>
      </c>
      <c r="L48" s="726"/>
      <c r="M48" s="598" t="s">
        <v>951</v>
      </c>
    </row>
    <row r="49" spans="1:13" s="573" customFormat="1" ht="12">
      <c r="A49" s="599"/>
      <c r="B49" s="600"/>
      <c r="C49" s="600"/>
      <c r="D49" s="600"/>
      <c r="E49" s="600"/>
      <c r="F49" s="600"/>
      <c r="G49" s="601"/>
      <c r="H49" s="574"/>
      <c r="I49" s="588"/>
      <c r="J49" s="574"/>
      <c r="K49" s="720"/>
      <c r="L49" s="721"/>
      <c r="M49" s="575"/>
    </row>
    <row r="50" spans="1:13" s="573" customFormat="1" thickBot="1">
      <c r="A50" s="602"/>
      <c r="B50" s="603"/>
      <c r="C50" s="603"/>
      <c r="D50" s="603"/>
      <c r="E50" s="603"/>
      <c r="F50" s="603"/>
      <c r="G50" s="604"/>
      <c r="H50" s="576"/>
      <c r="I50" s="586"/>
      <c r="J50" s="576"/>
      <c r="K50" s="714"/>
      <c r="L50" s="715"/>
      <c r="M50" s="577"/>
    </row>
    <row r="51" spans="1:13" s="573" customFormat="1" thickBot="1">
      <c r="A51" s="728" t="s">
        <v>953</v>
      </c>
      <c r="B51" s="729"/>
      <c r="C51" s="729"/>
      <c r="D51" s="729"/>
      <c r="E51" s="729"/>
      <c r="F51" s="729"/>
      <c r="G51" s="729"/>
      <c r="H51" s="729"/>
      <c r="I51" s="729"/>
      <c r="J51" s="729"/>
      <c r="K51" s="729"/>
      <c r="L51" s="73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4" t="s">
        <v>944</v>
      </c>
      <c r="B55" s="725"/>
      <c r="C55" s="725"/>
      <c r="D55" s="725"/>
      <c r="E55" s="725"/>
      <c r="F55" s="725"/>
      <c r="G55" s="726"/>
      <c r="H55" s="595" t="s">
        <v>964</v>
      </c>
      <c r="I55" s="597" t="s">
        <v>965</v>
      </c>
      <c r="J55" s="596" t="s">
        <v>966</v>
      </c>
      <c r="K55" s="731" t="s">
        <v>950</v>
      </c>
      <c r="L55" s="732"/>
      <c r="M55" s="606" t="s">
        <v>951</v>
      </c>
    </row>
    <row r="56" spans="1:13" s="573" customFormat="1" ht="12">
      <c r="A56" s="703"/>
      <c r="B56" s="704"/>
      <c r="C56" s="704"/>
      <c r="D56" s="704"/>
      <c r="E56" s="704"/>
      <c r="F56" s="704"/>
      <c r="G56" s="704"/>
      <c r="H56" s="574"/>
      <c r="I56" s="588"/>
      <c r="J56" s="574"/>
      <c r="K56" s="720"/>
      <c r="L56" s="721"/>
      <c r="M56" s="575"/>
    </row>
    <row r="57" spans="1:13" s="573" customFormat="1" thickBot="1">
      <c r="A57" s="712"/>
      <c r="B57" s="713"/>
      <c r="C57" s="713"/>
      <c r="D57" s="713"/>
      <c r="E57" s="713"/>
      <c r="F57" s="713"/>
      <c r="G57" s="713"/>
      <c r="H57" s="576"/>
      <c r="I57" s="586"/>
      <c r="J57" s="576"/>
      <c r="K57" s="714"/>
      <c r="L57" s="715"/>
      <c r="M57" s="577"/>
    </row>
    <row r="58" spans="1:13" s="573" customFormat="1" thickBot="1">
      <c r="A58" s="709" t="s">
        <v>953</v>
      </c>
      <c r="B58" s="710"/>
      <c r="C58" s="710"/>
      <c r="D58" s="710"/>
      <c r="E58" s="710"/>
      <c r="F58" s="710"/>
      <c r="G58" s="710"/>
      <c r="H58" s="710"/>
      <c r="I58" s="710"/>
      <c r="J58" s="710"/>
      <c r="K58" s="710"/>
      <c r="L58" s="71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9" t="s">
        <v>967</v>
      </c>
      <c r="B60" s="710"/>
      <c r="C60" s="710"/>
      <c r="D60" s="710"/>
      <c r="E60" s="710"/>
      <c r="F60" s="710"/>
      <c r="G60" s="710"/>
      <c r="H60" s="710"/>
      <c r="I60" s="710"/>
      <c r="J60" s="710"/>
      <c r="K60" s="710"/>
      <c r="L60" s="71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6" t="s">
        <v>944</v>
      </c>
      <c r="B64" s="717"/>
      <c r="C64" s="717"/>
      <c r="D64" s="717"/>
      <c r="E64" s="717"/>
      <c r="F64" s="717"/>
      <c r="G64" s="717"/>
      <c r="H64" s="607"/>
      <c r="I64" s="608"/>
      <c r="J64" s="609" t="s">
        <v>970</v>
      </c>
      <c r="K64" s="718" t="s">
        <v>971</v>
      </c>
      <c r="L64" s="719"/>
      <c r="M64" s="610"/>
    </row>
    <row r="65" spans="1:13" s="573" customFormat="1" ht="12">
      <c r="A65" s="703" t="s">
        <v>2235</v>
      </c>
      <c r="B65" s="704"/>
      <c r="C65" s="704"/>
      <c r="D65" s="704"/>
      <c r="E65" s="704"/>
      <c r="F65" s="704"/>
      <c r="G65" s="704"/>
      <c r="H65" s="611"/>
      <c r="I65" s="612"/>
      <c r="J65" s="613"/>
      <c r="K65" s="705"/>
      <c r="L65" s="706"/>
      <c r="M65" s="614"/>
    </row>
    <row r="66" spans="1:13" s="573" customFormat="1" ht="12">
      <c r="A66" s="615" t="s">
        <v>973</v>
      </c>
      <c r="B66" s="616"/>
      <c r="C66" s="616"/>
      <c r="D66" s="616"/>
      <c r="E66" s="616"/>
      <c r="F66" s="616"/>
      <c r="G66" s="616"/>
      <c r="H66" s="611"/>
      <c r="I66" s="612"/>
      <c r="J66" s="613"/>
      <c r="K66" s="705"/>
      <c r="L66" s="706"/>
      <c r="M66" s="614"/>
    </row>
    <row r="67" spans="1:13" s="573" customFormat="1" thickBot="1">
      <c r="A67" s="602" t="s">
        <v>974</v>
      </c>
      <c r="B67" s="603"/>
      <c r="C67" s="603"/>
      <c r="D67" s="603"/>
      <c r="E67" s="603"/>
      <c r="F67" s="603"/>
      <c r="G67" s="603"/>
      <c r="H67" s="617"/>
      <c r="I67" s="618"/>
      <c r="J67" s="613"/>
      <c r="K67" s="707"/>
      <c r="L67" s="708"/>
      <c r="M67" s="614"/>
    </row>
    <row r="68" spans="1:13" s="573" customFormat="1" thickBot="1">
      <c r="A68" s="709" t="s">
        <v>953</v>
      </c>
      <c r="B68" s="710"/>
      <c r="C68" s="710"/>
      <c r="D68" s="710"/>
      <c r="E68" s="710"/>
      <c r="F68" s="710"/>
      <c r="G68" s="710"/>
      <c r="H68" s="710"/>
      <c r="I68" s="710"/>
      <c r="J68" s="710"/>
      <c r="K68" s="710"/>
      <c r="L68" s="71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9" t="s">
        <v>2236</v>
      </c>
      <c r="B70" s="710"/>
      <c r="C70" s="710"/>
      <c r="D70" s="710"/>
      <c r="E70" s="710"/>
      <c r="F70" s="710"/>
      <c r="G70" s="710"/>
      <c r="H70" s="710"/>
      <c r="I70" s="710"/>
      <c r="J70" s="710"/>
      <c r="K70" s="710"/>
      <c r="L70" s="71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9"/>
      <c r="J100" s="699"/>
      <c r="K100" s="699"/>
      <c r="L100" s="699"/>
      <c r="M100" s="700"/>
    </row>
    <row r="101" spans="1:13" ht="13.5" thickBot="1">
      <c r="A101" s="643" t="s">
        <v>2221</v>
      </c>
      <c r="B101" s="644"/>
      <c r="C101" s="644"/>
      <c r="D101" s="645"/>
      <c r="E101" s="645"/>
      <c r="F101" s="645"/>
      <c r="G101" s="645"/>
      <c r="H101" s="645"/>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3" t="s">
        <v>2205</v>
      </c>
      <c r="C10" s="904"/>
      <c r="D10" s="904"/>
      <c r="E10" s="904"/>
      <c r="F10" s="358" t="s">
        <v>2206</v>
      </c>
      <c r="G10" s="79"/>
      <c r="H10" s="359"/>
      <c r="I10" s="905" t="s">
        <v>2207</v>
      </c>
      <c r="J10" s="905"/>
      <c r="K10" s="360"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6" t="s">
        <v>2222</v>
      </c>
      <c r="G25" s="907"/>
      <c r="H25" s="90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VLOOKUP(A36,EQUIPOS!A6:D161,4,FALSE)</f>
        <v>144977.91592102181</v>
      </c>
      <c r="L36" s="270"/>
      <c r="M36" s="271">
        <v>0.15</v>
      </c>
      <c r="N36" s="272">
        <f>K36/M36</f>
        <v>966519.43947347871</v>
      </c>
    </row>
    <row r="37" spans="1:14">
      <c r="A37" t="s">
        <v>150</v>
      </c>
      <c r="B37" s="838" t="str">
        <f>VLOOKUP(A37,EQUIPOS!A7:D154,3,FALSE)</f>
        <v>Cargador : Potencia en el volante 125 hp, Clasificación de RPM del motor 2300.</v>
      </c>
      <c r="C37" s="839"/>
      <c r="D37" s="839"/>
      <c r="E37" s="839"/>
      <c r="F37" s="839"/>
      <c r="G37" s="839"/>
      <c r="H37" s="840"/>
      <c r="I37" s="267"/>
      <c r="J37" s="268"/>
      <c r="K37" s="269">
        <f>VLOOKUP(A37,EQUIPOS!A7:D162,4,FALSE)</f>
        <v>129213.0502944613</v>
      </c>
      <c r="L37" s="270"/>
      <c r="M37" s="271">
        <v>0.15</v>
      </c>
      <c r="N37" s="272">
        <f>K37/M37</f>
        <v>861420.33529640862</v>
      </c>
    </row>
    <row r="38" spans="1:14">
      <c r="A38" t="s">
        <v>273</v>
      </c>
      <c r="B38" s="838" t="str">
        <f>VLOOKUP(A38,EQUIPOS!A8:D154,3,FALSE)</f>
        <v>Motosierra, 93.6 cm3 - 7.1 HP, 45-90 cm - 7.9 kg</v>
      </c>
      <c r="C38" s="839"/>
      <c r="D38" s="839"/>
      <c r="E38" s="839"/>
      <c r="F38" s="839"/>
      <c r="G38" s="839"/>
      <c r="H38" s="840"/>
      <c r="I38" s="267"/>
      <c r="J38" s="268"/>
      <c r="K38" s="269">
        <f>VLOOKUP(A38,EQUIPOS!A8:D163,4,FALSE)</f>
        <v>9374.6459835643873</v>
      </c>
      <c r="L38" s="270"/>
      <c r="M38" s="271">
        <v>0.15</v>
      </c>
      <c r="N38" s="273">
        <f>K38/M38</f>
        <v>62497.639890429251</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99">
        <f>SUM(N36:N42)</f>
        <v>1899459.2479936499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9" t="s">
        <v>957</v>
      </c>
      <c r="C58" s="800"/>
      <c r="D58" s="800"/>
      <c r="E58" s="800"/>
      <c r="F58" s="800"/>
      <c r="G58" s="801"/>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9">
        <v>983.54</v>
      </c>
      <c r="M59" s="83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4"/>
      <c r="M64" s="815"/>
      <c r="N64" s="296"/>
    </row>
    <row r="65" spans="1:15" ht="15.75" thickBot="1">
      <c r="B65" s="831" t="s">
        <v>953</v>
      </c>
      <c r="C65" s="832"/>
      <c r="D65" s="832"/>
      <c r="E65" s="832"/>
      <c r="F65" s="832"/>
      <c r="G65" s="832"/>
      <c r="H65" s="832"/>
      <c r="I65" s="832"/>
      <c r="J65" s="832"/>
      <c r="K65" s="832"/>
      <c r="L65" s="832"/>
      <c r="M65" s="833"/>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48"/>
      <c r="J75" s="48"/>
      <c r="K75" s="48"/>
      <c r="L75" s="814"/>
      <c r="M75" s="815"/>
      <c r="N75" s="296"/>
    </row>
    <row r="76" spans="1:15" ht="15.75" thickBot="1">
      <c r="B76" s="825" t="s">
        <v>953</v>
      </c>
      <c r="C76" s="826"/>
      <c r="D76" s="826"/>
      <c r="E76" s="826"/>
      <c r="F76" s="826"/>
      <c r="G76" s="826"/>
      <c r="H76" s="826"/>
      <c r="I76" s="832"/>
      <c r="J76" s="832"/>
      <c r="K76" s="832"/>
      <c r="L76" s="832"/>
      <c r="M76" s="833"/>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2114319.8146603163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422863.96293206327</v>
      </c>
      <c r="M83" s="860"/>
      <c r="N83" s="51"/>
    </row>
    <row r="84" spans="1:14">
      <c r="B84" s="89" t="s">
        <v>973</v>
      </c>
      <c r="C84" s="90"/>
      <c r="D84" s="90"/>
      <c r="E84" s="90"/>
      <c r="F84" s="90"/>
      <c r="G84" s="90"/>
      <c r="H84" s="90"/>
      <c r="I84" s="87"/>
      <c r="J84" s="88"/>
      <c r="K84" s="304">
        <v>0.05</v>
      </c>
      <c r="L84" s="859">
        <f>N78*K84</f>
        <v>105715.99073301582</v>
      </c>
      <c r="M84" s="860"/>
      <c r="N84" s="51"/>
    </row>
    <row r="85" spans="1:14" ht="15.75" thickBot="1">
      <c r="B85" s="91" t="s">
        <v>974</v>
      </c>
      <c r="C85" s="92"/>
      <c r="D85" s="92"/>
      <c r="E85" s="92"/>
      <c r="F85" s="92"/>
      <c r="G85" s="92"/>
      <c r="H85" s="92"/>
      <c r="I85" s="93"/>
      <c r="J85" s="94"/>
      <c r="K85" s="305">
        <v>0.05</v>
      </c>
      <c r="L85" s="861">
        <f>N78*K85</f>
        <v>105715.99073301582</v>
      </c>
      <c r="M85" s="862"/>
      <c r="N85" s="51"/>
    </row>
    <row r="86" spans="1:14" ht="15.75" thickBot="1">
      <c r="B86" s="825" t="s">
        <v>953</v>
      </c>
      <c r="C86" s="826"/>
      <c r="D86" s="826"/>
      <c r="E86" s="826"/>
      <c r="F86" s="826"/>
      <c r="G86" s="826"/>
      <c r="H86" s="826"/>
      <c r="I86" s="826"/>
      <c r="J86" s="826"/>
      <c r="K86" s="826"/>
      <c r="L86" s="826"/>
      <c r="M86" s="827"/>
      <c r="N86" s="52">
        <f>L83+L84+L85</f>
        <v>634295.9443980949</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2748615.7590584112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249</v>
      </c>
      <c r="B36" s="838" t="str">
        <f>VLOOKUP(A36,EQUIPOS!A6:D154,3,FALSE)</f>
        <v>Guadañadora, Cilindraje 41.5 cm3, Longitud del mango 1450 mm, Peso 7.4 kg</v>
      </c>
      <c r="C36" s="839"/>
      <c r="D36" s="839"/>
      <c r="E36" s="839"/>
      <c r="F36" s="839"/>
      <c r="G36" s="839"/>
      <c r="H36" s="840"/>
      <c r="I36" s="267"/>
      <c r="J36" s="268"/>
      <c r="K36" s="269">
        <f>VLOOKUP(A36,EQUIPOS!A6:D161,4,FALSE)</f>
        <v>5341.4157452286154</v>
      </c>
      <c r="L36" s="270"/>
      <c r="M36" s="271">
        <v>0.36</v>
      </c>
      <c r="N36" s="272">
        <f>K36/M36</f>
        <v>14837.265958968377</v>
      </c>
    </row>
    <row r="37" spans="1:14">
      <c r="A37" t="s">
        <v>273</v>
      </c>
      <c r="B37" s="838" t="str">
        <f>VLOOKUP(A37,EQUIPOS!A7:D154,3,FALSE)</f>
        <v>Motosierra, 93.6 cm3 - 7.1 HP, 45-90 cm - 7.9 kg</v>
      </c>
      <c r="C37" s="839"/>
      <c r="D37" s="839"/>
      <c r="E37" s="839"/>
      <c r="F37" s="839"/>
      <c r="G37" s="839"/>
      <c r="H37" s="840"/>
      <c r="I37" s="267"/>
      <c r="J37" s="268"/>
      <c r="K37" s="269">
        <f>VLOOKUP(A37,EQUIPOS!A7:D162,4,FALSE)</f>
        <v>9374.6459835643873</v>
      </c>
      <c r="L37" s="270"/>
      <c r="M37" s="271">
        <v>0.10299999999999999</v>
      </c>
      <c r="N37" s="272">
        <f>K37/M37</f>
        <v>91015.980422955225</v>
      </c>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1879.5486111111113</v>
      </c>
    </row>
    <row r="43" spans="1:14" ht="15.75" thickBot="1">
      <c r="B43" s="825" t="s">
        <v>953</v>
      </c>
      <c r="C43" s="826"/>
      <c r="D43" s="826"/>
      <c r="E43" s="826"/>
      <c r="F43" s="826"/>
      <c r="G43" s="826"/>
      <c r="H43" s="826"/>
      <c r="I43" s="826"/>
      <c r="J43" s="826"/>
      <c r="K43" s="826"/>
      <c r="L43" s="826"/>
      <c r="M43" s="827"/>
      <c r="N43" s="99">
        <f>SUM(N36:N42)</f>
        <v>107732.79499303471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9">
        <f>'900.2'!N78</f>
        <v>924.25474565550701</v>
      </c>
      <c r="M59" s="830"/>
      <c r="N59" s="287">
        <f>K59*L59</f>
        <v>46212.73728277535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46212.73728277535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191536.50449803227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38307.300899606453</v>
      </c>
      <c r="M83" s="860"/>
      <c r="N83" s="51"/>
    </row>
    <row r="84" spans="1:14">
      <c r="B84" s="89" t="s">
        <v>973</v>
      </c>
      <c r="C84" s="90"/>
      <c r="D84" s="90"/>
      <c r="E84" s="90"/>
      <c r="F84" s="90"/>
      <c r="G84" s="90"/>
      <c r="H84" s="90"/>
      <c r="I84" s="87"/>
      <c r="J84" s="88"/>
      <c r="K84" s="304">
        <v>0.05</v>
      </c>
      <c r="L84" s="859">
        <f>N78*K84</f>
        <v>9576.8252249016132</v>
      </c>
      <c r="M84" s="860"/>
      <c r="N84" s="51"/>
    </row>
    <row r="85" spans="1:14" ht="15.75" thickBot="1">
      <c r="B85" s="91" t="s">
        <v>974</v>
      </c>
      <c r="C85" s="92"/>
      <c r="D85" s="92"/>
      <c r="E85" s="92"/>
      <c r="F85" s="92"/>
      <c r="G85" s="92"/>
      <c r="H85" s="92"/>
      <c r="I85" s="93"/>
      <c r="J85" s="94"/>
      <c r="K85" s="305">
        <v>0.05</v>
      </c>
      <c r="L85" s="861">
        <f>N78*K85</f>
        <v>9576.8252249016132</v>
      </c>
      <c r="M85" s="862"/>
      <c r="N85" s="51"/>
    </row>
    <row r="86" spans="1:14" ht="15.75" thickBot="1">
      <c r="B86" s="825" t="s">
        <v>953</v>
      </c>
      <c r="C86" s="826"/>
      <c r="D86" s="826"/>
      <c r="E86" s="826"/>
      <c r="F86" s="826"/>
      <c r="G86" s="826"/>
      <c r="H86" s="826"/>
      <c r="I86" s="826"/>
      <c r="J86" s="826"/>
      <c r="K86" s="826"/>
      <c r="L86" s="826"/>
      <c r="M86" s="827"/>
      <c r="N86" s="52">
        <f>L83+L84+L85</f>
        <v>57460.951349409683</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248997.45584744195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129213.0502944613</v>
      </c>
      <c r="L36" s="270"/>
      <c r="M36" s="271">
        <v>2.375</v>
      </c>
      <c r="N36" s="272">
        <f>K36/M36</f>
        <v>54405.494860825806</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2.375</v>
      </c>
      <c r="N37" s="272">
        <f>K37/M37</f>
        <v>31730.998863280722</v>
      </c>
    </row>
    <row r="38" spans="1:14">
      <c r="A38" t="s">
        <v>195</v>
      </c>
      <c r="B38" s="838" t="str">
        <f>VLOOKUP(A38,EQUIPOS!A7:D154,3,FALSE)</f>
        <v xml:space="preserve">Equipo de oxicorte, Capacidad de corte: hasta 6´´ (152mm) </v>
      </c>
      <c r="C38" s="839"/>
      <c r="D38" s="839"/>
      <c r="E38" s="839"/>
      <c r="F38" s="839"/>
      <c r="G38" s="839"/>
      <c r="H38" s="840"/>
      <c r="I38" s="267"/>
      <c r="J38" s="268"/>
      <c r="K38" s="269">
        <f>VLOOKUP(A38,EQUIPOS!A7:D162,4,FALSE)</f>
        <v>15853.034869188115</v>
      </c>
      <c r="L38" s="270"/>
      <c r="M38" s="271">
        <v>2.375</v>
      </c>
      <c r="N38" s="273">
        <f>K38/M38</f>
        <v>6674.9620501844693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94227.662319629977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924.25474565550701</v>
      </c>
      <c r="M59" s="830"/>
      <c r="N59" s="287">
        <f>K59*L59</f>
        <v>924.25474565550701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924.25474565550701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109313.98251867537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21862.796503735077</v>
      </c>
      <c r="M83" s="860"/>
      <c r="N83" s="51"/>
    </row>
    <row r="84" spans="1:14">
      <c r="B84" s="89" t="s">
        <v>973</v>
      </c>
      <c r="C84" s="90"/>
      <c r="D84" s="90"/>
      <c r="E84" s="90"/>
      <c r="F84" s="90"/>
      <c r="G84" s="90"/>
      <c r="H84" s="90"/>
      <c r="I84" s="87"/>
      <c r="J84" s="88"/>
      <c r="K84" s="304">
        <v>0.05</v>
      </c>
      <c r="L84" s="859">
        <f>N78*K84</f>
        <v>5465.6991259337692</v>
      </c>
      <c r="M84" s="860"/>
      <c r="N84" s="51"/>
    </row>
    <row r="85" spans="1:14" ht="15.75" thickBot="1">
      <c r="B85" s="91" t="s">
        <v>974</v>
      </c>
      <c r="C85" s="92"/>
      <c r="D85" s="92"/>
      <c r="E85" s="92"/>
      <c r="F85" s="92"/>
      <c r="G85" s="92"/>
      <c r="H85" s="92"/>
      <c r="I85" s="93"/>
      <c r="J85" s="94"/>
      <c r="K85" s="305">
        <v>0.05</v>
      </c>
      <c r="L85" s="861">
        <f>N78*K85</f>
        <v>5465.6991259337692</v>
      </c>
      <c r="M85" s="862"/>
      <c r="N85" s="51"/>
    </row>
    <row r="86" spans="1:14" ht="15.75" thickBot="1">
      <c r="B86" s="825" t="s">
        <v>953</v>
      </c>
      <c r="C86" s="826"/>
      <c r="D86" s="826"/>
      <c r="E86" s="826"/>
      <c r="F86" s="826"/>
      <c r="G86" s="826"/>
      <c r="H86" s="826"/>
      <c r="I86" s="826"/>
      <c r="J86" s="826"/>
      <c r="K86" s="826"/>
      <c r="L86" s="826"/>
      <c r="M86" s="827"/>
      <c r="N86" s="52">
        <f>L83+L84+L85</f>
        <v>32794.194755602613</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142108.17727427799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214380.4377776919</v>
      </c>
      <c r="L36" s="270"/>
      <c r="M36" s="271">
        <v>2.5</v>
      </c>
      <c r="N36" s="272">
        <f>K36/M36</f>
        <v>85752.175111076765</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2.5</v>
      </c>
      <c r="N37" s="272">
        <f>K37/M37</f>
        <v>30144.448920116683</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15853.034869188115</v>
      </c>
      <c r="L38" s="270"/>
      <c r="M38" s="271">
        <v>2.5</v>
      </c>
      <c r="N38" s="272">
        <f>K38/M38</f>
        <v>6341.2139476752463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122506.91722248311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924.25474565550701</v>
      </c>
      <c r="M59" s="830"/>
      <c r="N59" s="287">
        <f>K59*L59</f>
        <v>924.25474565550701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924.25474565550701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136885.13414885901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27377.026829771803</v>
      </c>
      <c r="M83" s="860"/>
      <c r="N83" s="51"/>
    </row>
    <row r="84" spans="1:14">
      <c r="B84" s="89" t="s">
        <v>973</v>
      </c>
      <c r="C84" s="90"/>
      <c r="D84" s="90"/>
      <c r="E84" s="90"/>
      <c r="F84" s="90"/>
      <c r="G84" s="90"/>
      <c r="H84" s="90"/>
      <c r="I84" s="87"/>
      <c r="J84" s="88"/>
      <c r="K84" s="304">
        <v>0.05</v>
      </c>
      <c r="L84" s="859">
        <f>N78*K84</f>
        <v>6844.2567074429508</v>
      </c>
      <c r="M84" s="860"/>
      <c r="N84" s="51"/>
    </row>
    <row r="85" spans="1:14" ht="15.75" thickBot="1">
      <c r="B85" s="91" t="s">
        <v>974</v>
      </c>
      <c r="C85" s="92"/>
      <c r="D85" s="92"/>
      <c r="E85" s="92"/>
      <c r="F85" s="92"/>
      <c r="G85" s="92"/>
      <c r="H85" s="92"/>
      <c r="I85" s="93"/>
      <c r="J85" s="94"/>
      <c r="K85" s="305">
        <v>0.05</v>
      </c>
      <c r="L85" s="861">
        <f>N78*K85</f>
        <v>6844.2567074429508</v>
      </c>
      <c r="M85" s="862"/>
      <c r="N85" s="51"/>
    </row>
    <row r="86" spans="1:14" ht="15.75" thickBot="1">
      <c r="B86" s="825" t="s">
        <v>953</v>
      </c>
      <c r="C86" s="826"/>
      <c r="D86" s="826"/>
      <c r="E86" s="826"/>
      <c r="F86" s="826"/>
      <c r="G86" s="826"/>
      <c r="H86" s="826"/>
      <c r="I86" s="826"/>
      <c r="J86" s="826"/>
      <c r="K86" s="826"/>
      <c r="L86" s="826"/>
      <c r="M86" s="827"/>
      <c r="N86" s="52">
        <f>L83+L84+L85</f>
        <v>41065.540244657706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177950.67439351673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129213.0502944613</v>
      </c>
      <c r="L36" s="270"/>
      <c r="M36" s="271">
        <v>9.25</v>
      </c>
      <c r="N36" s="272">
        <f>K36/M36</f>
        <v>13968.978410212032</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9.25</v>
      </c>
      <c r="N37" s="272">
        <f>K37/M37</f>
        <v>8147.1483567882933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58.094119895785944</v>
      </c>
    </row>
    <row r="43" spans="1:14" ht="15.75" thickBot="1">
      <c r="B43" s="825" t="s">
        <v>953</v>
      </c>
      <c r="C43" s="826"/>
      <c r="D43" s="826"/>
      <c r="E43" s="826"/>
      <c r="F43" s="826"/>
      <c r="G43" s="826"/>
      <c r="H43" s="826"/>
      <c r="I43" s="826"/>
      <c r="J43" s="826"/>
      <c r="K43" s="826"/>
      <c r="L43" s="826"/>
      <c r="M43" s="827"/>
      <c r="N43" s="99">
        <f>SUM(N36:N42)</f>
        <v>22174.22088689611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924.25474565550701</v>
      </c>
      <c r="M59" s="830"/>
      <c r="N59" s="287">
        <f>K59*L59</f>
        <v>924.25474565550701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924.25474565550701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26003.181627340913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5200.6363254681828</v>
      </c>
      <c r="M83" s="860"/>
      <c r="N83" s="51"/>
    </row>
    <row r="84" spans="1:14">
      <c r="B84" s="89" t="s">
        <v>973</v>
      </c>
      <c r="C84" s="90"/>
      <c r="D84" s="90"/>
      <c r="E84" s="90"/>
      <c r="F84" s="90"/>
      <c r="G84" s="90"/>
      <c r="H84" s="90"/>
      <c r="I84" s="87"/>
      <c r="J84" s="88"/>
      <c r="K84" s="304">
        <v>0.05</v>
      </c>
      <c r="L84" s="859">
        <f>N78*K84</f>
        <v>1300.1590813670457</v>
      </c>
      <c r="M84" s="860"/>
      <c r="N84" s="51"/>
    </row>
    <row r="85" spans="1:14" ht="15.75" thickBot="1">
      <c r="B85" s="91" t="s">
        <v>974</v>
      </c>
      <c r="C85" s="92"/>
      <c r="D85" s="92"/>
      <c r="E85" s="92"/>
      <c r="F85" s="92"/>
      <c r="G85" s="92"/>
      <c r="H85" s="92"/>
      <c r="I85" s="93"/>
      <c r="J85" s="94"/>
      <c r="K85" s="305">
        <v>0.05</v>
      </c>
      <c r="L85" s="861">
        <f>N78*K85</f>
        <v>1300.1590813670457</v>
      </c>
      <c r="M85" s="862"/>
      <c r="N85" s="51"/>
    </row>
    <row r="86" spans="1:14" ht="15.75" thickBot="1">
      <c r="B86" s="825" t="s">
        <v>953</v>
      </c>
      <c r="C86" s="826"/>
      <c r="D86" s="826"/>
      <c r="E86" s="826"/>
      <c r="F86" s="826"/>
      <c r="G86" s="826"/>
      <c r="H86" s="826"/>
      <c r="I86" s="826"/>
      <c r="J86" s="826"/>
      <c r="K86" s="826"/>
      <c r="L86" s="826"/>
      <c r="M86" s="827"/>
      <c r="N86" s="52">
        <f>L83+L84+L85</f>
        <v>7800.9544882022738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33804.136115543188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75361.12230029171</v>
      </c>
      <c r="L36" s="270"/>
      <c r="M36" s="271">
        <v>2.5</v>
      </c>
      <c r="N36" s="272">
        <f>K36/M36</f>
        <v>30144.448920116683</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1082.6200000000001</v>
      </c>
    </row>
    <row r="43" spans="1:14" ht="15.75" thickBot="1">
      <c r="B43" s="825" t="s">
        <v>953</v>
      </c>
      <c r="C43" s="826"/>
      <c r="D43" s="826"/>
      <c r="E43" s="826"/>
      <c r="F43" s="826"/>
      <c r="G43" s="826"/>
      <c r="H43" s="826"/>
      <c r="I43" s="826"/>
      <c r="J43" s="826"/>
      <c r="K43" s="826"/>
      <c r="L43" s="826"/>
      <c r="M43" s="827"/>
      <c r="N43" s="99">
        <f>SUM(N36:N42)</f>
        <v>31227.068920116682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924.25474565550701</v>
      </c>
      <c r="M59" s="830"/>
      <c r="N59" s="287">
        <f>K59*L59</f>
        <v>924.25474565550701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924.25474565550701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42977.523665772191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8595.5047331544392</v>
      </c>
      <c r="M83" s="860"/>
      <c r="N83" s="51"/>
    </row>
    <row r="84" spans="1:14">
      <c r="B84" s="89" t="s">
        <v>973</v>
      </c>
      <c r="C84" s="90"/>
      <c r="D84" s="90"/>
      <c r="E84" s="90"/>
      <c r="F84" s="90"/>
      <c r="G84" s="90"/>
      <c r="H84" s="90"/>
      <c r="I84" s="87"/>
      <c r="J84" s="88"/>
      <c r="K84" s="304">
        <v>0.05</v>
      </c>
      <c r="L84" s="859">
        <f>N78*K84</f>
        <v>2148.8761832886098</v>
      </c>
      <c r="M84" s="860"/>
      <c r="N84" s="51"/>
    </row>
    <row r="85" spans="1:14" ht="15.75" thickBot="1">
      <c r="B85" s="91" t="s">
        <v>974</v>
      </c>
      <c r="C85" s="92"/>
      <c r="D85" s="92"/>
      <c r="E85" s="92"/>
      <c r="F85" s="92"/>
      <c r="G85" s="92"/>
      <c r="H85" s="92"/>
      <c r="I85" s="93"/>
      <c r="J85" s="94"/>
      <c r="K85" s="305">
        <v>0.05</v>
      </c>
      <c r="L85" s="861">
        <f>N78*K85</f>
        <v>2148.8761832886098</v>
      </c>
      <c r="M85" s="862"/>
      <c r="N85" s="51"/>
    </row>
    <row r="86" spans="1:14" ht="15.75" thickBot="1">
      <c r="B86" s="825" t="s">
        <v>953</v>
      </c>
      <c r="C86" s="826"/>
      <c r="D86" s="826"/>
      <c r="E86" s="826"/>
      <c r="F86" s="826"/>
      <c r="G86" s="826"/>
      <c r="H86" s="826"/>
      <c r="I86" s="826"/>
      <c r="J86" s="826"/>
      <c r="K86" s="826"/>
      <c r="L86" s="826"/>
      <c r="M86" s="827"/>
      <c r="N86" s="52">
        <f>L83+L84+L85</f>
        <v>12893.25709973166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55870.780765503849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129213.0502944613</v>
      </c>
      <c r="L36" s="270"/>
      <c r="M36" s="271">
        <v>2.375</v>
      </c>
      <c r="N36" s="272">
        <f>K36/M36</f>
        <v>54405.494860825806</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2.375</v>
      </c>
      <c r="N37" s="272">
        <f>K37/M37</f>
        <v>31730.998863280722</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15853.034869188115</v>
      </c>
      <c r="L38" s="270"/>
      <c r="M38" s="271">
        <v>2.375</v>
      </c>
      <c r="N38" s="272">
        <f>K38/M38</f>
        <v>6674.9620501844693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94227.662319629977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924.25474565550701</v>
      </c>
      <c r="M59" s="830"/>
      <c r="N59" s="287">
        <f>K59*L59</f>
        <v>924.25474565550701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924.25474565550701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109313.98251867537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21862.796503735077</v>
      </c>
      <c r="M83" s="860"/>
      <c r="N83" s="51"/>
    </row>
    <row r="84" spans="1:14">
      <c r="B84" s="89" t="s">
        <v>973</v>
      </c>
      <c r="C84" s="90"/>
      <c r="D84" s="90"/>
      <c r="E84" s="90"/>
      <c r="F84" s="90"/>
      <c r="G84" s="90"/>
      <c r="H84" s="90"/>
      <c r="I84" s="87"/>
      <c r="J84" s="88"/>
      <c r="K84" s="304">
        <v>0.05</v>
      </c>
      <c r="L84" s="859">
        <f>N78*K84</f>
        <v>5465.6991259337692</v>
      </c>
      <c r="M84" s="860"/>
      <c r="N84" s="51"/>
    </row>
    <row r="85" spans="1:14" ht="15.75" thickBot="1">
      <c r="B85" s="91" t="s">
        <v>974</v>
      </c>
      <c r="C85" s="92"/>
      <c r="D85" s="92"/>
      <c r="E85" s="92"/>
      <c r="F85" s="92"/>
      <c r="G85" s="92"/>
      <c r="H85" s="92"/>
      <c r="I85" s="93"/>
      <c r="J85" s="94"/>
      <c r="K85" s="305">
        <v>0.05</v>
      </c>
      <c r="L85" s="861">
        <f>N78*K85</f>
        <v>5465.6991259337692</v>
      </c>
      <c r="M85" s="862"/>
      <c r="N85" s="51"/>
    </row>
    <row r="86" spans="1:14" ht="15.75" thickBot="1">
      <c r="B86" s="825" t="s">
        <v>953</v>
      </c>
      <c r="C86" s="826"/>
      <c r="D86" s="826"/>
      <c r="E86" s="826"/>
      <c r="F86" s="826"/>
      <c r="G86" s="826"/>
      <c r="H86" s="826"/>
      <c r="I86" s="826"/>
      <c r="J86" s="826"/>
      <c r="K86" s="826"/>
      <c r="L86" s="826"/>
      <c r="M86" s="827"/>
      <c r="N86" s="52">
        <f>L83+L84+L85</f>
        <v>32794.194755602613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142108.17727427799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214380.4377776919</v>
      </c>
      <c r="L36" s="270"/>
      <c r="M36" s="271">
        <v>2.5</v>
      </c>
      <c r="N36" s="272">
        <f>K36/M36</f>
        <v>85752.175111076765</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2.5</v>
      </c>
      <c r="N37" s="272">
        <f>K37/M37</f>
        <v>30144.448920116683</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15853.034869188115</v>
      </c>
      <c r="L38" s="270"/>
      <c r="M38" s="271">
        <v>2.5</v>
      </c>
      <c r="N38" s="272">
        <f>K38/M38</f>
        <v>6341.2139476752463</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122506.91722248311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924.25474565550701</v>
      </c>
      <c r="M59" s="830"/>
      <c r="N59" s="287">
        <f>K59*L59</f>
        <v>924.25474565550701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924.25474565550701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136885.13414885901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27377.026829771803</v>
      </c>
      <c r="M83" s="860"/>
      <c r="N83" s="51"/>
    </row>
    <row r="84" spans="1:14">
      <c r="B84" s="89" t="s">
        <v>973</v>
      </c>
      <c r="C84" s="90"/>
      <c r="D84" s="90"/>
      <c r="E84" s="90"/>
      <c r="F84" s="90"/>
      <c r="G84" s="90"/>
      <c r="H84" s="90"/>
      <c r="I84" s="87"/>
      <c r="J84" s="88"/>
      <c r="K84" s="304">
        <v>0.05</v>
      </c>
      <c r="L84" s="859">
        <f>N78*K84</f>
        <v>6844.2567074429508</v>
      </c>
      <c r="M84" s="860"/>
      <c r="N84" s="51"/>
    </row>
    <row r="85" spans="1:14" ht="15.75" thickBot="1">
      <c r="B85" s="91" t="s">
        <v>974</v>
      </c>
      <c r="C85" s="92"/>
      <c r="D85" s="92"/>
      <c r="E85" s="92"/>
      <c r="F85" s="92"/>
      <c r="G85" s="92"/>
      <c r="H85" s="92"/>
      <c r="I85" s="93"/>
      <c r="J85" s="94"/>
      <c r="K85" s="305">
        <v>0.05</v>
      </c>
      <c r="L85" s="861">
        <f>N78*K85</f>
        <v>6844.2567074429508</v>
      </c>
      <c r="M85" s="862"/>
      <c r="N85" s="51"/>
    </row>
    <row r="86" spans="1:14" ht="15.75" thickBot="1">
      <c r="B86" s="825" t="s">
        <v>953</v>
      </c>
      <c r="C86" s="826"/>
      <c r="D86" s="826"/>
      <c r="E86" s="826"/>
      <c r="F86" s="826"/>
      <c r="G86" s="826"/>
      <c r="H86" s="826"/>
      <c r="I86" s="826"/>
      <c r="J86" s="826"/>
      <c r="K86" s="826"/>
      <c r="L86" s="826"/>
      <c r="M86" s="827"/>
      <c r="N86" s="52">
        <f>L83+L84+L85</f>
        <v>41065.540244657706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177950.67439351673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214380.4377776919</v>
      </c>
      <c r="L36" s="270"/>
      <c r="M36" s="271">
        <v>2.5</v>
      </c>
      <c r="N36" s="272">
        <f>K36/M36</f>
        <v>85752.175111076765</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2.5</v>
      </c>
      <c r="N37" s="272">
        <f>K37/M37</f>
        <v>30144.448920116683</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15853.034869188115</v>
      </c>
      <c r="L38" s="270"/>
      <c r="M38" s="271">
        <v>2.5</v>
      </c>
      <c r="N38" s="272">
        <f>K38/M38</f>
        <v>6341.2139476752463</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214.948243614408</v>
      </c>
    </row>
    <row r="43" spans="1:14" ht="15.75" thickBot="1">
      <c r="B43" s="825" t="s">
        <v>953</v>
      </c>
      <c r="C43" s="826"/>
      <c r="D43" s="826"/>
      <c r="E43" s="826"/>
      <c r="F43" s="826"/>
      <c r="G43" s="826"/>
      <c r="H43" s="826"/>
      <c r="I43" s="826"/>
      <c r="J43" s="826"/>
      <c r="K43" s="826"/>
      <c r="L43" s="826"/>
      <c r="M43" s="827"/>
      <c r="N43" s="99">
        <f>SUM(N36:N42)</f>
        <v>122452.7862224831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9">
        <f>'900.2'!N78</f>
        <v>924.25474565550701</v>
      </c>
      <c r="M59" s="830"/>
      <c r="N59" s="287">
        <f>K59*L59</f>
        <v>1293.9566439177097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1293.9566439177097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134494.15504712122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26898.831009424248</v>
      </c>
      <c r="M83" s="860"/>
      <c r="N83" s="51"/>
    </row>
    <row r="84" spans="1:14">
      <c r="B84" s="89" t="s">
        <v>973</v>
      </c>
      <c r="C84" s="90"/>
      <c r="D84" s="90"/>
      <c r="E84" s="90"/>
      <c r="F84" s="90"/>
      <c r="G84" s="90"/>
      <c r="H84" s="90"/>
      <c r="I84" s="87"/>
      <c r="J84" s="88"/>
      <c r="K84" s="304">
        <v>0.05</v>
      </c>
      <c r="L84" s="859">
        <f>N78*K84</f>
        <v>6724.707752356062</v>
      </c>
      <c r="M84" s="860"/>
      <c r="N84" s="51"/>
    </row>
    <row r="85" spans="1:14" ht="15.75" thickBot="1">
      <c r="B85" s="91" t="s">
        <v>974</v>
      </c>
      <c r="C85" s="92"/>
      <c r="D85" s="92"/>
      <c r="E85" s="92"/>
      <c r="F85" s="92"/>
      <c r="G85" s="92"/>
      <c r="H85" s="92"/>
      <c r="I85" s="93"/>
      <c r="J85" s="94"/>
      <c r="K85" s="305">
        <v>0.05</v>
      </c>
      <c r="L85" s="861">
        <f>N78*K85</f>
        <v>6724.707752356062</v>
      </c>
      <c r="M85" s="862"/>
      <c r="N85" s="51"/>
    </row>
    <row r="86" spans="1:14" ht="15.75" thickBot="1">
      <c r="B86" s="825" t="s">
        <v>953</v>
      </c>
      <c r="C86" s="826"/>
      <c r="D86" s="826"/>
      <c r="E86" s="826"/>
      <c r="F86" s="826"/>
      <c r="G86" s="826"/>
      <c r="H86" s="826"/>
      <c r="I86" s="826"/>
      <c r="J86" s="826"/>
      <c r="K86" s="826"/>
      <c r="L86" s="826"/>
      <c r="M86" s="827"/>
      <c r="N86" s="52">
        <f>L83+L84+L85</f>
        <v>40348.246514136365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174842.4015612576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129213.0502944613</v>
      </c>
      <c r="L36" s="270"/>
      <c r="M36" s="271">
        <v>22</v>
      </c>
      <c r="N36" s="272">
        <f>K36/M36</f>
        <v>5873.3204679300588</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22</v>
      </c>
      <c r="N37" s="272">
        <f>K37/M37</f>
        <v>3425.5055591041687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9323.2519638085923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9">
        <f>'900.2'!N78</f>
        <v>924.25474565550701</v>
      </c>
      <c r="M59" s="830"/>
      <c r="N59" s="287">
        <f>K59*L59</f>
        <v>388.18699317531292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388.18699317531292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10932.735795702134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2186.5471591404271</v>
      </c>
      <c r="M83" s="860"/>
      <c r="N83" s="51"/>
    </row>
    <row r="84" spans="1:14">
      <c r="B84" s="89" t="s">
        <v>973</v>
      </c>
      <c r="C84" s="90"/>
      <c r="D84" s="90"/>
      <c r="E84" s="90"/>
      <c r="F84" s="90"/>
      <c r="G84" s="90"/>
      <c r="H84" s="90"/>
      <c r="I84" s="87"/>
      <c r="J84" s="88"/>
      <c r="K84" s="304">
        <v>0.05</v>
      </c>
      <c r="L84" s="859">
        <f>N78*K84</f>
        <v>546.63678978510677</v>
      </c>
      <c r="M84" s="860"/>
      <c r="N84" s="51"/>
    </row>
    <row r="85" spans="1:14" ht="15.75" thickBot="1">
      <c r="B85" s="91" t="s">
        <v>974</v>
      </c>
      <c r="C85" s="92"/>
      <c r="D85" s="92"/>
      <c r="E85" s="92"/>
      <c r="F85" s="92"/>
      <c r="G85" s="92"/>
      <c r="H85" s="92"/>
      <c r="I85" s="93"/>
      <c r="J85" s="94"/>
      <c r="K85" s="305">
        <v>0.05</v>
      </c>
      <c r="L85" s="861">
        <f>N78*K85</f>
        <v>546.63678978510677</v>
      </c>
      <c r="M85" s="862"/>
      <c r="N85" s="51"/>
    </row>
    <row r="86" spans="1:14" ht="15.75" thickBot="1">
      <c r="B86" s="825" t="s">
        <v>953</v>
      </c>
      <c r="C86" s="826"/>
      <c r="D86" s="826"/>
      <c r="E86" s="826"/>
      <c r="F86" s="826"/>
      <c r="G86" s="826"/>
      <c r="H86" s="826"/>
      <c r="I86" s="826"/>
      <c r="J86" s="826"/>
      <c r="K86" s="826"/>
      <c r="L86" s="826"/>
      <c r="M86" s="827"/>
      <c r="N86" s="52">
        <f>L83+L84+L85</f>
        <v>3279.8207387106409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14212.556534412775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129213.0502944613</v>
      </c>
      <c r="L36" s="270"/>
      <c r="M36" s="271">
        <v>22</v>
      </c>
      <c r="N36" s="272">
        <f>K36/M36</f>
        <v>5873.3204679300588</v>
      </c>
    </row>
    <row r="37" spans="1:14">
      <c r="A37" t="s">
        <v>180</v>
      </c>
      <c r="B37" s="838" t="str">
        <f>VLOOKUP(A37,EQUIPOS!A7:D154,3,FALSE)</f>
        <v>Compresor 120 HP, con martillo.</v>
      </c>
      <c r="C37" s="839"/>
      <c r="D37" s="839"/>
      <c r="E37" s="839"/>
      <c r="F37" s="839"/>
      <c r="G37" s="839"/>
      <c r="H37" s="840"/>
      <c r="I37" s="267"/>
      <c r="J37" s="268"/>
      <c r="K37" s="269">
        <f>VLOOKUP(A37,EQUIPOS!A7:D162,4,FALSE)</f>
        <v>75361.12230029171</v>
      </c>
      <c r="L37" s="270"/>
      <c r="M37" s="271">
        <v>22</v>
      </c>
      <c r="N37" s="272">
        <f>K37/M37</f>
        <v>3425.5055591041687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9323.2519638085923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9">
        <f>'900.2'!N78</f>
        <v>924.25474565550701</v>
      </c>
      <c r="M59" s="830"/>
      <c r="N59" s="287">
        <f>K59*L59</f>
        <v>194.09349658765646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194.09349658765646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10738.642299114475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2147.7284598228953</v>
      </c>
      <c r="M83" s="860"/>
      <c r="N83" s="51"/>
    </row>
    <row r="84" spans="1:14">
      <c r="B84" s="89" t="s">
        <v>973</v>
      </c>
      <c r="C84" s="90"/>
      <c r="D84" s="90"/>
      <c r="E84" s="90"/>
      <c r="F84" s="90"/>
      <c r="G84" s="90"/>
      <c r="H84" s="90"/>
      <c r="I84" s="87"/>
      <c r="J84" s="88"/>
      <c r="K84" s="304">
        <v>0.05</v>
      </c>
      <c r="L84" s="859">
        <f>N78*K84</f>
        <v>536.93211495572382</v>
      </c>
      <c r="M84" s="860"/>
      <c r="N84" s="51"/>
    </row>
    <row r="85" spans="1:14" ht="15.75" thickBot="1">
      <c r="B85" s="91" t="s">
        <v>974</v>
      </c>
      <c r="C85" s="92"/>
      <c r="D85" s="92"/>
      <c r="E85" s="92"/>
      <c r="F85" s="92"/>
      <c r="G85" s="92"/>
      <c r="H85" s="92"/>
      <c r="I85" s="93"/>
      <c r="J85" s="94"/>
      <c r="K85" s="305">
        <v>0.05</v>
      </c>
      <c r="L85" s="861">
        <f>N78*K85</f>
        <v>536.93211495572382</v>
      </c>
      <c r="M85" s="862"/>
      <c r="N85" s="51"/>
    </row>
    <row r="86" spans="1:14" ht="15.75" thickBot="1">
      <c r="B86" s="825" t="s">
        <v>953</v>
      </c>
      <c r="C86" s="826"/>
      <c r="D86" s="826"/>
      <c r="E86" s="826"/>
      <c r="F86" s="826"/>
      <c r="G86" s="826"/>
      <c r="H86" s="826"/>
      <c r="I86" s="826"/>
      <c r="J86" s="826"/>
      <c r="K86" s="826"/>
      <c r="L86" s="826"/>
      <c r="M86" s="827"/>
      <c r="N86" s="52">
        <f>L83+L84+L85</f>
        <v>3221.5926897343425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13960.234988848817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75361.12230029171</v>
      </c>
      <c r="L36" s="270"/>
      <c r="M36" s="271">
        <v>20</v>
      </c>
      <c r="N36" s="272">
        <f>K36/M36</f>
        <v>3768.0561150145854</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67.663750000000007</v>
      </c>
    </row>
    <row r="43" spans="1:14" ht="15.75" thickBot="1">
      <c r="B43" s="825" t="s">
        <v>953</v>
      </c>
      <c r="C43" s="826"/>
      <c r="D43" s="826"/>
      <c r="E43" s="826"/>
      <c r="F43" s="826"/>
      <c r="G43" s="826"/>
      <c r="H43" s="826"/>
      <c r="I43" s="826"/>
      <c r="J43" s="826"/>
      <c r="K43" s="826"/>
      <c r="L43" s="826"/>
      <c r="M43" s="827"/>
      <c r="N43" s="99">
        <f>SUM(N36:N42)</f>
        <v>3835.7198650145856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9">
        <f>'900.2'!N78</f>
        <v>924.25474565550701</v>
      </c>
      <c r="M59" s="830"/>
      <c r="N59" s="287">
        <f>K59*L59</f>
        <v>73.940379652440569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73.940379652440569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4586.2977446670266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917.25954893340531</v>
      </c>
      <c r="M83" s="860"/>
      <c r="N83" s="51"/>
    </row>
    <row r="84" spans="1:14">
      <c r="B84" s="89" t="s">
        <v>973</v>
      </c>
      <c r="C84" s="90"/>
      <c r="D84" s="90"/>
      <c r="E84" s="90"/>
      <c r="F84" s="90"/>
      <c r="G84" s="90"/>
      <c r="H84" s="90"/>
      <c r="I84" s="87"/>
      <c r="J84" s="88"/>
      <c r="K84" s="304">
        <v>0.05</v>
      </c>
      <c r="L84" s="859">
        <f>N78*K84</f>
        <v>229.31488723335133</v>
      </c>
      <c r="M84" s="860"/>
      <c r="N84" s="51"/>
    </row>
    <row r="85" spans="1:14" ht="15.75" thickBot="1">
      <c r="B85" s="91" t="s">
        <v>974</v>
      </c>
      <c r="C85" s="92"/>
      <c r="D85" s="92"/>
      <c r="E85" s="92"/>
      <c r="F85" s="92"/>
      <c r="G85" s="92"/>
      <c r="H85" s="92"/>
      <c r="I85" s="93"/>
      <c r="J85" s="94"/>
      <c r="K85" s="305">
        <v>0.05</v>
      </c>
      <c r="L85" s="861">
        <f>N78*K85</f>
        <v>229.31488723335133</v>
      </c>
      <c r="M85" s="862"/>
      <c r="N85" s="51"/>
    </row>
    <row r="86" spans="1:14" ht="15.75" thickBot="1">
      <c r="B86" s="825" t="s">
        <v>953</v>
      </c>
      <c r="C86" s="826"/>
      <c r="D86" s="826"/>
      <c r="E86" s="826"/>
      <c r="F86" s="826"/>
      <c r="G86" s="826"/>
      <c r="H86" s="826"/>
      <c r="I86" s="826"/>
      <c r="J86" s="826"/>
      <c r="K86" s="826"/>
      <c r="L86" s="826"/>
      <c r="M86" s="827"/>
      <c r="N86" s="52">
        <f>L83+L84+L85</f>
        <v>1375.889323400108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5962.1870680671345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195</v>
      </c>
      <c r="B36" s="838" t="str">
        <f>VLOOKUP(A36,EQUIPOS!A6:D154,3,FALSE)</f>
        <v xml:space="preserve">Equipo de oxicorte, Capacidad de corte: hasta 6´´ (152mm) </v>
      </c>
      <c r="C36" s="839"/>
      <c r="D36" s="839"/>
      <c r="E36" s="839"/>
      <c r="F36" s="839"/>
      <c r="G36" s="839"/>
      <c r="H36" s="840"/>
      <c r="I36" s="267"/>
      <c r="J36" s="268"/>
      <c r="K36" s="269">
        <f>VLOOKUP(A36,EQUIPOS!A6:D161,4,FALSE)</f>
        <v>15853.034869188115</v>
      </c>
      <c r="L36" s="270"/>
      <c r="M36" s="271">
        <v>321</v>
      </c>
      <c r="N36" s="272">
        <f>K36/M36</f>
        <v>49.386401461645221</v>
      </c>
    </row>
    <row r="37" spans="1:14">
      <c r="A37" t="s">
        <v>248</v>
      </c>
      <c r="B37" s="838" t="str">
        <f>VLOOKUP(A37,EQUIPOS!A7:D154,3,FALSE)</f>
        <v>Grúa telescópica de 50 Ton.</v>
      </c>
      <c r="C37" s="839"/>
      <c r="D37" s="839"/>
      <c r="E37" s="839"/>
      <c r="F37" s="839"/>
      <c r="G37" s="839"/>
      <c r="H37" s="840"/>
      <c r="I37" s="267"/>
      <c r="J37" s="268"/>
      <c r="K37" s="269">
        <f>VLOOKUP(A37,EQUIPOS!A7:D162,4,FALSE)</f>
        <v>247864.24550114039</v>
      </c>
      <c r="L37" s="270"/>
      <c r="M37" s="271">
        <v>321</v>
      </c>
      <c r="N37" s="272">
        <f>K37/M37</f>
        <v>772.16275857053085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16.863239875389407</v>
      </c>
    </row>
    <row r="43" spans="1:14" ht="15.75" thickBot="1">
      <c r="B43" s="825" t="s">
        <v>953</v>
      </c>
      <c r="C43" s="826"/>
      <c r="D43" s="826"/>
      <c r="E43" s="826"/>
      <c r="F43" s="826"/>
      <c r="G43" s="826"/>
      <c r="H43" s="826"/>
      <c r="I43" s="826"/>
      <c r="J43" s="826"/>
      <c r="K43" s="826"/>
      <c r="L43" s="826"/>
      <c r="M43" s="827"/>
      <c r="N43" s="99">
        <f>SUM(N36:N42)</f>
        <v>838.41239990756549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9">
        <f>VLOOKUP(A59,TRANSPORTE!A5:D120,4,FALSE)</f>
        <v>0.30725115146230431</v>
      </c>
      <c r="M59" s="830"/>
      <c r="N59" s="287">
        <f>K59*L59</f>
        <v>0.30725115146230431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0.30725115146230431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1007.3520498129219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201.4704099625844</v>
      </c>
      <c r="M83" s="860"/>
      <c r="N83" s="51"/>
    </row>
    <row r="84" spans="1:14">
      <c r="B84" s="89" t="s">
        <v>973</v>
      </c>
      <c r="C84" s="90"/>
      <c r="D84" s="90"/>
      <c r="E84" s="90"/>
      <c r="F84" s="90"/>
      <c r="G84" s="90"/>
      <c r="H84" s="90"/>
      <c r="I84" s="87"/>
      <c r="J84" s="88"/>
      <c r="K84" s="304">
        <v>0.05</v>
      </c>
      <c r="L84" s="859">
        <f>N78*K84</f>
        <v>50.3676024906461</v>
      </c>
      <c r="M84" s="860"/>
      <c r="N84" s="51"/>
    </row>
    <row r="85" spans="1:14" ht="15.75" thickBot="1">
      <c r="B85" s="91" t="s">
        <v>974</v>
      </c>
      <c r="C85" s="92"/>
      <c r="D85" s="92"/>
      <c r="E85" s="92"/>
      <c r="F85" s="92"/>
      <c r="G85" s="92"/>
      <c r="H85" s="92"/>
      <c r="I85" s="93"/>
      <c r="J85" s="94"/>
      <c r="K85" s="305">
        <v>0.05</v>
      </c>
      <c r="L85" s="861">
        <f>N78*K85</f>
        <v>50.3676024906461</v>
      </c>
      <c r="M85" s="862"/>
      <c r="N85" s="51"/>
    </row>
    <row r="86" spans="1:14" ht="15.75" thickBot="1">
      <c r="B86" s="825" t="s">
        <v>953</v>
      </c>
      <c r="C86" s="826"/>
      <c r="D86" s="826"/>
      <c r="E86" s="826"/>
      <c r="F86" s="826"/>
      <c r="G86" s="826"/>
      <c r="H86" s="826"/>
      <c r="I86" s="826"/>
      <c r="J86" s="826"/>
      <c r="K86" s="826"/>
      <c r="L86" s="826"/>
      <c r="M86" s="827"/>
      <c r="N86" s="52">
        <f>L83+L84+L85</f>
        <v>302.20561494387658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1309.5576647567984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273</v>
      </c>
      <c r="B36" s="838" t="str">
        <f>VLOOKUP(A36,EQUIPOS!A6:D154,3,FALSE)</f>
        <v>Motosierra, 93.6 cm3 - 7.1 HP, 45-90 cm - 7.9 kg</v>
      </c>
      <c r="C36" s="839"/>
      <c r="D36" s="839"/>
      <c r="E36" s="839"/>
      <c r="F36" s="839"/>
      <c r="G36" s="839"/>
      <c r="H36" s="840"/>
      <c r="I36" s="267"/>
      <c r="J36" s="268"/>
      <c r="K36" s="269">
        <f>VLOOKUP(A36,EQUIPOS!A6:D161,4,FALSE)</f>
        <v>9374.6459835643873</v>
      </c>
      <c r="L36" s="270"/>
      <c r="M36" s="271">
        <v>3</v>
      </c>
      <c r="N36" s="272">
        <f>K36/M36</f>
        <v>3124.8819945214623</v>
      </c>
    </row>
    <row r="37" spans="1:14">
      <c r="A37" s="205" t="s">
        <v>312</v>
      </c>
      <c r="B37" s="838" t="str">
        <f>VLOOKUP(A37,EQUIPOS!A7:D154,3,FALSE)</f>
        <v>Retroexcavadora sobre oruga, potencia 138 HP, balde de 1,5 m3.</v>
      </c>
      <c r="C37" s="839"/>
      <c r="D37" s="839"/>
      <c r="E37" s="839"/>
      <c r="F37" s="839"/>
      <c r="G37" s="839"/>
      <c r="H37" s="840"/>
      <c r="I37" s="267"/>
      <c r="J37" s="268"/>
      <c r="K37" s="269">
        <f>VLOOKUP(A37,EQUIPOS!A7:D162,4,FALSE)</f>
        <v>214380.4377776919</v>
      </c>
      <c r="L37" s="270"/>
      <c r="M37" s="271">
        <v>3</v>
      </c>
      <c r="N37" s="272">
        <f>K37/M37</f>
        <v>71460.145925897305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673.35467419668339</v>
      </c>
    </row>
    <row r="43" spans="1:14" ht="15.75" thickBot="1">
      <c r="B43" s="825" t="s">
        <v>953</v>
      </c>
      <c r="C43" s="826"/>
      <c r="D43" s="826"/>
      <c r="E43" s="826"/>
      <c r="F43" s="826"/>
      <c r="G43" s="826"/>
      <c r="H43" s="826"/>
      <c r="I43" s="826"/>
      <c r="J43" s="826"/>
      <c r="K43" s="826"/>
      <c r="L43" s="826"/>
      <c r="M43" s="827"/>
      <c r="N43" s="99">
        <f>SUM(N36:N42)</f>
        <v>75258.382594615454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9">
        <f>VLOOKUP(A59,TRANSPORTE!A5:D94,4,FALSE)</f>
        <v>914.56679379946388</v>
      </c>
      <c r="M59" s="830"/>
      <c r="N59" s="287">
        <f>K59*L59</f>
        <v>5487.4007627967831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5487.4007627967831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94212.876841345904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18842.575368269183</v>
      </c>
      <c r="M83" s="860"/>
      <c r="N83" s="51"/>
    </row>
    <row r="84" spans="1:14">
      <c r="B84" s="89" t="s">
        <v>973</v>
      </c>
      <c r="C84" s="90"/>
      <c r="D84" s="90"/>
      <c r="E84" s="90"/>
      <c r="F84" s="90"/>
      <c r="G84" s="90"/>
      <c r="H84" s="90"/>
      <c r="I84" s="87"/>
      <c r="J84" s="88"/>
      <c r="K84" s="304">
        <v>0.05</v>
      </c>
      <c r="L84" s="859">
        <f>N78*K84</f>
        <v>4710.6438420672957</v>
      </c>
      <c r="M84" s="860"/>
      <c r="N84" s="51"/>
    </row>
    <row r="85" spans="1:14" ht="15.75" thickBot="1">
      <c r="B85" s="91" t="s">
        <v>974</v>
      </c>
      <c r="C85" s="92"/>
      <c r="D85" s="92"/>
      <c r="E85" s="92"/>
      <c r="F85" s="92"/>
      <c r="G85" s="92"/>
      <c r="H85" s="92"/>
      <c r="I85" s="93"/>
      <c r="J85" s="94"/>
      <c r="K85" s="305">
        <v>0.05</v>
      </c>
      <c r="L85" s="861">
        <f>N78*K85</f>
        <v>4710.6438420672957</v>
      </c>
      <c r="M85" s="862"/>
      <c r="N85" s="51"/>
    </row>
    <row r="86" spans="1:14" ht="15.75" thickBot="1">
      <c r="B86" s="825" t="s">
        <v>953</v>
      </c>
      <c r="C86" s="826"/>
      <c r="D86" s="826"/>
      <c r="E86" s="826"/>
      <c r="F86" s="826"/>
      <c r="G86" s="826"/>
      <c r="H86" s="826"/>
      <c r="I86" s="826"/>
      <c r="J86" s="826"/>
      <c r="K86" s="826"/>
      <c r="L86" s="826"/>
      <c r="M86" s="827"/>
      <c r="N86" s="52">
        <f>L83+L84+L85</f>
        <v>28263.863052403776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122476.73989374968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195</v>
      </c>
      <c r="B36" s="838" t="str">
        <f>VLOOKUP(A36,EQUIPOS!A6:D154,3,FALSE)</f>
        <v xml:space="preserve">Equipo de oxicorte, Capacidad de corte: hasta 6´´ (152mm) </v>
      </c>
      <c r="C36" s="839"/>
      <c r="D36" s="839"/>
      <c r="E36" s="839"/>
      <c r="F36" s="839"/>
      <c r="G36" s="839"/>
      <c r="H36" s="840"/>
      <c r="I36" s="267"/>
      <c r="J36" s="268"/>
      <c r="K36" s="269">
        <f>VLOOKUP(A36,EQUIPOS!A6:D161,4,FALSE)</f>
        <v>15853.034869188115</v>
      </c>
      <c r="L36" s="270"/>
      <c r="M36" s="271">
        <v>4</v>
      </c>
      <c r="N36" s="272">
        <f>K36/M36</f>
        <v>3963.2587172970289</v>
      </c>
    </row>
    <row r="37" spans="1:14">
      <c r="A37" s="108" t="s">
        <v>248</v>
      </c>
      <c r="B37" s="838" t="str">
        <f>VLOOKUP(A37,EQUIPOS!A7:D154,3,FALSE)</f>
        <v>Grúa telescópica de 50 Ton.</v>
      </c>
      <c r="C37" s="839"/>
      <c r="D37" s="839"/>
      <c r="E37" s="839"/>
      <c r="F37" s="839"/>
      <c r="G37" s="839"/>
      <c r="H37" s="840"/>
      <c r="I37" s="267"/>
      <c r="J37" s="268"/>
      <c r="K37" s="269">
        <f>VLOOKUP(A37,EQUIPOS!A7:D162,4,FALSE)</f>
        <v>247864.24550114039</v>
      </c>
      <c r="L37" s="270"/>
      <c r="M37" s="271">
        <v>4</v>
      </c>
      <c r="N37" s="272">
        <f>K37/M37</f>
        <v>61966.061375285099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1010.0320112950249</v>
      </c>
    </row>
    <row r="43" spans="1:14" ht="15.75" thickBot="1">
      <c r="B43" s="825" t="s">
        <v>953</v>
      </c>
      <c r="C43" s="826"/>
      <c r="D43" s="826"/>
      <c r="E43" s="826"/>
      <c r="F43" s="826"/>
      <c r="G43" s="826"/>
      <c r="H43" s="826"/>
      <c r="I43" s="826"/>
      <c r="J43" s="826"/>
      <c r="K43" s="826"/>
      <c r="L43" s="826"/>
      <c r="M43" s="827"/>
      <c r="N43" s="99">
        <f>SUM(N36:N42)</f>
        <v>66939.352103877158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9">
        <f>VLOOKUP(A59,TRANSPORTE!A5:D117,4,FALSE)</f>
        <v>0.30725115146230431</v>
      </c>
      <c r="M59" s="830"/>
      <c r="N59" s="287">
        <f>K59*L59</f>
        <v>0.30725115146230431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0.30725115146230431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77039.979467978876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15407.995893595777</v>
      </c>
      <c r="M83" s="860"/>
      <c r="N83" s="51"/>
    </row>
    <row r="84" spans="1:14">
      <c r="B84" s="89" t="s">
        <v>973</v>
      </c>
      <c r="C84" s="90"/>
      <c r="D84" s="90"/>
      <c r="E84" s="90"/>
      <c r="F84" s="90"/>
      <c r="G84" s="90"/>
      <c r="H84" s="90"/>
      <c r="I84" s="87"/>
      <c r="J84" s="88"/>
      <c r="K84" s="304">
        <v>0.05</v>
      </c>
      <c r="L84" s="859">
        <f>N78*K84</f>
        <v>3851.9989733989441</v>
      </c>
      <c r="M84" s="860"/>
      <c r="N84" s="51"/>
    </row>
    <row r="85" spans="1:14" ht="15.75" thickBot="1">
      <c r="B85" s="91" t="s">
        <v>974</v>
      </c>
      <c r="C85" s="92"/>
      <c r="D85" s="92"/>
      <c r="E85" s="92"/>
      <c r="F85" s="92"/>
      <c r="G85" s="92"/>
      <c r="H85" s="92"/>
      <c r="I85" s="93"/>
      <c r="J85" s="94"/>
      <c r="K85" s="305">
        <v>0.05</v>
      </c>
      <c r="L85" s="861">
        <f>N78*K85</f>
        <v>3851.9989733989441</v>
      </c>
      <c r="M85" s="862"/>
      <c r="N85" s="51"/>
    </row>
    <row r="86" spans="1:14" ht="15.75" thickBot="1">
      <c r="B86" s="825" t="s">
        <v>953</v>
      </c>
      <c r="C86" s="826"/>
      <c r="D86" s="826"/>
      <c r="E86" s="826"/>
      <c r="F86" s="826"/>
      <c r="G86" s="826"/>
      <c r="H86" s="826"/>
      <c r="I86" s="826"/>
      <c r="J86" s="826"/>
      <c r="K86" s="826"/>
      <c r="L86" s="826"/>
      <c r="M86" s="827"/>
      <c r="N86" s="52">
        <f>L83+L84+L85</f>
        <v>23111.993840393661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100151.97330837254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104265.25552586376</v>
      </c>
      <c r="L36" s="270"/>
      <c r="M36" s="271">
        <v>5</v>
      </c>
      <c r="N36" s="272">
        <f>K36/M36</f>
        <v>20853.051105172752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107.474121807204</v>
      </c>
    </row>
    <row r="43" spans="1:14" ht="15.75" thickBot="1">
      <c r="B43" s="825" t="s">
        <v>953</v>
      </c>
      <c r="C43" s="826"/>
      <c r="D43" s="826"/>
      <c r="E43" s="826"/>
      <c r="F43" s="826"/>
      <c r="G43" s="826"/>
      <c r="H43" s="826"/>
      <c r="I43" s="826"/>
      <c r="J43" s="826"/>
      <c r="K43" s="826"/>
      <c r="L43" s="826"/>
      <c r="M43" s="827"/>
      <c r="N43" s="99">
        <f>SUM(N36:N42)</f>
        <v>20960.525226979957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9">
        <f>VLOOKUP(A59,TRANSPORTE!A5:D94,4,FALSE)</f>
        <v>914.56679379946388</v>
      </c>
      <c r="M59" s="830"/>
      <c r="N59" s="287">
        <f>K59*L59</f>
        <v>642.02588924722363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642.02588924722363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26976.257206587379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5395.2514413174758</v>
      </c>
      <c r="M83" s="860"/>
      <c r="N83" s="51"/>
    </row>
    <row r="84" spans="1:14">
      <c r="B84" s="89" t="s">
        <v>973</v>
      </c>
      <c r="C84" s="90"/>
      <c r="D84" s="90"/>
      <c r="E84" s="90"/>
      <c r="F84" s="90"/>
      <c r="G84" s="90"/>
      <c r="H84" s="90"/>
      <c r="I84" s="87"/>
      <c r="J84" s="88"/>
      <c r="K84" s="304">
        <v>0.05</v>
      </c>
      <c r="L84" s="859">
        <f>N78*K84</f>
        <v>1348.812860329369</v>
      </c>
      <c r="M84" s="860"/>
      <c r="N84" s="51"/>
    </row>
    <row r="85" spans="1:14" ht="15.75" thickBot="1">
      <c r="B85" s="91" t="s">
        <v>974</v>
      </c>
      <c r="C85" s="92"/>
      <c r="D85" s="92"/>
      <c r="E85" s="92"/>
      <c r="F85" s="92"/>
      <c r="G85" s="92"/>
      <c r="H85" s="92"/>
      <c r="I85" s="93"/>
      <c r="J85" s="94"/>
      <c r="K85" s="305">
        <v>0.05</v>
      </c>
      <c r="L85" s="861">
        <f>N78*K85</f>
        <v>1348.812860329369</v>
      </c>
      <c r="M85" s="862"/>
      <c r="N85" s="51"/>
    </row>
    <row r="86" spans="1:14" ht="15.75" thickBot="1">
      <c r="B86" s="825" t="s">
        <v>953</v>
      </c>
      <c r="C86" s="826"/>
      <c r="D86" s="826"/>
      <c r="E86" s="826"/>
      <c r="F86" s="826"/>
      <c r="G86" s="826"/>
      <c r="H86" s="826"/>
      <c r="I86" s="826"/>
      <c r="J86" s="826"/>
      <c r="K86" s="826"/>
      <c r="L86" s="826"/>
      <c r="M86" s="827"/>
      <c r="N86" s="52">
        <f>L83+L84+L85</f>
        <v>8092.8771619762138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35069.134368563595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104265.25552586376</v>
      </c>
      <c r="L36" s="270"/>
      <c r="M36" s="271">
        <v>4</v>
      </c>
      <c r="N36" s="272">
        <f>K36/M36</f>
        <v>26066.31388146594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67.663750000000007</v>
      </c>
    </row>
    <row r="43" spans="1:14" ht="15.75" thickBot="1">
      <c r="B43" s="825" t="s">
        <v>953</v>
      </c>
      <c r="C43" s="826"/>
      <c r="D43" s="826"/>
      <c r="E43" s="826"/>
      <c r="F43" s="826"/>
      <c r="G43" s="826"/>
      <c r="H43" s="826"/>
      <c r="I43" s="826"/>
      <c r="J43" s="826"/>
      <c r="K43" s="826"/>
      <c r="L43" s="826"/>
      <c r="M43" s="827"/>
      <c r="N43" s="99">
        <f>SUM(N36:N42)</f>
        <v>26133.977631465939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9">
        <f>VLOOKUP(A59,TRANSPORTE!A5:D94,4,FALSE)</f>
        <v>914.56679379946388</v>
      </c>
      <c r="M59" s="830"/>
      <c r="N59" s="287">
        <f>K59*L59</f>
        <v>2771.1373852123752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2771.1373852123752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32288.302516678315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6457.6605033356636</v>
      </c>
      <c r="M83" s="860"/>
      <c r="N83" s="51"/>
    </row>
    <row r="84" spans="1:14">
      <c r="B84" s="89" t="s">
        <v>973</v>
      </c>
      <c r="C84" s="90"/>
      <c r="D84" s="90"/>
      <c r="E84" s="90"/>
      <c r="F84" s="90"/>
      <c r="G84" s="90"/>
      <c r="H84" s="90"/>
      <c r="I84" s="87"/>
      <c r="J84" s="88"/>
      <c r="K84" s="304">
        <v>0.05</v>
      </c>
      <c r="L84" s="859">
        <f>N78*K84</f>
        <v>1614.4151258339159</v>
      </c>
      <c r="M84" s="860"/>
      <c r="N84" s="51"/>
    </row>
    <row r="85" spans="1:14" ht="15.75" thickBot="1">
      <c r="B85" s="91" t="s">
        <v>974</v>
      </c>
      <c r="C85" s="92"/>
      <c r="D85" s="92"/>
      <c r="E85" s="92"/>
      <c r="F85" s="92"/>
      <c r="G85" s="92"/>
      <c r="H85" s="92"/>
      <c r="I85" s="93"/>
      <c r="J85" s="94"/>
      <c r="K85" s="305">
        <v>0.05</v>
      </c>
      <c r="L85" s="861">
        <f>N78*K85</f>
        <v>1614.4151258339159</v>
      </c>
      <c r="M85" s="862"/>
      <c r="N85" s="51"/>
    </row>
    <row r="86" spans="1:14" ht="15.75" thickBot="1">
      <c r="B86" s="825" t="s">
        <v>953</v>
      </c>
      <c r="C86" s="826"/>
      <c r="D86" s="826"/>
      <c r="E86" s="826"/>
      <c r="F86" s="826"/>
      <c r="G86" s="826"/>
      <c r="H86" s="826"/>
      <c r="I86" s="826"/>
      <c r="J86" s="826"/>
      <c r="K86" s="826"/>
      <c r="L86" s="826"/>
      <c r="M86" s="827"/>
      <c r="N86" s="52">
        <f>L83+L84+L85</f>
        <v>9686.490755003495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41974.79327168181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317.56853333333333</v>
      </c>
      <c r="M83" s="860"/>
      <c r="N83" s="51"/>
    </row>
    <row r="84" spans="1:14">
      <c r="B84" s="89" t="s">
        <v>973</v>
      </c>
      <c r="C84" s="90"/>
      <c r="D84" s="90"/>
      <c r="E84" s="90"/>
      <c r="F84" s="90"/>
      <c r="G84" s="90"/>
      <c r="H84" s="90"/>
      <c r="I84" s="87"/>
      <c r="J84" s="88"/>
      <c r="K84" s="304">
        <v>0.05</v>
      </c>
      <c r="L84" s="859">
        <f>N78*K84</f>
        <v>79.392133333333334</v>
      </c>
      <c r="M84" s="860"/>
      <c r="N84" s="51"/>
    </row>
    <row r="85" spans="1:14" ht="15.75" thickBot="1">
      <c r="B85" s="91" t="s">
        <v>974</v>
      </c>
      <c r="C85" s="92"/>
      <c r="D85" s="92"/>
      <c r="E85" s="92"/>
      <c r="F85" s="92"/>
      <c r="G85" s="92"/>
      <c r="H85" s="92"/>
      <c r="I85" s="93"/>
      <c r="J85" s="94"/>
      <c r="K85" s="305">
        <v>0.05</v>
      </c>
      <c r="L85" s="861">
        <f>N78*K85</f>
        <v>79.392133333333334</v>
      </c>
      <c r="M85" s="862"/>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208728.37923576383</v>
      </c>
      <c r="L36" s="270"/>
      <c r="M36" s="271">
        <v>3</v>
      </c>
      <c r="N36" s="272">
        <f>K36/M36</f>
        <v>69576.126411921272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69666.34474525461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1281.0059444400972</v>
      </c>
      <c r="M59" s="830"/>
      <c r="N59" s="287">
        <f>K59*L59</f>
        <v>2177.7101055481653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2177.7101055481653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80865.8881841361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16173.17763682722</v>
      </c>
      <c r="M83" s="860"/>
      <c r="N83" s="51"/>
    </row>
    <row r="84" spans="1:14">
      <c r="B84" s="89" t="s">
        <v>973</v>
      </c>
      <c r="C84" s="90"/>
      <c r="D84" s="90"/>
      <c r="E84" s="90"/>
      <c r="F84" s="90"/>
      <c r="G84" s="90"/>
      <c r="H84" s="90"/>
      <c r="I84" s="87"/>
      <c r="J84" s="88"/>
      <c r="K84" s="304">
        <v>0.05</v>
      </c>
      <c r="L84" s="859">
        <f>N78*K84</f>
        <v>4043.2944092068051</v>
      </c>
      <c r="M84" s="860"/>
      <c r="N84" s="51"/>
    </row>
    <row r="85" spans="1:14" ht="15.75" thickBot="1">
      <c r="B85" s="91" t="s">
        <v>974</v>
      </c>
      <c r="C85" s="92"/>
      <c r="D85" s="92"/>
      <c r="E85" s="92"/>
      <c r="F85" s="92"/>
      <c r="G85" s="92"/>
      <c r="H85" s="92"/>
      <c r="I85" s="93"/>
      <c r="J85" s="94"/>
      <c r="K85" s="305">
        <v>0.05</v>
      </c>
      <c r="L85" s="861">
        <f>N78*K85</f>
        <v>4043.2944092068051</v>
      </c>
      <c r="M85" s="862"/>
      <c r="N85" s="51"/>
    </row>
    <row r="86" spans="1:14" ht="15.75" thickBot="1">
      <c r="B86" s="825" t="s">
        <v>953</v>
      </c>
      <c r="C86" s="826"/>
      <c r="D86" s="826"/>
      <c r="E86" s="826"/>
      <c r="F86" s="826"/>
      <c r="G86" s="826"/>
      <c r="H86" s="826"/>
      <c r="I86" s="826"/>
      <c r="J86" s="826"/>
      <c r="K86" s="826"/>
      <c r="L86" s="826"/>
      <c r="M86" s="827"/>
      <c r="N86" s="52">
        <f>L83+L84+L85</f>
        <v>24259.766455240831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105125.65463937694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208728.37923576383</v>
      </c>
      <c r="L36" s="270"/>
      <c r="M36" s="271">
        <v>3</v>
      </c>
      <c r="N36" s="272">
        <f>K36/M36</f>
        <v>69576.126411921272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69666.34474525461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1281.0059444400972</v>
      </c>
      <c r="M59" s="830"/>
      <c r="N59" s="287">
        <f>K59*L59</f>
        <v>2177.7101055481653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2177.7101055481653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80865.8881841361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16173.17763682722</v>
      </c>
      <c r="M83" s="860"/>
      <c r="N83" s="51"/>
    </row>
    <row r="84" spans="1:14">
      <c r="B84" s="89" t="s">
        <v>973</v>
      </c>
      <c r="C84" s="90"/>
      <c r="D84" s="90"/>
      <c r="E84" s="90"/>
      <c r="F84" s="90"/>
      <c r="G84" s="90"/>
      <c r="H84" s="90"/>
      <c r="I84" s="87"/>
      <c r="J84" s="88"/>
      <c r="K84" s="304">
        <v>0.05</v>
      </c>
      <c r="L84" s="859">
        <f>N78*K84</f>
        <v>4043.2944092068051</v>
      </c>
      <c r="M84" s="860"/>
      <c r="N84" s="51"/>
    </row>
    <row r="85" spans="1:14" ht="15.75" thickBot="1">
      <c r="B85" s="91" t="s">
        <v>974</v>
      </c>
      <c r="C85" s="92"/>
      <c r="D85" s="92"/>
      <c r="E85" s="92"/>
      <c r="F85" s="92"/>
      <c r="G85" s="92"/>
      <c r="H85" s="92"/>
      <c r="I85" s="93"/>
      <c r="J85" s="94"/>
      <c r="K85" s="305">
        <v>0.05</v>
      </c>
      <c r="L85" s="861">
        <f>N78*K85</f>
        <v>4043.2944092068051</v>
      </c>
      <c r="M85" s="862"/>
      <c r="N85" s="51"/>
    </row>
    <row r="86" spans="1:14" ht="15.75" thickBot="1">
      <c r="B86" s="825" t="s">
        <v>953</v>
      </c>
      <c r="C86" s="826"/>
      <c r="D86" s="826"/>
      <c r="E86" s="826"/>
      <c r="F86" s="826"/>
      <c r="G86" s="826"/>
      <c r="H86" s="826"/>
      <c r="I86" s="826"/>
      <c r="J86" s="826"/>
      <c r="K86" s="826"/>
      <c r="L86" s="826"/>
      <c r="M86" s="827"/>
      <c r="N86" s="52">
        <f>L83+L84+L85</f>
        <v>24259.766455240831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105125.65463937694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45</v>
      </c>
      <c r="N36" s="272">
        <f>K36/M36</f>
        <v>4764.0097283931536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4765.513367282043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9">
        <f>VLOOKUP(A59,TRANSPORTE!A6:D117,4,FALSE)</f>
        <v>0.30725115146230431</v>
      </c>
      <c r="M59" s="830"/>
      <c r="N59" s="287">
        <f>K59*L59</f>
        <v>10.968866107204265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10.968866107204265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4926.8461222781361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985.36922445562732</v>
      </c>
      <c r="M83" s="860"/>
      <c r="N83" s="51"/>
    </row>
    <row r="84" spans="1:14">
      <c r="B84" s="89" t="s">
        <v>973</v>
      </c>
      <c r="C84" s="90"/>
      <c r="D84" s="90"/>
      <c r="E84" s="90"/>
      <c r="F84" s="90"/>
      <c r="G84" s="90"/>
      <c r="H84" s="90"/>
      <c r="I84" s="87"/>
      <c r="J84" s="88"/>
      <c r="K84" s="304">
        <v>0.05</v>
      </c>
      <c r="L84" s="859">
        <f>N78*K84</f>
        <v>246.34230611390683</v>
      </c>
      <c r="M84" s="860"/>
      <c r="N84" s="51"/>
    </row>
    <row r="85" spans="1:14" ht="15.75" thickBot="1">
      <c r="B85" s="91" t="s">
        <v>974</v>
      </c>
      <c r="C85" s="92"/>
      <c r="D85" s="92"/>
      <c r="E85" s="92"/>
      <c r="F85" s="92"/>
      <c r="G85" s="92"/>
      <c r="H85" s="92"/>
      <c r="I85" s="93"/>
      <c r="J85" s="94"/>
      <c r="K85" s="305">
        <v>0.05</v>
      </c>
      <c r="L85" s="861">
        <f>N78*K85</f>
        <v>246.34230611390683</v>
      </c>
      <c r="M85" s="862"/>
      <c r="N85" s="51"/>
    </row>
    <row r="86" spans="1:14" ht="15.75" thickBot="1">
      <c r="B86" s="825" t="s">
        <v>953</v>
      </c>
      <c r="C86" s="826"/>
      <c r="D86" s="826"/>
      <c r="E86" s="826"/>
      <c r="F86" s="826"/>
      <c r="G86" s="826"/>
      <c r="H86" s="826"/>
      <c r="I86" s="826"/>
      <c r="J86" s="826"/>
      <c r="K86" s="826"/>
      <c r="L86" s="826"/>
      <c r="M86" s="827"/>
      <c r="N86" s="52">
        <f>L83+L84+L85</f>
        <v>1478.0538366834412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6404.8999589615778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9">
        <f>VLOOKUP(A59,TRANSPORTE!A6:D117,4,FALSE)</f>
        <v>0.30725115146230431</v>
      </c>
      <c r="M59" s="830"/>
      <c r="N59" s="287">
        <f>K59*L59</f>
        <v>3.1493243024886191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3.1493243024886191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664.75043541359969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132.95008708271993</v>
      </c>
      <c r="M83" s="860"/>
      <c r="N83" s="51"/>
    </row>
    <row r="84" spans="1:14">
      <c r="B84" s="89" t="s">
        <v>973</v>
      </c>
      <c r="C84" s="90"/>
      <c r="D84" s="90"/>
      <c r="E84" s="90"/>
      <c r="F84" s="90"/>
      <c r="G84" s="90"/>
      <c r="H84" s="90"/>
      <c r="I84" s="87"/>
      <c r="J84" s="88"/>
      <c r="K84" s="304">
        <v>0.05</v>
      </c>
      <c r="L84" s="859">
        <f>N78*K84</f>
        <v>33.237521770679983</v>
      </c>
      <c r="M84" s="860"/>
      <c r="N84" s="51"/>
    </row>
    <row r="85" spans="1:14" ht="15.75" thickBot="1">
      <c r="B85" s="91" t="s">
        <v>974</v>
      </c>
      <c r="C85" s="92"/>
      <c r="D85" s="92"/>
      <c r="E85" s="92"/>
      <c r="F85" s="92"/>
      <c r="G85" s="92"/>
      <c r="H85" s="92"/>
      <c r="I85" s="93"/>
      <c r="J85" s="94"/>
      <c r="K85" s="305">
        <v>0.05</v>
      </c>
      <c r="L85" s="861">
        <f>N78*K85</f>
        <v>33.237521770679983</v>
      </c>
      <c r="M85" s="862"/>
      <c r="N85" s="51"/>
    </row>
    <row r="86" spans="1:14" ht="15.75" thickBot="1">
      <c r="B86" s="825" t="s">
        <v>953</v>
      </c>
      <c r="C86" s="826"/>
      <c r="D86" s="826"/>
      <c r="E86" s="826"/>
      <c r="F86" s="826"/>
      <c r="G86" s="826"/>
      <c r="H86" s="826"/>
      <c r="I86" s="826"/>
      <c r="J86" s="826"/>
      <c r="K86" s="826"/>
      <c r="L86" s="826"/>
      <c r="M86" s="827"/>
      <c r="N86" s="52">
        <f>L83+L84+L85</f>
        <v>199.42513062407991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864.17556603767957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45</v>
      </c>
      <c r="N36" s="272">
        <f>K36/M36</f>
        <v>4764.0097283931536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4765.513367282043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9">
        <f>VLOOKUP(A59,TRANSPORTE!A6:D117,4,FALSE)</f>
        <v>741.04407622590497</v>
      </c>
      <c r="M59" s="830"/>
      <c r="N59" s="287">
        <f>K59*L59</f>
        <v>600.61251856071488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600.61251856071488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5516.4897747316472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1103.2979549463296</v>
      </c>
      <c r="M83" s="860"/>
      <c r="N83" s="51"/>
    </row>
    <row r="84" spans="1:14">
      <c r="B84" s="89" t="s">
        <v>973</v>
      </c>
      <c r="C84" s="90"/>
      <c r="D84" s="90"/>
      <c r="E84" s="90"/>
      <c r="F84" s="90"/>
      <c r="G84" s="90"/>
      <c r="H84" s="90"/>
      <c r="I84" s="87"/>
      <c r="J84" s="88"/>
      <c r="K84" s="304">
        <v>0.05</v>
      </c>
      <c r="L84" s="859">
        <f>N78*K84</f>
        <v>275.8244887365824</v>
      </c>
      <c r="M84" s="860"/>
      <c r="N84" s="51"/>
    </row>
    <row r="85" spans="1:14" ht="15.75" thickBot="1">
      <c r="B85" s="91" t="s">
        <v>974</v>
      </c>
      <c r="C85" s="92"/>
      <c r="D85" s="92"/>
      <c r="E85" s="92"/>
      <c r="F85" s="92"/>
      <c r="G85" s="92"/>
      <c r="H85" s="92"/>
      <c r="I85" s="93"/>
      <c r="J85" s="94"/>
      <c r="K85" s="305">
        <v>0.05</v>
      </c>
      <c r="L85" s="861">
        <f>N78*K85</f>
        <v>275.8244887365824</v>
      </c>
      <c r="M85" s="862"/>
      <c r="N85" s="51"/>
    </row>
    <row r="86" spans="1:14" ht="15.75" thickBot="1">
      <c r="B86" s="825" t="s">
        <v>953</v>
      </c>
      <c r="C86" s="826"/>
      <c r="D86" s="826"/>
      <c r="E86" s="826"/>
      <c r="F86" s="826"/>
      <c r="G86" s="826"/>
      <c r="H86" s="826"/>
      <c r="I86" s="826"/>
      <c r="J86" s="826"/>
      <c r="K86" s="826"/>
      <c r="L86" s="826"/>
      <c r="M86" s="827"/>
      <c r="N86" s="52">
        <f>L83+L84+L85</f>
        <v>1654.9469324194945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7171.4367071511415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VLOOKUP(A36,EQUIPOS!A5:D154,4,FALSE)</f>
        <v>168077.23226569477</v>
      </c>
      <c r="L36" s="270"/>
      <c r="M36" s="271">
        <v>0.625</v>
      </c>
      <c r="N36" s="272">
        <f>K36/M36</f>
        <v>268923.57162511162</v>
      </c>
    </row>
    <row r="37" spans="1:14">
      <c r="A37" s="108" t="s">
        <v>241</v>
      </c>
      <c r="B37" s="838" t="str">
        <f>VLOOKUP(A37,EQUIPOS!A7:D154,3,FALSE)</f>
        <v>Grúa (capacidad 15 ton)</v>
      </c>
      <c r="C37" s="839"/>
      <c r="D37" s="839"/>
      <c r="E37" s="839"/>
      <c r="F37" s="839"/>
      <c r="G37" s="839"/>
      <c r="H37" s="840"/>
      <c r="I37" s="267"/>
      <c r="J37" s="268"/>
      <c r="K37" s="269">
        <f>VLOOKUP(A37,EQUIPOS!A6:D154,4,FALSE)</f>
        <v>156546.54073276071</v>
      </c>
      <c r="L37" s="270"/>
      <c r="M37" s="271">
        <v>0.625</v>
      </c>
      <c r="N37" s="272">
        <f>K37/M37</f>
        <v>250474.46517241714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2706.55</v>
      </c>
    </row>
    <row r="43" spans="1:14" ht="15.75" thickBot="1">
      <c r="B43" s="825" t="s">
        <v>953</v>
      </c>
      <c r="C43" s="826"/>
      <c r="D43" s="826"/>
      <c r="E43" s="826"/>
      <c r="F43" s="826"/>
      <c r="G43" s="826"/>
      <c r="H43" s="826"/>
      <c r="I43" s="826"/>
      <c r="J43" s="826"/>
      <c r="K43" s="826"/>
      <c r="L43" s="826"/>
      <c r="M43" s="827"/>
      <c r="N43" s="394">
        <f>SUM(N36:N42)</f>
        <v>522104.58679752873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57707.576477343842</v>
      </c>
      <c r="N51" s="272">
        <f>K51*M51</f>
        <v>115415.15295468768</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136286.30182337418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712521.8886209029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142504.37772418058</v>
      </c>
      <c r="M83" s="860"/>
      <c r="N83" s="51"/>
    </row>
    <row r="84" spans="1:14">
      <c r="B84" s="89" t="s">
        <v>973</v>
      </c>
      <c r="C84" s="90"/>
      <c r="D84" s="90"/>
      <c r="E84" s="90"/>
      <c r="F84" s="90"/>
      <c r="G84" s="90"/>
      <c r="H84" s="90"/>
      <c r="I84" s="87"/>
      <c r="J84" s="88"/>
      <c r="K84" s="304">
        <v>0.05</v>
      </c>
      <c r="L84" s="859">
        <f>N78*K84</f>
        <v>35626.094431045145</v>
      </c>
      <c r="M84" s="860"/>
      <c r="N84" s="51"/>
    </row>
    <row r="85" spans="1:14" ht="15.75" thickBot="1">
      <c r="B85" s="91" t="s">
        <v>974</v>
      </c>
      <c r="C85" s="92"/>
      <c r="D85" s="92"/>
      <c r="E85" s="92"/>
      <c r="F85" s="92"/>
      <c r="G85" s="92"/>
      <c r="H85" s="92"/>
      <c r="I85" s="93"/>
      <c r="J85" s="94"/>
      <c r="K85" s="305">
        <v>0.05</v>
      </c>
      <c r="L85" s="861">
        <f>N78*K85</f>
        <v>35626.094431045145</v>
      </c>
      <c r="M85" s="862"/>
      <c r="N85" s="51"/>
    </row>
    <row r="86" spans="1:14" ht="15.75" thickBot="1">
      <c r="B86" s="825" t="s">
        <v>953</v>
      </c>
      <c r="C86" s="826"/>
      <c r="D86" s="826"/>
      <c r="E86" s="826"/>
      <c r="F86" s="826"/>
      <c r="G86" s="826"/>
      <c r="H86" s="826"/>
      <c r="I86" s="826"/>
      <c r="J86" s="826"/>
      <c r="K86" s="826"/>
      <c r="L86" s="826"/>
      <c r="M86" s="827"/>
      <c r="N86" s="52">
        <f>L83+L84+L85</f>
        <v>213756.56658627087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926278.45520717371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168077.23226569477</v>
      </c>
      <c r="L36" s="270"/>
      <c r="M36" s="271">
        <v>0.5</v>
      </c>
      <c r="N36" s="272">
        <f>K36/M36</f>
        <v>336154.46453138953</v>
      </c>
    </row>
    <row r="37" spans="1:14">
      <c r="A37" s="108" t="s">
        <v>241</v>
      </c>
      <c r="B37" s="838" t="str">
        <f>VLOOKUP(A37,EQUIPOS!A7:D154,3,FALSE)</f>
        <v>Grúa (capacidad 15 ton)</v>
      </c>
      <c r="C37" s="839"/>
      <c r="D37" s="839"/>
      <c r="E37" s="839"/>
      <c r="F37" s="839"/>
      <c r="G37" s="839"/>
      <c r="H37" s="840"/>
      <c r="I37" s="267"/>
      <c r="J37" s="268"/>
      <c r="K37" s="269">
        <f>VLOOKUP(A37,EQUIPOS!A7:D164,4,FALSE)</f>
        <v>156546.54073276071</v>
      </c>
      <c r="L37" s="270"/>
      <c r="M37" s="271">
        <v>0.5</v>
      </c>
      <c r="N37" s="272">
        <f>K37/M37</f>
        <v>313093.08146552142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3383.1875</v>
      </c>
    </row>
    <row r="43" spans="1:14" ht="15.75" thickBot="1">
      <c r="B43" s="825" t="s">
        <v>953</v>
      </c>
      <c r="C43" s="826"/>
      <c r="D43" s="826"/>
      <c r="E43" s="826"/>
      <c r="F43" s="826"/>
      <c r="G43" s="826"/>
      <c r="H43" s="826"/>
      <c r="I43" s="826"/>
      <c r="J43" s="826"/>
      <c r="K43" s="826"/>
      <c r="L43" s="826"/>
      <c r="M43" s="827"/>
      <c r="N43" s="394">
        <f>SUM(N36:N42)</f>
        <v>652630.73349691089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57707.576477343842</v>
      </c>
      <c r="N51" s="272">
        <f>K51*M51</f>
        <v>115415.15295468768</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136286.30182337418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856580.78532028501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171316.15706405701</v>
      </c>
      <c r="M83" s="860"/>
      <c r="N83" s="51"/>
    </row>
    <row r="84" spans="1:14">
      <c r="B84" s="89" t="s">
        <v>973</v>
      </c>
      <c r="C84" s="90"/>
      <c r="D84" s="90"/>
      <c r="E84" s="90"/>
      <c r="F84" s="90"/>
      <c r="G84" s="90"/>
      <c r="H84" s="90"/>
      <c r="I84" s="87"/>
      <c r="J84" s="88"/>
      <c r="K84" s="304">
        <v>0.05</v>
      </c>
      <c r="L84" s="859">
        <f>N78*K84</f>
        <v>42829.039266014253</v>
      </c>
      <c r="M84" s="860"/>
      <c r="N84" s="51"/>
    </row>
    <row r="85" spans="1:14" ht="15.75" thickBot="1">
      <c r="B85" s="91" t="s">
        <v>974</v>
      </c>
      <c r="C85" s="92"/>
      <c r="D85" s="92"/>
      <c r="E85" s="92"/>
      <c r="F85" s="92"/>
      <c r="G85" s="92"/>
      <c r="H85" s="92"/>
      <c r="I85" s="93"/>
      <c r="J85" s="94"/>
      <c r="K85" s="305">
        <v>0.05</v>
      </c>
      <c r="L85" s="861">
        <f>N78*K85</f>
        <v>42829.039266014253</v>
      </c>
      <c r="M85" s="862"/>
      <c r="N85" s="51"/>
    </row>
    <row r="86" spans="1:14" ht="15.75" thickBot="1">
      <c r="B86" s="825" t="s">
        <v>953</v>
      </c>
      <c r="C86" s="826"/>
      <c r="D86" s="826"/>
      <c r="E86" s="826"/>
      <c r="F86" s="826"/>
      <c r="G86" s="826"/>
      <c r="H86" s="826"/>
      <c r="I86" s="826"/>
      <c r="J86" s="826"/>
      <c r="K86" s="826"/>
      <c r="L86" s="826"/>
      <c r="M86" s="827"/>
      <c r="N86" s="52">
        <f>L83+L84+L85</f>
        <v>256974.23559608549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1113555.0209163704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168077.23226569477</v>
      </c>
      <c r="L36" s="270"/>
      <c r="M36" s="271">
        <v>0.4375</v>
      </c>
      <c r="N36" s="272">
        <f>K36/M36</f>
        <v>384176.53089301661</v>
      </c>
    </row>
    <row r="37" spans="1:14">
      <c r="A37" s="108" t="s">
        <v>241</v>
      </c>
      <c r="B37" s="838" t="str">
        <f>VLOOKUP(A37,EQUIPOS!A7:D154,3,FALSE)</f>
        <v>Grúa (capacidad 15 ton)</v>
      </c>
      <c r="C37" s="839"/>
      <c r="D37" s="839"/>
      <c r="E37" s="839"/>
      <c r="F37" s="839"/>
      <c r="G37" s="839"/>
      <c r="H37" s="840"/>
      <c r="I37" s="267"/>
      <c r="J37" s="268"/>
      <c r="K37" s="269">
        <f>VLOOKUP(A37,EQUIPOS!A7:D164,4,FALSE)</f>
        <v>156546.54073276071</v>
      </c>
      <c r="L37" s="270"/>
      <c r="M37" s="271">
        <v>0.4375</v>
      </c>
      <c r="N37" s="272">
        <f>K37/M37</f>
        <v>357820.66453202447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3866.5</v>
      </c>
    </row>
    <row r="43" spans="1:14" ht="15.75" thickBot="1">
      <c r="B43" s="825" t="s">
        <v>953</v>
      </c>
      <c r="C43" s="826"/>
      <c r="D43" s="826"/>
      <c r="E43" s="826"/>
      <c r="F43" s="826"/>
      <c r="G43" s="826"/>
      <c r="H43" s="826"/>
      <c r="I43" s="826"/>
      <c r="J43" s="826"/>
      <c r="K43" s="826"/>
      <c r="L43" s="826"/>
      <c r="M43" s="827"/>
      <c r="N43" s="394">
        <f>SUM(N36:N42)</f>
        <v>745863.69542504102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57707.576477343842</v>
      </c>
      <c r="N51" s="272">
        <f>K51*M51</f>
        <v>115415.15295468768</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136286.30182337418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959479.99724841514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191895.99944968303</v>
      </c>
      <c r="M83" s="860"/>
      <c r="N83" s="51"/>
    </row>
    <row r="84" spans="1:14">
      <c r="B84" s="89" t="s">
        <v>973</v>
      </c>
      <c r="C84" s="90"/>
      <c r="D84" s="90"/>
      <c r="E84" s="90"/>
      <c r="F84" s="90"/>
      <c r="G84" s="90"/>
      <c r="H84" s="90"/>
      <c r="I84" s="87"/>
      <c r="J84" s="88"/>
      <c r="K84" s="304">
        <v>0.05</v>
      </c>
      <c r="L84" s="859">
        <f>N78*K84</f>
        <v>47973.999862420758</v>
      </c>
      <c r="M84" s="860"/>
      <c r="N84" s="51"/>
    </row>
    <row r="85" spans="1:14" ht="15.75" thickBot="1">
      <c r="B85" s="91" t="s">
        <v>974</v>
      </c>
      <c r="C85" s="92"/>
      <c r="D85" s="92"/>
      <c r="E85" s="92"/>
      <c r="F85" s="92"/>
      <c r="G85" s="92"/>
      <c r="H85" s="92"/>
      <c r="I85" s="93"/>
      <c r="J85" s="94"/>
      <c r="K85" s="305">
        <v>0.05</v>
      </c>
      <c r="L85" s="861">
        <f>N78*K85</f>
        <v>47973.999862420758</v>
      </c>
      <c r="M85" s="862"/>
      <c r="N85" s="51"/>
    </row>
    <row r="86" spans="1:14" ht="15.75" thickBot="1">
      <c r="B86" s="825" t="s">
        <v>953</v>
      </c>
      <c r="C86" s="826"/>
      <c r="D86" s="826"/>
      <c r="E86" s="826"/>
      <c r="F86" s="826"/>
      <c r="G86" s="826"/>
      <c r="H86" s="826"/>
      <c r="I86" s="826"/>
      <c r="J86" s="826"/>
      <c r="K86" s="826"/>
      <c r="L86" s="826"/>
      <c r="M86" s="827"/>
      <c r="N86" s="52">
        <f>L83+L84+L85</f>
        <v>287843.99917452456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1247323.9964229397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168077.23226569477</v>
      </c>
      <c r="L36" s="270"/>
      <c r="M36" s="271">
        <v>0.875</v>
      </c>
      <c r="N36" s="272">
        <f>K36/M36</f>
        <v>192088.2654465083</v>
      </c>
    </row>
    <row r="37" spans="1:14">
      <c r="A37" s="108" t="s">
        <v>241</v>
      </c>
      <c r="B37" s="838" t="str">
        <f>VLOOKUP(A37,EQUIPOS!A7:D154,3,FALSE)</f>
        <v>Grúa (capacidad 15 ton)</v>
      </c>
      <c r="C37" s="839"/>
      <c r="D37" s="839"/>
      <c r="E37" s="839"/>
      <c r="F37" s="839"/>
      <c r="G37" s="839"/>
      <c r="H37" s="840"/>
      <c r="I37" s="267"/>
      <c r="J37" s="268"/>
      <c r="K37" s="269">
        <f>VLOOKUP(A37,EQUIPOS!A7:D164,4,FALSE)</f>
        <v>156546.54073276071</v>
      </c>
      <c r="L37" s="270"/>
      <c r="M37" s="271">
        <v>0.875</v>
      </c>
      <c r="N37" s="272">
        <f>K37/M37</f>
        <v>178910.33226601224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1546.6000000000001</v>
      </c>
    </row>
    <row r="43" spans="1:14" ht="15.75" thickBot="1">
      <c r="B43" s="825" t="s">
        <v>953</v>
      </c>
      <c r="C43" s="826"/>
      <c r="D43" s="826"/>
      <c r="E43" s="826"/>
      <c r="F43" s="826"/>
      <c r="G43" s="826"/>
      <c r="H43" s="826"/>
      <c r="I43" s="826"/>
      <c r="J43" s="826"/>
      <c r="K43" s="826"/>
      <c r="L43" s="826"/>
      <c r="M43" s="827"/>
      <c r="N43" s="394">
        <f>SUM(N36:N42)</f>
        <v>372545.19771252049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424348.34658120695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84869.669316241401</v>
      </c>
      <c r="M83" s="860"/>
      <c r="N83" s="51"/>
    </row>
    <row r="84" spans="1:14">
      <c r="B84" s="89" t="s">
        <v>973</v>
      </c>
      <c r="C84" s="90"/>
      <c r="D84" s="90"/>
      <c r="E84" s="90"/>
      <c r="F84" s="90"/>
      <c r="G84" s="90"/>
      <c r="H84" s="90"/>
      <c r="I84" s="87"/>
      <c r="J84" s="88"/>
      <c r="K84" s="304">
        <v>0.05</v>
      </c>
      <c r="L84" s="859">
        <f>N78*K84</f>
        <v>21217.41732906035</v>
      </c>
      <c r="M84" s="860"/>
      <c r="N84" s="51"/>
    </row>
    <row r="85" spans="1:14" ht="15.75" thickBot="1">
      <c r="B85" s="91" t="s">
        <v>974</v>
      </c>
      <c r="C85" s="92"/>
      <c r="D85" s="92"/>
      <c r="E85" s="92"/>
      <c r="F85" s="92"/>
      <c r="G85" s="92"/>
      <c r="H85" s="92"/>
      <c r="I85" s="93"/>
      <c r="J85" s="94"/>
      <c r="K85" s="305">
        <v>0.05</v>
      </c>
      <c r="L85" s="861">
        <f>N78*K85</f>
        <v>21217.41732906035</v>
      </c>
      <c r="M85" s="862"/>
      <c r="N85" s="51"/>
    </row>
    <row r="86" spans="1:14" ht="15.75" thickBot="1">
      <c r="B86" s="825" t="s">
        <v>953</v>
      </c>
      <c r="C86" s="826"/>
      <c r="D86" s="826"/>
      <c r="E86" s="826"/>
      <c r="F86" s="826"/>
      <c r="G86" s="826"/>
      <c r="H86" s="826"/>
      <c r="I86" s="826"/>
      <c r="J86" s="826"/>
      <c r="K86" s="826"/>
      <c r="L86" s="826"/>
      <c r="M86" s="827"/>
      <c r="N86" s="52">
        <f>L83+L84+L85</f>
        <v>127304.5039743621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551652.85055556905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168077.23226569477</v>
      </c>
      <c r="L36" s="270"/>
      <c r="M36" s="271">
        <v>0.75</v>
      </c>
      <c r="N36" s="272">
        <f>K36/M36</f>
        <v>224102.97635425968</v>
      </c>
    </row>
    <row r="37" spans="1:14">
      <c r="A37" s="108" t="s">
        <v>241</v>
      </c>
      <c r="B37" s="838" t="str">
        <f>VLOOKUP(A37,EQUIPOS!A7:D154,3,FALSE)</f>
        <v>Grúa (capacidad 15 ton)</v>
      </c>
      <c r="C37" s="839"/>
      <c r="D37" s="839"/>
      <c r="E37" s="839"/>
      <c r="F37" s="839"/>
      <c r="G37" s="839"/>
      <c r="H37" s="840"/>
      <c r="I37" s="267"/>
      <c r="J37" s="268"/>
      <c r="K37" s="269">
        <f>VLOOKUP(A37,EQUIPOS!A7:D164,4,FALSE)</f>
        <v>156546.54073276071</v>
      </c>
      <c r="L37" s="270"/>
      <c r="M37" s="271">
        <v>0.75</v>
      </c>
      <c r="N37" s="272">
        <f>K37/M37</f>
        <v>208728.72097701428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1804.3666666666668</v>
      </c>
    </row>
    <row r="43" spans="1:14" ht="15.75" thickBot="1">
      <c r="B43" s="825" t="s">
        <v>953</v>
      </c>
      <c r="C43" s="826"/>
      <c r="D43" s="826"/>
      <c r="E43" s="826"/>
      <c r="F43" s="826"/>
      <c r="G43" s="826"/>
      <c r="H43" s="826"/>
      <c r="I43" s="826"/>
      <c r="J43" s="826"/>
      <c r="K43" s="826"/>
      <c r="L43" s="826"/>
      <c r="M43" s="827"/>
      <c r="N43" s="394">
        <f>SUM(N36:N42)</f>
        <v>434636.06399794057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491594.54619996034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98318.909239992077</v>
      </c>
      <c r="M83" s="860"/>
      <c r="N83" s="51"/>
    </row>
    <row r="84" spans="1:14">
      <c r="B84" s="89" t="s">
        <v>973</v>
      </c>
      <c r="C84" s="90"/>
      <c r="D84" s="90"/>
      <c r="E84" s="90"/>
      <c r="F84" s="90"/>
      <c r="G84" s="90"/>
      <c r="H84" s="90"/>
      <c r="I84" s="87"/>
      <c r="J84" s="88"/>
      <c r="K84" s="304">
        <v>0.05</v>
      </c>
      <c r="L84" s="859">
        <f>N78*K84</f>
        <v>24579.727309998019</v>
      </c>
      <c r="M84" s="860"/>
      <c r="N84" s="51"/>
    </row>
    <row r="85" spans="1:14" ht="15.75" thickBot="1">
      <c r="B85" s="91" t="s">
        <v>974</v>
      </c>
      <c r="C85" s="92"/>
      <c r="D85" s="92"/>
      <c r="E85" s="92"/>
      <c r="F85" s="92"/>
      <c r="G85" s="92"/>
      <c r="H85" s="92"/>
      <c r="I85" s="93"/>
      <c r="J85" s="94"/>
      <c r="K85" s="305">
        <v>0.05</v>
      </c>
      <c r="L85" s="861">
        <f>N78*K85</f>
        <v>24579.727309998019</v>
      </c>
      <c r="M85" s="862"/>
      <c r="N85" s="51"/>
    </row>
    <row r="86" spans="1:14" ht="15.75" thickBot="1">
      <c r="B86" s="825" t="s">
        <v>953</v>
      </c>
      <c r="C86" s="826"/>
      <c r="D86" s="826"/>
      <c r="E86" s="826"/>
      <c r="F86" s="826"/>
      <c r="G86" s="826"/>
      <c r="H86" s="826"/>
      <c r="I86" s="826"/>
      <c r="J86" s="826"/>
      <c r="K86" s="826"/>
      <c r="L86" s="826"/>
      <c r="M86" s="827"/>
      <c r="N86" s="52">
        <f>L83+L84+L85</f>
        <v>147478.36385998811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639072.91005994845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168077.23226569477</v>
      </c>
      <c r="L36" s="270"/>
      <c r="M36" s="271">
        <v>0.6875</v>
      </c>
      <c r="N36" s="272">
        <f>K36/M36</f>
        <v>244475.97420464692</v>
      </c>
    </row>
    <row r="37" spans="1:14">
      <c r="A37" s="108" t="s">
        <v>241</v>
      </c>
      <c r="B37" s="838" t="str">
        <f>VLOOKUP(A37,EQUIPOS!A7:D154,3,FALSE)</f>
        <v>Grúa (capacidad 15 ton)</v>
      </c>
      <c r="C37" s="839"/>
      <c r="D37" s="839"/>
      <c r="E37" s="839"/>
      <c r="F37" s="839"/>
      <c r="G37" s="839"/>
      <c r="H37" s="840"/>
      <c r="I37" s="267"/>
      <c r="J37" s="268"/>
      <c r="K37" s="269">
        <f>VLOOKUP(A37,EQUIPOS!A7:D164,4,FALSE)</f>
        <v>156546.54073276071</v>
      </c>
      <c r="L37" s="270"/>
      <c r="M37" s="271">
        <v>0.6875</v>
      </c>
      <c r="N37" s="272">
        <f>K37/M37</f>
        <v>227704.05924765195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1968.4</v>
      </c>
    </row>
    <row r="43" spans="1:14" ht="15.75" thickBot="1">
      <c r="B43" s="825" t="s">
        <v>953</v>
      </c>
      <c r="C43" s="826"/>
      <c r="D43" s="826"/>
      <c r="E43" s="826"/>
      <c r="F43" s="826"/>
      <c r="G43" s="826"/>
      <c r="H43" s="826"/>
      <c r="I43" s="826"/>
      <c r="J43" s="826"/>
      <c r="K43" s="826"/>
      <c r="L43" s="826"/>
      <c r="M43" s="827"/>
      <c r="N43" s="394">
        <f>SUM(N36:N42)</f>
        <v>474148.43345229886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534387.58232098538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106877.51646419708</v>
      </c>
      <c r="M83" s="860"/>
      <c r="N83" s="51"/>
    </row>
    <row r="84" spans="1:14">
      <c r="B84" s="89" t="s">
        <v>973</v>
      </c>
      <c r="C84" s="90"/>
      <c r="D84" s="90"/>
      <c r="E84" s="90"/>
      <c r="F84" s="90"/>
      <c r="G84" s="90"/>
      <c r="H84" s="90"/>
      <c r="I84" s="87"/>
      <c r="J84" s="88"/>
      <c r="K84" s="304">
        <v>0.05</v>
      </c>
      <c r="L84" s="859">
        <f>N78*K84</f>
        <v>26719.379116049269</v>
      </c>
      <c r="M84" s="860"/>
      <c r="N84" s="51"/>
    </row>
    <row r="85" spans="1:14" ht="15.75" thickBot="1">
      <c r="B85" s="91" t="s">
        <v>974</v>
      </c>
      <c r="C85" s="92"/>
      <c r="D85" s="92"/>
      <c r="E85" s="92"/>
      <c r="F85" s="92"/>
      <c r="G85" s="92"/>
      <c r="H85" s="92"/>
      <c r="I85" s="93"/>
      <c r="J85" s="94"/>
      <c r="K85" s="305">
        <v>0.05</v>
      </c>
      <c r="L85" s="861">
        <f>N78*K85</f>
        <v>26719.379116049269</v>
      </c>
      <c r="M85" s="862"/>
      <c r="N85" s="51"/>
    </row>
    <row r="86" spans="1:14" ht="15.75" thickBot="1">
      <c r="B86" s="825" t="s">
        <v>953</v>
      </c>
      <c r="C86" s="826"/>
      <c r="D86" s="826"/>
      <c r="E86" s="826"/>
      <c r="F86" s="826"/>
      <c r="G86" s="826"/>
      <c r="H86" s="826"/>
      <c r="I86" s="826"/>
      <c r="J86" s="826"/>
      <c r="K86" s="826"/>
      <c r="L86" s="826"/>
      <c r="M86" s="827"/>
      <c r="N86" s="52">
        <f>L83+L84+L85</f>
        <v>160316.27469629562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694703.857017281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2" t="s">
        <v>241</v>
      </c>
      <c r="B36" s="838" t="str">
        <f>VLOOKUP(A36,EQUIPOS!A6:D154,3,FALSE)</f>
        <v>Grúa (capacidad 15 ton)</v>
      </c>
      <c r="C36" s="839"/>
      <c r="D36" s="839"/>
      <c r="E36" s="839"/>
      <c r="F36" s="839"/>
      <c r="G36" s="839"/>
      <c r="H36" s="840"/>
      <c r="I36" s="267"/>
      <c r="J36" s="268"/>
      <c r="K36" s="269">
        <f>VLOOKUP(A36,EQUIPOS!A6:D163,4,FALSE)</f>
        <v>156546.54073276071</v>
      </c>
      <c r="L36" s="270"/>
      <c r="M36" s="396">
        <v>1.125</v>
      </c>
      <c r="N36" s="272">
        <f>K36/M36</f>
        <v>139152.48065134286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1202.9111111111113</v>
      </c>
    </row>
    <row r="43" spans="1:14" ht="15.75" thickBot="1">
      <c r="B43" s="825" t="s">
        <v>953</v>
      </c>
      <c r="C43" s="826"/>
      <c r="D43" s="826"/>
      <c r="E43" s="826"/>
      <c r="F43" s="826"/>
      <c r="G43" s="826"/>
      <c r="H43" s="826"/>
      <c r="I43" s="826"/>
      <c r="J43" s="826"/>
      <c r="K43" s="826"/>
      <c r="L43" s="826"/>
      <c r="M43" s="827"/>
      <c r="N43" s="394">
        <f>SUM(N36:N42)</f>
        <v>140355.39176245398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756.86933273615443</v>
      </c>
      <c r="N48" s="272">
        <f>K48*M48</f>
        <v>7568.6933273615441</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3953.9532368429354</v>
      </c>
      <c r="N49" s="272">
        <f>K49*M49</f>
        <v>3953.9532368429354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9348.5023044819973</v>
      </c>
      <c r="N50" s="272">
        <f>K50*M50</f>
        <v>9348.5023044819973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185284.76285336268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37056.95257067254</v>
      </c>
      <c r="M83" s="860"/>
      <c r="N83" s="51"/>
    </row>
    <row r="84" spans="1:14">
      <c r="B84" s="89" t="s">
        <v>973</v>
      </c>
      <c r="C84" s="90"/>
      <c r="D84" s="90"/>
      <c r="E84" s="90"/>
      <c r="F84" s="90"/>
      <c r="G84" s="90"/>
      <c r="H84" s="90"/>
      <c r="I84" s="87"/>
      <c r="J84" s="88"/>
      <c r="K84" s="304">
        <v>0.05</v>
      </c>
      <c r="L84" s="859">
        <f>N78*K84</f>
        <v>9264.238142668135</v>
      </c>
      <c r="M84" s="860"/>
      <c r="N84" s="51"/>
    </row>
    <row r="85" spans="1:14" ht="15.75" thickBot="1">
      <c r="B85" s="91" t="s">
        <v>974</v>
      </c>
      <c r="C85" s="92"/>
      <c r="D85" s="92"/>
      <c r="E85" s="92"/>
      <c r="F85" s="92"/>
      <c r="G85" s="92"/>
      <c r="H85" s="92"/>
      <c r="I85" s="93"/>
      <c r="J85" s="94"/>
      <c r="K85" s="305">
        <v>0.05</v>
      </c>
      <c r="L85" s="861">
        <f>N78*K85</f>
        <v>9264.238142668135</v>
      </c>
      <c r="M85" s="862"/>
      <c r="N85" s="51"/>
    </row>
    <row r="86" spans="1:14" ht="15.75" thickBot="1">
      <c r="B86" s="825" t="s">
        <v>953</v>
      </c>
      <c r="C86" s="826"/>
      <c r="D86" s="826"/>
      <c r="E86" s="826"/>
      <c r="F86" s="826"/>
      <c r="G86" s="826"/>
      <c r="H86" s="826"/>
      <c r="I86" s="826"/>
      <c r="J86" s="826"/>
      <c r="K86" s="826"/>
      <c r="L86" s="826"/>
      <c r="M86" s="827"/>
      <c r="N86" s="52">
        <f>L83+L84+L85</f>
        <v>55585.428856008817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240870.19170937152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5" t="s">
        <v>241</v>
      </c>
      <c r="B36" s="838" t="str">
        <f>VLOOKUP(A36,EQUIPOS!A6:D154,3,FALSE)</f>
        <v>Grúa (capacidad 15 ton)</v>
      </c>
      <c r="C36" s="839"/>
      <c r="D36" s="839"/>
      <c r="E36" s="839"/>
      <c r="F36" s="839"/>
      <c r="G36" s="839"/>
      <c r="H36" s="840"/>
      <c r="I36" s="267"/>
      <c r="J36" s="268"/>
      <c r="K36" s="269">
        <f>VLOOKUP(A36,EQUIPOS!A6:D163,4,FALSE)</f>
        <v>156546.54073276071</v>
      </c>
      <c r="L36" s="270"/>
      <c r="M36" s="462">
        <v>1</v>
      </c>
      <c r="N36" s="272">
        <f>K36/M36</f>
        <v>156546.54073276071</v>
      </c>
    </row>
    <row r="37" spans="1:14">
      <c r="A37" s="155" t="s">
        <v>373</v>
      </c>
      <c r="B37" s="838" t="str">
        <f>VLOOKUP(A37,EQUIPOS!A7:D154,3,FALSE)</f>
        <v>Volqueta 6 m3</v>
      </c>
      <c r="C37" s="839"/>
      <c r="D37" s="839"/>
      <c r="E37" s="839"/>
      <c r="F37" s="839"/>
      <c r="G37" s="839"/>
      <c r="H37" s="840"/>
      <c r="I37" s="267"/>
      <c r="J37" s="268"/>
      <c r="K37" s="269">
        <f>VLOOKUP(A37,EQUIPOS!A7:D164,4,FALSE)</f>
        <v>61000.813213263464</v>
      </c>
      <c r="L37" s="270"/>
      <c r="M37" s="463">
        <v>1</v>
      </c>
      <c r="N37" s="272">
        <f>K37/M37</f>
        <v>61000.813213263464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1353.2750000000001</v>
      </c>
    </row>
    <row r="43" spans="1:14" ht="15.75" thickBot="1">
      <c r="B43" s="825" t="s">
        <v>953</v>
      </c>
      <c r="C43" s="826"/>
      <c r="D43" s="826"/>
      <c r="E43" s="826"/>
      <c r="F43" s="826"/>
      <c r="G43" s="826"/>
      <c r="H43" s="826"/>
      <c r="I43" s="826"/>
      <c r="J43" s="826"/>
      <c r="K43" s="826"/>
      <c r="L43" s="826"/>
      <c r="M43" s="827"/>
      <c r="N43" s="394">
        <f>SUM(N36:N42)</f>
        <v>218900.62894602417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756.86933273615443</v>
      </c>
      <c r="N48" s="272">
        <f>K48*M48</f>
        <v>7568.6933273615441</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3953.9532368429354</v>
      </c>
      <c r="N49" s="272">
        <f>K49*M49</f>
        <v>3953.9532368429354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9348.5023044819973</v>
      </c>
      <c r="N50" s="272">
        <f>K50*M50</f>
        <v>9348.5023044819973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266837.27781471063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53367.45556294213</v>
      </c>
      <c r="M83" s="860"/>
      <c r="N83" s="51"/>
    </row>
    <row r="84" spans="1:14">
      <c r="B84" s="89" t="s">
        <v>973</v>
      </c>
      <c r="C84" s="90"/>
      <c r="D84" s="90"/>
      <c r="E84" s="90"/>
      <c r="F84" s="90"/>
      <c r="G84" s="90"/>
      <c r="H84" s="90"/>
      <c r="I84" s="87"/>
      <c r="J84" s="88"/>
      <c r="K84" s="304">
        <v>0.05</v>
      </c>
      <c r="L84" s="859">
        <f>N78*K84</f>
        <v>13341.863890735533</v>
      </c>
      <c r="M84" s="860"/>
      <c r="N84" s="51"/>
    </row>
    <row r="85" spans="1:14" ht="15.75" thickBot="1">
      <c r="B85" s="91" t="s">
        <v>974</v>
      </c>
      <c r="C85" s="92"/>
      <c r="D85" s="92"/>
      <c r="E85" s="92"/>
      <c r="F85" s="92"/>
      <c r="G85" s="92"/>
      <c r="H85" s="92"/>
      <c r="I85" s="93"/>
      <c r="J85" s="94"/>
      <c r="K85" s="305">
        <v>0.05</v>
      </c>
      <c r="L85" s="861">
        <f>N78*K85</f>
        <v>13341.863890735533</v>
      </c>
      <c r="M85" s="862"/>
      <c r="N85" s="51"/>
    </row>
    <row r="86" spans="1:14" ht="15.75" thickBot="1">
      <c r="B86" s="825" t="s">
        <v>953</v>
      </c>
      <c r="C86" s="826"/>
      <c r="D86" s="826"/>
      <c r="E86" s="826"/>
      <c r="F86" s="826"/>
      <c r="G86" s="826"/>
      <c r="H86" s="826"/>
      <c r="I86" s="826"/>
      <c r="J86" s="826"/>
      <c r="K86" s="826"/>
      <c r="L86" s="826"/>
      <c r="M86" s="827"/>
      <c r="N86" s="52">
        <f>L83+L84+L85</f>
        <v>80051.183344413192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346888.46115912381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156546.54073276071</v>
      </c>
      <c r="L36" s="270"/>
      <c r="M36" s="271">
        <v>0.9375</v>
      </c>
      <c r="N36" s="272">
        <f>K36/M36</f>
        <v>166982.97678161142</v>
      </c>
    </row>
    <row r="37" spans="1:14">
      <c r="A37" s="144" t="s">
        <v>373</v>
      </c>
      <c r="B37" s="838" t="str">
        <f>VLOOKUP(A37,EQUIPOS!A7:D154,3,FALSE)</f>
        <v>Volqueta 6 m3</v>
      </c>
      <c r="C37" s="839"/>
      <c r="D37" s="839"/>
      <c r="E37" s="839"/>
      <c r="F37" s="839"/>
      <c r="G37" s="839"/>
      <c r="H37" s="840"/>
      <c r="I37" s="267"/>
      <c r="J37" s="268"/>
      <c r="K37" s="269">
        <f>VLOOKUP(A37,EQUIPOS!A7:D164,4,FALSE)</f>
        <v>61000.813213263464</v>
      </c>
      <c r="L37" s="270"/>
      <c r="M37" s="271">
        <v>0.9375</v>
      </c>
      <c r="N37" s="272">
        <f>K37/M37</f>
        <v>65067.534094147697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1443.4933333333333</v>
      </c>
    </row>
    <row r="43" spans="1:14" ht="15.75" thickBot="1">
      <c r="B43" s="825" t="s">
        <v>953</v>
      </c>
      <c r="C43" s="826"/>
      <c r="D43" s="826"/>
      <c r="E43" s="826"/>
      <c r="F43" s="826"/>
      <c r="G43" s="826"/>
      <c r="H43" s="826"/>
      <c r="I43" s="826"/>
      <c r="J43" s="826"/>
      <c r="K43" s="826"/>
      <c r="L43" s="826"/>
      <c r="M43" s="827"/>
      <c r="N43" s="394">
        <f>SUM(N36:N42)</f>
        <v>233494.00420909247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9348.5023044819973</v>
      </c>
      <c r="N49" s="272">
        <f>K49*M49</f>
        <v>9348.5023044819973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283235.01974444557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56647.00394888912</v>
      </c>
      <c r="M83" s="860"/>
      <c r="N83" s="51"/>
    </row>
    <row r="84" spans="1:14">
      <c r="B84" s="89" t="s">
        <v>973</v>
      </c>
      <c r="C84" s="90"/>
      <c r="D84" s="90"/>
      <c r="E84" s="90"/>
      <c r="F84" s="90"/>
      <c r="G84" s="90"/>
      <c r="H84" s="90"/>
      <c r="I84" s="87"/>
      <c r="J84" s="88"/>
      <c r="K84" s="304">
        <v>0.05</v>
      </c>
      <c r="L84" s="859">
        <f>N78*K84</f>
        <v>14161.75098722228</v>
      </c>
      <c r="M84" s="860"/>
      <c r="N84" s="51"/>
    </row>
    <row r="85" spans="1:14" ht="15.75" thickBot="1">
      <c r="B85" s="91" t="s">
        <v>974</v>
      </c>
      <c r="C85" s="92"/>
      <c r="D85" s="92"/>
      <c r="E85" s="92"/>
      <c r="F85" s="92"/>
      <c r="G85" s="92"/>
      <c r="H85" s="92"/>
      <c r="I85" s="93"/>
      <c r="J85" s="94"/>
      <c r="K85" s="305">
        <v>0.05</v>
      </c>
      <c r="L85" s="861">
        <f>N78*K85</f>
        <v>14161.75098722228</v>
      </c>
      <c r="M85" s="862"/>
      <c r="N85" s="51"/>
    </row>
    <row r="86" spans="1:14" ht="15.75" thickBot="1">
      <c r="B86" s="825" t="s">
        <v>953</v>
      </c>
      <c r="C86" s="826"/>
      <c r="D86" s="826"/>
      <c r="E86" s="826"/>
      <c r="F86" s="826"/>
      <c r="G86" s="826"/>
      <c r="H86" s="826"/>
      <c r="I86" s="826"/>
      <c r="J86" s="826"/>
      <c r="K86" s="826"/>
      <c r="L86" s="826"/>
      <c r="M86" s="827"/>
      <c r="N86" s="52">
        <f>L83+L84+L85</f>
        <v>84970.505923333665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368205.52566777926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156546.54073276071</v>
      </c>
      <c r="L36" s="270"/>
      <c r="M36" s="271">
        <v>1.5</v>
      </c>
      <c r="N36" s="272">
        <f>K36/M36</f>
        <v>104364.36048850714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394">
        <f>SUM(N36:N42)</f>
        <v>105266.54382184047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9348.5023044819973</v>
      </c>
      <c r="N49" s="272">
        <f>K49*M49</f>
        <v>9348.5023044819973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144181.35935719361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28836.271871438723</v>
      </c>
      <c r="M83" s="860"/>
      <c r="N83" s="51"/>
    </row>
    <row r="84" spans="1:14">
      <c r="B84" s="89" t="s">
        <v>973</v>
      </c>
      <c r="C84" s="90"/>
      <c r="D84" s="90"/>
      <c r="E84" s="90"/>
      <c r="F84" s="90"/>
      <c r="G84" s="90"/>
      <c r="H84" s="90"/>
      <c r="I84" s="87"/>
      <c r="J84" s="88"/>
      <c r="K84" s="304">
        <v>0.05</v>
      </c>
      <c r="L84" s="859">
        <f>N78*K84</f>
        <v>7209.0679678596807</v>
      </c>
      <c r="M84" s="860"/>
      <c r="N84" s="51"/>
    </row>
    <row r="85" spans="1:14" ht="15.75" thickBot="1">
      <c r="B85" s="91" t="s">
        <v>974</v>
      </c>
      <c r="C85" s="92"/>
      <c r="D85" s="92"/>
      <c r="E85" s="92"/>
      <c r="F85" s="92"/>
      <c r="G85" s="92"/>
      <c r="H85" s="92"/>
      <c r="I85" s="93"/>
      <c r="J85" s="94"/>
      <c r="K85" s="305">
        <v>0.05</v>
      </c>
      <c r="L85" s="861">
        <f>N78*K85</f>
        <v>7209.0679678596807</v>
      </c>
      <c r="M85" s="862"/>
      <c r="N85" s="51"/>
    </row>
    <row r="86" spans="1:14" ht="15.75" thickBot="1">
      <c r="B86" s="825" t="s">
        <v>953</v>
      </c>
      <c r="C86" s="826"/>
      <c r="D86" s="826"/>
      <c r="E86" s="826"/>
      <c r="F86" s="826"/>
      <c r="G86" s="826"/>
      <c r="H86" s="826"/>
      <c r="I86" s="826"/>
      <c r="J86" s="826"/>
      <c r="K86" s="826"/>
      <c r="L86" s="826"/>
      <c r="M86" s="827"/>
      <c r="N86" s="52">
        <f>L83+L84+L85</f>
        <v>43254.407807158081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187435.76716435168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156546.54073276071</v>
      </c>
      <c r="L36" s="270"/>
      <c r="M36" s="271">
        <v>1.375</v>
      </c>
      <c r="N36" s="272">
        <f>K36/M36</f>
        <v>113852.02962382598</v>
      </c>
    </row>
    <row r="37" spans="1:14">
      <c r="A37" s="144" t="s">
        <v>373</v>
      </c>
      <c r="B37" s="838" t="str">
        <f>VLOOKUP(A37,EQUIPOS!A7:D154,3,FALSE)</f>
        <v>Volqueta 6 m3</v>
      </c>
      <c r="C37" s="839"/>
      <c r="D37" s="839"/>
      <c r="E37" s="839"/>
      <c r="F37" s="839"/>
      <c r="G37" s="839"/>
      <c r="H37" s="840"/>
      <c r="I37" s="267"/>
      <c r="J37" s="268"/>
      <c r="K37" s="269">
        <f>VLOOKUP(A37,EQUIPOS!A7:D164,4,FALSE)</f>
        <v>61000.813213263464</v>
      </c>
      <c r="L37" s="270"/>
      <c r="M37" s="271">
        <v>1.375</v>
      </c>
      <c r="N37" s="272">
        <f>K37/M37</f>
        <v>44364.227791464335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984.2</v>
      </c>
    </row>
    <row r="43" spans="1:14" ht="15.75" thickBot="1">
      <c r="B43" s="825" t="s">
        <v>953</v>
      </c>
      <c r="C43" s="826"/>
      <c r="D43" s="826"/>
      <c r="E43" s="826"/>
      <c r="F43" s="826"/>
      <c r="G43" s="826"/>
      <c r="H43" s="826"/>
      <c r="I43" s="826"/>
      <c r="J43" s="826"/>
      <c r="K43" s="826"/>
      <c r="L43" s="826"/>
      <c r="M43" s="827"/>
      <c r="N43" s="394">
        <f>SUM(N36:N42)</f>
        <v>159200.45741529032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9348.5023044819973</v>
      </c>
      <c r="N49" s="272">
        <f>K49*M49</f>
        <v>9348.5023044819973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199755.60628397681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39951.121256795363</v>
      </c>
      <c r="M83" s="860"/>
      <c r="N83" s="51"/>
    </row>
    <row r="84" spans="1:14">
      <c r="B84" s="89" t="s">
        <v>973</v>
      </c>
      <c r="C84" s="90"/>
      <c r="D84" s="90"/>
      <c r="E84" s="90"/>
      <c r="F84" s="90"/>
      <c r="G84" s="90"/>
      <c r="H84" s="90"/>
      <c r="I84" s="87"/>
      <c r="J84" s="88"/>
      <c r="K84" s="304">
        <v>0.05</v>
      </c>
      <c r="L84" s="859">
        <f>N78*K84</f>
        <v>9987.7803141988406</v>
      </c>
      <c r="M84" s="860"/>
      <c r="N84" s="51"/>
    </row>
    <row r="85" spans="1:14" ht="15.75" thickBot="1">
      <c r="B85" s="91" t="s">
        <v>974</v>
      </c>
      <c r="C85" s="92"/>
      <c r="D85" s="92"/>
      <c r="E85" s="92"/>
      <c r="F85" s="92"/>
      <c r="G85" s="92"/>
      <c r="H85" s="92"/>
      <c r="I85" s="93"/>
      <c r="J85" s="94"/>
      <c r="K85" s="305">
        <v>0.05</v>
      </c>
      <c r="L85" s="861">
        <f>N78*K85</f>
        <v>9987.7803141988406</v>
      </c>
      <c r="M85" s="862"/>
      <c r="N85" s="51"/>
    </row>
    <row r="86" spans="1:14" ht="15.75" thickBot="1">
      <c r="B86" s="825" t="s">
        <v>953</v>
      </c>
      <c r="C86" s="826"/>
      <c r="D86" s="826"/>
      <c r="E86" s="826"/>
      <c r="F86" s="826"/>
      <c r="G86" s="826"/>
      <c r="H86" s="826"/>
      <c r="I86" s="826"/>
      <c r="J86" s="826"/>
      <c r="K86" s="826"/>
      <c r="L86" s="826"/>
      <c r="M86" s="827"/>
      <c r="N86" s="52">
        <f>L83+L84+L85</f>
        <v>59926.681885193044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259682.28816916986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156546.54073276071</v>
      </c>
      <c r="L36" s="270"/>
      <c r="M36" s="271">
        <v>1.3125</v>
      </c>
      <c r="N36" s="272">
        <f>K36/M36</f>
        <v>119273.55484400816</v>
      </c>
    </row>
    <row r="37" spans="1:14">
      <c r="A37" s="144" t="s">
        <v>373</v>
      </c>
      <c r="B37" s="838" t="str">
        <f>VLOOKUP(A37,EQUIPOS!A7:D154,3,FALSE)</f>
        <v>Volqueta 6 m3</v>
      </c>
      <c r="C37" s="839"/>
      <c r="D37" s="839"/>
      <c r="E37" s="839"/>
      <c r="F37" s="839"/>
      <c r="G37" s="839"/>
      <c r="H37" s="840"/>
      <c r="I37" s="267"/>
      <c r="J37" s="268"/>
      <c r="K37" s="269">
        <f>VLOOKUP(A37,EQUIPOS!A7:D164,4,FALSE)</f>
        <v>61000.813213263464</v>
      </c>
      <c r="L37" s="270"/>
      <c r="M37" s="271">
        <v>1.3125</v>
      </c>
      <c r="N37" s="272">
        <f>K37/M37</f>
        <v>46476.810067248356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1031.0666666666666</v>
      </c>
    </row>
    <row r="43" spans="1:14" ht="15.75" thickBot="1">
      <c r="B43" s="825" t="s">
        <v>953</v>
      </c>
      <c r="C43" s="826"/>
      <c r="D43" s="826"/>
      <c r="E43" s="826"/>
      <c r="F43" s="826"/>
      <c r="G43" s="826"/>
      <c r="H43" s="826"/>
      <c r="I43" s="826"/>
      <c r="J43" s="826"/>
      <c r="K43" s="826"/>
      <c r="L43" s="826"/>
      <c r="M43" s="827"/>
      <c r="N43" s="394">
        <f>SUM(N36:N42)</f>
        <v>166781.43157792321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756.86933273615443</v>
      </c>
      <c r="N48" s="272">
        <f>K48*M48</f>
        <v>7568.6933273615441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9348.5023044819973</v>
      </c>
      <c r="N49" s="272">
        <f>K49*M49</f>
        <v>9348.5023044819973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3953.9532368429354</v>
      </c>
      <c r="N50" s="272">
        <f>K50*M50</f>
        <v>3953.9532368429354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20871.148868686476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208273.91377994305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41654.782755988614</v>
      </c>
      <c r="M83" s="860"/>
      <c r="N83" s="51"/>
    </row>
    <row r="84" spans="1:14">
      <c r="B84" s="89" t="s">
        <v>973</v>
      </c>
      <c r="C84" s="90"/>
      <c r="D84" s="90"/>
      <c r="E84" s="90"/>
      <c r="F84" s="90"/>
      <c r="G84" s="90"/>
      <c r="H84" s="90"/>
      <c r="I84" s="87"/>
      <c r="J84" s="88"/>
      <c r="K84" s="304">
        <v>0.05</v>
      </c>
      <c r="L84" s="859">
        <f>N78*K84</f>
        <v>10413.695688997153</v>
      </c>
      <c r="M84" s="860"/>
      <c r="N84" s="51"/>
    </row>
    <row r="85" spans="1:14" ht="15.75" thickBot="1">
      <c r="B85" s="91" t="s">
        <v>974</v>
      </c>
      <c r="C85" s="92"/>
      <c r="D85" s="92"/>
      <c r="E85" s="92"/>
      <c r="F85" s="92"/>
      <c r="G85" s="92"/>
      <c r="H85" s="92"/>
      <c r="I85" s="93"/>
      <c r="J85" s="94"/>
      <c r="K85" s="305">
        <v>0.05</v>
      </c>
      <c r="L85" s="861">
        <f>N78*K85</f>
        <v>10413.695688997153</v>
      </c>
      <c r="M85" s="862"/>
      <c r="N85" s="51"/>
    </row>
    <row r="86" spans="1:14" ht="15.75" thickBot="1">
      <c r="B86" s="825" t="s">
        <v>953</v>
      </c>
      <c r="C86" s="826"/>
      <c r="D86" s="826"/>
      <c r="E86" s="826"/>
      <c r="F86" s="826"/>
      <c r="G86" s="826"/>
      <c r="H86" s="826"/>
      <c r="I86" s="826"/>
      <c r="J86" s="826"/>
      <c r="K86" s="826"/>
      <c r="L86" s="826"/>
      <c r="M86" s="827"/>
      <c r="N86" s="52">
        <f>L83+L84+L85</f>
        <v>62482.174133982924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270756.08791392599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66</v>
      </c>
      <c r="N36" s="272">
        <f>K36/M36</f>
        <v>3248.18845117715</v>
      </c>
    </row>
    <row r="37" spans="1:14">
      <c r="A37" s="144"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144977.91592102181</v>
      </c>
      <c r="L37" s="270"/>
      <c r="M37" s="271">
        <v>100</v>
      </c>
      <c r="N37" s="272">
        <f>K37/M37</f>
        <v>1449.779159210218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4698.9928187207015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2915.1129762246842</v>
      </c>
      <c r="N48" s="272">
        <f>K48*M48</f>
        <v>2915.1129762246842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2915.1129762246842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7716.6266282787192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1543.3253256557439</v>
      </c>
      <c r="M83" s="860"/>
      <c r="N83" s="51"/>
    </row>
    <row r="84" spans="1:14">
      <c r="B84" s="89" t="s">
        <v>973</v>
      </c>
      <c r="C84" s="90"/>
      <c r="D84" s="90"/>
      <c r="E84" s="90"/>
      <c r="F84" s="90"/>
      <c r="G84" s="90"/>
      <c r="H84" s="90"/>
      <c r="I84" s="87"/>
      <c r="J84" s="88"/>
      <c r="K84" s="304">
        <v>0.05</v>
      </c>
      <c r="L84" s="859">
        <f>N78*K84</f>
        <v>385.83133141393597</v>
      </c>
      <c r="M84" s="860"/>
      <c r="N84" s="51"/>
    </row>
    <row r="85" spans="1:14" ht="15.75" thickBot="1">
      <c r="B85" s="91" t="s">
        <v>974</v>
      </c>
      <c r="C85" s="92"/>
      <c r="D85" s="92"/>
      <c r="E85" s="92"/>
      <c r="F85" s="92"/>
      <c r="G85" s="92"/>
      <c r="H85" s="92"/>
      <c r="I85" s="93"/>
      <c r="J85" s="94"/>
      <c r="K85" s="305">
        <v>0.05</v>
      </c>
      <c r="L85" s="861">
        <f>N78*K85</f>
        <v>385.83133141393597</v>
      </c>
      <c r="M85" s="862"/>
      <c r="N85" s="51"/>
    </row>
    <row r="86" spans="1:14" ht="15.75" thickBot="1">
      <c r="B86" s="825" t="s">
        <v>953</v>
      </c>
      <c r="C86" s="826"/>
      <c r="D86" s="826"/>
      <c r="E86" s="826"/>
      <c r="F86" s="826"/>
      <c r="G86" s="826"/>
      <c r="H86" s="826"/>
      <c r="I86" s="826"/>
      <c r="J86" s="826"/>
      <c r="K86" s="826"/>
      <c r="L86" s="826"/>
      <c r="M86" s="827"/>
      <c r="N86" s="52">
        <f>L83+L84+L85</f>
        <v>2314.9879884836159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10031.614616762336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66</v>
      </c>
      <c r="N36" s="272">
        <f>K36/M36</f>
        <v>3248.18845117715</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3249.2136595104835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3351.734492843817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670.34689856876344</v>
      </c>
      <c r="M83" s="860"/>
      <c r="N83" s="51"/>
    </row>
    <row r="84" spans="1:14">
      <c r="B84" s="89" t="s">
        <v>973</v>
      </c>
      <c r="C84" s="90"/>
      <c r="D84" s="90"/>
      <c r="E84" s="90"/>
      <c r="F84" s="90"/>
      <c r="G84" s="90"/>
      <c r="H84" s="90"/>
      <c r="I84" s="87"/>
      <c r="J84" s="88"/>
      <c r="K84" s="304">
        <v>0.05</v>
      </c>
      <c r="L84" s="859">
        <f>N78*K84</f>
        <v>167.58672464219086</v>
      </c>
      <c r="M84" s="860"/>
      <c r="N84" s="51"/>
    </row>
    <row r="85" spans="1:14" ht="15.75" thickBot="1">
      <c r="B85" s="91" t="s">
        <v>974</v>
      </c>
      <c r="C85" s="92"/>
      <c r="D85" s="92"/>
      <c r="E85" s="92"/>
      <c r="F85" s="92"/>
      <c r="G85" s="92"/>
      <c r="H85" s="92"/>
      <c r="I85" s="93"/>
      <c r="J85" s="94"/>
      <c r="K85" s="305">
        <v>0.05</v>
      </c>
      <c r="L85" s="861">
        <f>N78*K85</f>
        <v>167.58672464219086</v>
      </c>
      <c r="M85" s="862"/>
      <c r="N85" s="51"/>
    </row>
    <row r="86" spans="1:14" ht="15.75" thickBot="1">
      <c r="B86" s="825" t="s">
        <v>953</v>
      </c>
      <c r="C86" s="826"/>
      <c r="D86" s="826"/>
      <c r="E86" s="826"/>
      <c r="F86" s="826"/>
      <c r="G86" s="826"/>
      <c r="H86" s="826"/>
      <c r="I86" s="826"/>
      <c r="J86" s="826"/>
      <c r="K86" s="826"/>
      <c r="L86" s="826"/>
      <c r="M86" s="827"/>
      <c r="N86" s="52">
        <f>L83+L84+L85</f>
        <v>1005.520347853145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4357.2548406969618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16" sqref="O1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180</v>
      </c>
      <c r="B36" s="838" t="str">
        <f>VLOOKUP(A36,EQUIPOS!A6:D154,3,FALSE)</f>
        <v>Compresor 120 HP, con martillo.</v>
      </c>
      <c r="C36" s="839"/>
      <c r="D36" s="839"/>
      <c r="E36" s="839"/>
      <c r="F36" s="839"/>
      <c r="G36" s="839"/>
      <c r="H36" s="840"/>
      <c r="I36" s="267"/>
      <c r="J36" s="268"/>
      <c r="K36" s="269">
        <f>VLOOKUP(A36,EQUIPOS!A6:D163,4,FALSE)</f>
        <v>75361.12230029171</v>
      </c>
      <c r="L36" s="270"/>
      <c r="M36" s="271">
        <v>66</v>
      </c>
      <c r="N36" s="272">
        <f>K36/M36</f>
        <v>1141.8351863680562</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144977.91592102181</v>
      </c>
      <c r="L37" s="270"/>
      <c r="M37" s="271">
        <v>100</v>
      </c>
      <c r="N37" s="272">
        <f>K37/M37</f>
        <v>1449.779159210218</v>
      </c>
    </row>
    <row r="38" spans="1:14">
      <c r="A38" t="s">
        <v>312</v>
      </c>
      <c r="B38" s="838" t="str">
        <f>VLOOKUP(A38,EQUIPOS!A8:D154,3,FALSE)</f>
        <v>Retroexcavadora sobre oruga, potencia 138 HP, balde de 1,5 m3.</v>
      </c>
      <c r="C38" s="839"/>
      <c r="D38" s="839"/>
      <c r="E38" s="839"/>
      <c r="F38" s="839"/>
      <c r="G38" s="839"/>
      <c r="H38" s="840"/>
      <c r="I38" s="267"/>
      <c r="J38" s="268"/>
      <c r="K38" s="269">
        <f>VLOOKUP(A38,EQUIPOS!A8:D165,4,FALSE)</f>
        <v>214380.4377776919</v>
      </c>
      <c r="L38" s="270"/>
      <c r="M38" s="271">
        <v>66</v>
      </c>
      <c r="N38" s="272">
        <f>K38/M38</f>
        <v>3248.18845117715</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N78*L42</f>
        <v>6.0915622581215141</v>
      </c>
    </row>
    <row r="43" spans="1:14" ht="15.75" thickBot="1">
      <c r="B43" s="825" t="s">
        <v>953</v>
      </c>
      <c r="C43" s="826"/>
      <c r="D43" s="826"/>
      <c r="E43" s="826"/>
      <c r="F43" s="826"/>
      <c r="G43" s="826"/>
      <c r="H43" s="826"/>
      <c r="I43" s="826"/>
      <c r="J43" s="826"/>
      <c r="K43" s="826"/>
      <c r="L43" s="826"/>
      <c r="M43" s="827"/>
      <c r="N43" s="394">
        <f>SUM(N36:N42)</f>
        <v>5845.8943590135459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6080.3956478635591</v>
      </c>
      <c r="N48" s="272">
        <f>K48*M48</f>
        <v>1216.079129572712</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1557.2003498451129</v>
      </c>
      <c r="N49" s="272">
        <f t="shared" ref="N49:N54" si="0">K49*M49</f>
        <v>4671.6010495353385</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10648.112671337074</v>
      </c>
      <c r="N50" s="272">
        <f t="shared" si="0"/>
        <v>3194.4338014011223</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1210.5669159449417</v>
      </c>
      <c r="N51" s="272">
        <f t="shared" si="0"/>
        <v>242.11338318898834</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1466.9474070191668</v>
      </c>
      <c r="N52" s="272">
        <f t="shared" si="0"/>
        <v>733.4737035095834</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2915.1129762246842</v>
      </c>
      <c r="N54" s="272">
        <f t="shared" si="0"/>
        <v>2915.1129762246842</v>
      </c>
    </row>
    <row r="55" spans="1:14" ht="15.75" thickBot="1">
      <c r="B55" s="820"/>
      <c r="C55" s="821"/>
      <c r="D55" s="821"/>
      <c r="E55" s="821"/>
      <c r="F55" s="821"/>
      <c r="G55" s="821"/>
      <c r="H55" s="821"/>
      <c r="I55" s="822"/>
      <c r="J55" s="42"/>
      <c r="K55" s="44"/>
      <c r="L55" s="823"/>
      <c r="M55" s="824"/>
      <c r="N55" s="45"/>
    </row>
    <row r="56" spans="1:14" ht="15.75" thickBot="1">
      <c r="B56" s="825" t="s">
        <v>953</v>
      </c>
      <c r="C56" s="826"/>
      <c r="D56" s="826"/>
      <c r="E56" s="826"/>
      <c r="F56" s="826"/>
      <c r="G56" s="826"/>
      <c r="H56" s="826"/>
      <c r="I56" s="826"/>
      <c r="J56" s="826"/>
      <c r="K56" s="826"/>
      <c r="L56" s="826"/>
      <c r="M56" s="827"/>
      <c r="N56" s="394">
        <f>SUM(N48:N55)</f>
        <v>12972.81404343243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25" t="s">
        <v>953</v>
      </c>
      <c r="C78" s="826"/>
      <c r="D78" s="826"/>
      <c r="E78" s="826"/>
      <c r="F78" s="826"/>
      <c r="G78" s="826"/>
      <c r="H78" s="826"/>
      <c r="I78" s="832"/>
      <c r="J78" s="832"/>
      <c r="K78" s="832"/>
      <c r="L78" s="832"/>
      <c r="M78" s="833"/>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19123.286515352051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3824.6573030704103</v>
      </c>
      <c r="M85" s="860"/>
      <c r="N85" s="51"/>
    </row>
    <row r="86" spans="1:14">
      <c r="B86" s="89" t="s">
        <v>973</v>
      </c>
      <c r="C86" s="90"/>
      <c r="D86" s="90"/>
      <c r="E86" s="90"/>
      <c r="F86" s="90"/>
      <c r="G86" s="90"/>
      <c r="H86" s="90"/>
      <c r="I86" s="87"/>
      <c r="J86" s="88"/>
      <c r="K86" s="304">
        <v>0.05</v>
      </c>
      <c r="L86" s="859">
        <f>N80*K86</f>
        <v>956.16432576760258</v>
      </c>
      <c r="M86" s="860"/>
      <c r="N86" s="51"/>
    </row>
    <row r="87" spans="1:14" ht="15.75" thickBot="1">
      <c r="B87" s="91" t="s">
        <v>974</v>
      </c>
      <c r="C87" s="92"/>
      <c r="D87" s="92"/>
      <c r="E87" s="92"/>
      <c r="F87" s="92"/>
      <c r="G87" s="92"/>
      <c r="H87" s="92"/>
      <c r="I87" s="93"/>
      <c r="J87" s="94"/>
      <c r="K87" s="305">
        <v>0.05</v>
      </c>
      <c r="L87" s="861">
        <f>N80*K87</f>
        <v>956.16432576760258</v>
      </c>
      <c r="M87" s="862"/>
      <c r="N87" s="51"/>
    </row>
    <row r="88" spans="1:14" ht="15.75" thickBot="1">
      <c r="B88" s="825" t="s">
        <v>953</v>
      </c>
      <c r="C88" s="826"/>
      <c r="D88" s="826"/>
      <c r="E88" s="826"/>
      <c r="F88" s="826"/>
      <c r="G88" s="826"/>
      <c r="H88" s="826"/>
      <c r="I88" s="826"/>
      <c r="J88" s="826"/>
      <c r="K88" s="826"/>
      <c r="L88" s="826"/>
      <c r="M88" s="827"/>
      <c r="N88" s="52">
        <f>L85+L86+L87</f>
        <v>5736.985954605615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24860.272469957665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2"/>
      <c r="K120" s="802"/>
      <c r="L120" s="802"/>
      <c r="M120" s="802"/>
      <c r="N120" s="803"/>
    </row>
    <row r="121" spans="2:14" ht="15.75" thickBot="1">
      <c r="B121" s="261" t="s">
        <v>2221</v>
      </c>
      <c r="C121" s="393"/>
      <c r="D121" s="393"/>
      <c r="E121" s="57"/>
      <c r="F121" s="57"/>
      <c r="G121" s="57"/>
      <c r="H121" s="57"/>
      <c r="I121" s="57"/>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66</v>
      </c>
      <c r="N36" s="272">
        <f>K36/M36</f>
        <v>3248.18845117715</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144977.91592102181</v>
      </c>
      <c r="L37" s="270"/>
      <c r="M37" s="271">
        <v>100</v>
      </c>
      <c r="N37" s="272">
        <f>K37/M37</f>
        <v>1449.779159210218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4698.9928187207015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2915.1129762246842</v>
      </c>
      <c r="N48" s="272">
        <f>K48*M48</f>
        <v>2915.1129762246842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2915.1129762246842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7716.6266282787192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1543.3253256557439</v>
      </c>
      <c r="M83" s="860"/>
      <c r="N83" s="51"/>
    </row>
    <row r="84" spans="1:14">
      <c r="B84" s="89" t="s">
        <v>973</v>
      </c>
      <c r="C84" s="90"/>
      <c r="D84" s="90"/>
      <c r="E84" s="90"/>
      <c r="F84" s="90"/>
      <c r="G84" s="90"/>
      <c r="H84" s="90"/>
      <c r="I84" s="87"/>
      <c r="J84" s="88"/>
      <c r="K84" s="304">
        <v>0.05</v>
      </c>
      <c r="L84" s="859">
        <f>N78*K84</f>
        <v>385.83133141393597</v>
      </c>
      <c r="M84" s="860"/>
      <c r="N84" s="51"/>
    </row>
    <row r="85" spans="1:14" ht="15.75" thickBot="1">
      <c r="B85" s="91" t="s">
        <v>974</v>
      </c>
      <c r="C85" s="92"/>
      <c r="D85" s="92"/>
      <c r="E85" s="92"/>
      <c r="F85" s="92"/>
      <c r="G85" s="92"/>
      <c r="H85" s="92"/>
      <c r="I85" s="93"/>
      <c r="J85" s="94"/>
      <c r="K85" s="305">
        <v>0.05</v>
      </c>
      <c r="L85" s="861">
        <f>N78*K85</f>
        <v>385.83133141393597</v>
      </c>
      <c r="M85" s="862"/>
      <c r="N85" s="51"/>
    </row>
    <row r="86" spans="1:14" ht="15.75" thickBot="1">
      <c r="B86" s="825" t="s">
        <v>953</v>
      </c>
      <c r="C86" s="826"/>
      <c r="D86" s="826"/>
      <c r="E86" s="826"/>
      <c r="F86" s="826"/>
      <c r="G86" s="826"/>
      <c r="H86" s="826"/>
      <c r="I86" s="826"/>
      <c r="J86" s="826"/>
      <c r="K86" s="826"/>
      <c r="L86" s="826"/>
      <c r="M86" s="827"/>
      <c r="N86" s="52">
        <f>L83+L84+L85</f>
        <v>2314.9879884836159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10031.614616762336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16" sqref="P1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66</v>
      </c>
      <c r="N36" s="272">
        <f>K36/M36</f>
        <v>3248.18845117715</v>
      </c>
    </row>
    <row r="37" spans="1:14">
      <c r="A37" s="108" t="s">
        <v>180</v>
      </c>
      <c r="B37" s="838" t="str">
        <f>VLOOKUP(A37,EQUIPOS!A7:D154,3,FALSE)</f>
        <v>Compresor 120 HP, con martillo.</v>
      </c>
      <c r="C37" s="839"/>
      <c r="D37" s="839"/>
      <c r="E37" s="839"/>
      <c r="F37" s="839"/>
      <c r="G37" s="839"/>
      <c r="H37" s="840"/>
      <c r="I37" s="267"/>
      <c r="J37" s="268"/>
      <c r="K37" s="269">
        <f>VLOOKUP(A37,EQUIPOS!A7:D164,4,FALSE)</f>
        <v>75361.12230029171</v>
      </c>
      <c r="L37" s="270"/>
      <c r="M37" s="271">
        <v>66</v>
      </c>
      <c r="N37" s="272">
        <f>K37/M37</f>
        <v>1141.8351863680562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N79*L42</f>
        <v>6.0915622581215141</v>
      </c>
    </row>
    <row r="43" spans="1:14" ht="15.75" thickBot="1">
      <c r="B43" s="825" t="s">
        <v>953</v>
      </c>
      <c r="C43" s="826"/>
      <c r="D43" s="826"/>
      <c r="E43" s="826"/>
      <c r="F43" s="826"/>
      <c r="G43" s="826"/>
      <c r="H43" s="826"/>
      <c r="I43" s="826"/>
      <c r="J43" s="826"/>
      <c r="K43" s="826"/>
      <c r="L43" s="826"/>
      <c r="M43" s="827"/>
      <c r="N43" s="394">
        <f>SUM(N36:N42)</f>
        <v>4396.1151998033274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6080.3956478635591</v>
      </c>
      <c r="N48" s="272">
        <f t="shared" ref="N48:N52" si="0">K48*M48</f>
        <v>1216.079129572712</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1557.2003498451129</v>
      </c>
      <c r="N49" s="272">
        <f t="shared" si="0"/>
        <v>4671.6010495353385</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10648.112671337074</v>
      </c>
      <c r="N50" s="272">
        <f t="shared" si="0"/>
        <v>3194.4338014011223</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1210.5669159449417</v>
      </c>
      <c r="N51" s="272">
        <f t="shared" si="0"/>
        <v>242.11338318898834</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1466.9474070191668</v>
      </c>
      <c r="N52" s="272">
        <f t="shared" si="0"/>
        <v>733.4737035095834</v>
      </c>
    </row>
    <row r="53" spans="1:14">
      <c r="B53" s="43"/>
      <c r="C53" s="281"/>
      <c r="D53" s="281"/>
      <c r="E53" s="281"/>
      <c r="F53" s="281"/>
      <c r="G53" s="281"/>
      <c r="H53" s="281"/>
      <c r="I53" s="268"/>
      <c r="J53" s="224"/>
      <c r="K53" s="282"/>
      <c r="L53" s="267"/>
      <c r="M53" s="283"/>
      <c r="N53" s="272"/>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SUM(N48:N54)</f>
        <v>10057.701067207747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950"/>
      <c r="C65" s="951"/>
      <c r="D65" s="951"/>
      <c r="E65" s="951"/>
      <c r="F65" s="951"/>
      <c r="G65" s="952"/>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14758.39437991715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2951.6788759834303</v>
      </c>
      <c r="M86" s="860"/>
      <c r="N86" s="51"/>
    </row>
    <row r="87" spans="1:14">
      <c r="B87" s="89" t="s">
        <v>973</v>
      </c>
      <c r="C87" s="90"/>
      <c r="D87" s="90"/>
      <c r="E87" s="90"/>
      <c r="F87" s="90"/>
      <c r="G87" s="90"/>
      <c r="H87" s="90"/>
      <c r="I87" s="87"/>
      <c r="J87" s="88"/>
      <c r="K87" s="304">
        <v>0.05</v>
      </c>
      <c r="L87" s="859">
        <f>N81*K87</f>
        <v>737.91971899585758</v>
      </c>
      <c r="M87" s="860"/>
      <c r="N87" s="51"/>
    </row>
    <row r="88" spans="1:14" ht="15.75" thickBot="1">
      <c r="B88" s="91" t="s">
        <v>974</v>
      </c>
      <c r="C88" s="92"/>
      <c r="D88" s="92"/>
      <c r="E88" s="92"/>
      <c r="F88" s="92"/>
      <c r="G88" s="92"/>
      <c r="H88" s="92"/>
      <c r="I88" s="93"/>
      <c r="J88" s="94"/>
      <c r="K88" s="305">
        <v>0.05</v>
      </c>
      <c r="L88" s="861">
        <f>N81*K88</f>
        <v>737.91971899585758</v>
      </c>
      <c r="M88" s="862"/>
      <c r="N88" s="51"/>
    </row>
    <row r="89" spans="1:14" ht="15.75" thickBot="1">
      <c r="B89" s="825" t="s">
        <v>953</v>
      </c>
      <c r="C89" s="826"/>
      <c r="D89" s="826"/>
      <c r="E89" s="826"/>
      <c r="F89" s="826"/>
      <c r="G89" s="826"/>
      <c r="H89" s="826"/>
      <c r="I89" s="826"/>
      <c r="J89" s="826"/>
      <c r="K89" s="826"/>
      <c r="L89" s="826"/>
      <c r="M89" s="827"/>
      <c r="N89" s="52">
        <f>L86+L87+L88</f>
        <v>4427.5183139751452</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19185.912693892296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2"/>
      <c r="K121" s="802"/>
      <c r="L121" s="802"/>
      <c r="M121" s="802"/>
      <c r="N121" s="803"/>
    </row>
    <row r="122" spans="2:14" ht="15.75" thickBot="1">
      <c r="B122" s="261" t="s">
        <v>2221</v>
      </c>
      <c r="C122" s="393"/>
      <c r="D122" s="393"/>
      <c r="E122" s="57"/>
      <c r="F122" s="57"/>
      <c r="G122" s="57"/>
      <c r="H122" s="57"/>
      <c r="I122" s="57"/>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214380.4377776919</v>
      </c>
      <c r="L36" s="270"/>
      <c r="M36" s="271">
        <v>66</v>
      </c>
      <c r="N36" s="272">
        <f>K36/M36</f>
        <v>3248.18845117715</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3249.2136595104835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3351.734492843817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670.34689856876344</v>
      </c>
      <c r="M83" s="860"/>
      <c r="N83" s="51"/>
    </row>
    <row r="84" spans="1:14">
      <c r="B84" s="89" t="s">
        <v>973</v>
      </c>
      <c r="C84" s="90"/>
      <c r="D84" s="90"/>
      <c r="E84" s="90"/>
      <c r="F84" s="90"/>
      <c r="G84" s="90"/>
      <c r="H84" s="90"/>
      <c r="I84" s="87"/>
      <c r="J84" s="88"/>
      <c r="K84" s="304">
        <v>0.05</v>
      </c>
      <c r="L84" s="859">
        <f>N78*K84</f>
        <v>167.58672464219086</v>
      </c>
      <c r="M84" s="860"/>
      <c r="N84" s="51"/>
    </row>
    <row r="85" spans="1:14" ht="15.75" thickBot="1">
      <c r="B85" s="91" t="s">
        <v>974</v>
      </c>
      <c r="C85" s="92"/>
      <c r="D85" s="92"/>
      <c r="E85" s="92"/>
      <c r="F85" s="92"/>
      <c r="G85" s="92"/>
      <c r="H85" s="92"/>
      <c r="I85" s="93"/>
      <c r="J85" s="94"/>
      <c r="K85" s="305">
        <v>0.05</v>
      </c>
      <c r="L85" s="861">
        <f>N78*K85</f>
        <v>167.58672464219086</v>
      </c>
      <c r="M85" s="862"/>
      <c r="N85" s="51"/>
    </row>
    <row r="86" spans="1:14" ht="15.75" thickBot="1">
      <c r="B86" s="825" t="s">
        <v>953</v>
      </c>
      <c r="C86" s="826"/>
      <c r="D86" s="826"/>
      <c r="E86" s="826"/>
      <c r="F86" s="826"/>
      <c r="G86" s="826"/>
      <c r="H86" s="826"/>
      <c r="I86" s="826"/>
      <c r="J86" s="826"/>
      <c r="K86" s="826"/>
      <c r="L86" s="826"/>
      <c r="M86" s="827"/>
      <c r="N86" s="52">
        <f>L83+L84+L85</f>
        <v>1005.520347853145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4357.2548406969618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120988.7053600613</v>
      </c>
      <c r="L36" s="270"/>
      <c r="M36" s="271">
        <v>66</v>
      </c>
      <c r="N36" s="272">
        <f>K36/M36</f>
        <v>1833.1622024251712</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144977.91592102181</v>
      </c>
      <c r="L37" s="270"/>
      <c r="M37" s="271">
        <v>100</v>
      </c>
      <c r="N37" s="272">
        <f>K37/M37</f>
        <v>1449.779159210218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2.0504166666666666</v>
      </c>
    </row>
    <row r="43" spans="1:14" ht="15.75" thickBot="1">
      <c r="B43" s="825" t="s">
        <v>953</v>
      </c>
      <c r="C43" s="826"/>
      <c r="D43" s="826"/>
      <c r="E43" s="826"/>
      <c r="F43" s="826"/>
      <c r="G43" s="826"/>
      <c r="H43" s="826"/>
      <c r="I43" s="826"/>
      <c r="J43" s="826"/>
      <c r="K43" s="826"/>
      <c r="L43" s="826"/>
      <c r="M43" s="827"/>
      <c r="N43" s="394">
        <f>SUM(N36:N42)</f>
        <v>3284.991778302056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2237.7467246582937</v>
      </c>
      <c r="N48" s="272">
        <f>K48*M48</f>
        <v>2237.7467246582937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2237.7467246582937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5727.7801696270171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1145.5560339254034</v>
      </c>
      <c r="M83" s="860"/>
      <c r="N83" s="51"/>
    </row>
    <row r="84" spans="1:14">
      <c r="B84" s="89" t="s">
        <v>973</v>
      </c>
      <c r="C84" s="90"/>
      <c r="D84" s="90"/>
      <c r="E84" s="90"/>
      <c r="F84" s="90"/>
      <c r="G84" s="90"/>
      <c r="H84" s="90"/>
      <c r="I84" s="87"/>
      <c r="J84" s="88"/>
      <c r="K84" s="304">
        <v>0.05</v>
      </c>
      <c r="L84" s="859">
        <f>N78*K84</f>
        <v>286.38900848135086</v>
      </c>
      <c r="M84" s="860"/>
      <c r="N84" s="51"/>
    </row>
    <row r="85" spans="1:14" ht="15.75" thickBot="1">
      <c r="B85" s="91" t="s">
        <v>974</v>
      </c>
      <c r="C85" s="92"/>
      <c r="D85" s="92"/>
      <c r="E85" s="92"/>
      <c r="F85" s="92"/>
      <c r="G85" s="92"/>
      <c r="H85" s="92"/>
      <c r="I85" s="93"/>
      <c r="J85" s="94"/>
      <c r="K85" s="305">
        <v>0.05</v>
      </c>
      <c r="L85" s="861">
        <f>N78*K85</f>
        <v>286.38900848135086</v>
      </c>
      <c r="M85" s="862"/>
      <c r="N85" s="51"/>
    </row>
    <row r="86" spans="1:14" ht="15.75" thickBot="1">
      <c r="B86" s="825" t="s">
        <v>953</v>
      </c>
      <c r="C86" s="826"/>
      <c r="D86" s="826"/>
      <c r="E86" s="826"/>
      <c r="F86" s="826"/>
      <c r="G86" s="826"/>
      <c r="H86" s="826"/>
      <c r="I86" s="826"/>
      <c r="J86" s="826"/>
      <c r="K86" s="826"/>
      <c r="L86" s="826"/>
      <c r="M86" s="827"/>
      <c r="N86" s="52">
        <f>L83+L84+L85</f>
        <v>1718.3340508881051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7446.1142205151227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144977.91592102181</v>
      </c>
      <c r="L36" s="464"/>
      <c r="M36" s="283">
        <v>50</v>
      </c>
      <c r="N36" s="272">
        <f>K36/M36</f>
        <v>2899.5583184204361</v>
      </c>
    </row>
    <row r="37" spans="1:14">
      <c r="A37" s="108" t="s">
        <v>152</v>
      </c>
      <c r="B37" s="838" t="str">
        <f>VLOOKUP(A37,EQUIPOS!A7:D154,3,FALSE)</f>
        <v xml:space="preserve">Carrotanque de agua(1000 Galones) </v>
      </c>
      <c r="C37" s="839"/>
      <c r="D37" s="839"/>
      <c r="E37" s="839"/>
      <c r="F37" s="839"/>
      <c r="G37" s="839"/>
      <c r="H37" s="840"/>
      <c r="I37" s="267"/>
      <c r="J37" s="268"/>
      <c r="K37" s="269">
        <f>VLOOKUP(A37,EQUIPOS!A7:D164,4,FALSE)</f>
        <v>65719.918141341637</v>
      </c>
      <c r="L37" s="464"/>
      <c r="M37" s="283">
        <v>50</v>
      </c>
      <c r="N37" s="272">
        <f>K37/M37</f>
        <v>1314.3983628268327</v>
      </c>
    </row>
    <row r="38" spans="1:14">
      <c r="A38" s="205"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464"/>
      <c r="M38" s="283">
        <v>50</v>
      </c>
      <c r="N38" s="272">
        <f>K38/M38</f>
        <v>3599.4375646081071</v>
      </c>
    </row>
    <row r="39" spans="1:14">
      <c r="A39" s="205" t="s">
        <v>365</v>
      </c>
      <c r="B39" s="838" t="str">
        <f>VLOOKUP(A39,EQUIPOS!A9:D154,3,FALSE)</f>
        <v xml:space="preserve">Vibrocompatador, potencia 153 HP, peso 10 Ton. </v>
      </c>
      <c r="C39" s="839"/>
      <c r="D39" s="839"/>
      <c r="E39" s="839"/>
      <c r="F39" s="839"/>
      <c r="G39" s="839"/>
      <c r="H39" s="840"/>
      <c r="I39" s="841"/>
      <c r="J39" s="822"/>
      <c r="K39" s="269">
        <f>VLOOKUP(A39,EQUIPOS!A9:D166,4,FALSE)</f>
        <v>107983.74207249412</v>
      </c>
      <c r="L39" s="953">
        <v>50</v>
      </c>
      <c r="M39" s="954"/>
      <c r="N39" s="272">
        <f>K39/L39</f>
        <v>2159.6748414498825</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9973.069087305259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10375.112196341279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2075.0224392682558</v>
      </c>
      <c r="M83" s="860"/>
      <c r="N83" s="51"/>
    </row>
    <row r="84" spans="1:14">
      <c r="B84" s="89" t="s">
        <v>973</v>
      </c>
      <c r="C84" s="90"/>
      <c r="D84" s="90"/>
      <c r="E84" s="90"/>
      <c r="F84" s="90"/>
      <c r="G84" s="90"/>
      <c r="H84" s="90"/>
      <c r="I84" s="87"/>
      <c r="J84" s="88"/>
      <c r="K84" s="304">
        <v>0.05</v>
      </c>
      <c r="L84" s="859">
        <f>N78*K84</f>
        <v>518.75560981706394</v>
      </c>
      <c r="M84" s="860"/>
      <c r="N84" s="51"/>
    </row>
    <row r="85" spans="1:14" ht="15.75" thickBot="1">
      <c r="B85" s="91" t="s">
        <v>974</v>
      </c>
      <c r="C85" s="92"/>
      <c r="D85" s="92"/>
      <c r="E85" s="92"/>
      <c r="F85" s="92"/>
      <c r="G85" s="92"/>
      <c r="H85" s="92"/>
      <c r="I85" s="93"/>
      <c r="J85" s="94"/>
      <c r="K85" s="305">
        <v>0.05</v>
      </c>
      <c r="L85" s="861">
        <f>N78*K85</f>
        <v>518.75560981706394</v>
      </c>
      <c r="M85" s="862"/>
      <c r="N85" s="51"/>
    </row>
    <row r="86" spans="1:14" ht="15.75" thickBot="1">
      <c r="B86" s="825" t="s">
        <v>953</v>
      </c>
      <c r="C86" s="826"/>
      <c r="D86" s="826"/>
      <c r="E86" s="826"/>
      <c r="F86" s="826"/>
      <c r="G86" s="826"/>
      <c r="H86" s="826"/>
      <c r="I86" s="826"/>
      <c r="J86" s="826"/>
      <c r="K86" s="826"/>
      <c r="L86" s="826"/>
      <c r="M86" s="827"/>
      <c r="N86" s="52">
        <f>L83+L84+L85</f>
        <v>3112.5336589023836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13487.645855243663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144977.91592102181</v>
      </c>
      <c r="L36" s="270"/>
      <c r="M36" s="271">
        <v>40</v>
      </c>
      <c r="N36" s="272">
        <f>K36/M36</f>
        <v>3624.4478980255453</v>
      </c>
    </row>
    <row r="37" spans="1:14">
      <c r="A37" s="113" t="s">
        <v>365</v>
      </c>
      <c r="B37" s="838" t="str">
        <f>VLOOKUP(A37,EQUIPOS!A7:D154,3,FALSE)</f>
        <v xml:space="preserve">Vibrocompatador, potencia 153 HP, peso 10 Ton. </v>
      </c>
      <c r="C37" s="839"/>
      <c r="D37" s="839"/>
      <c r="E37" s="839"/>
      <c r="F37" s="839"/>
      <c r="G37" s="839"/>
      <c r="H37" s="840"/>
      <c r="I37" s="267"/>
      <c r="J37" s="268"/>
      <c r="K37" s="269">
        <f>VLOOKUP(A37,EQUIPOS!A7:D164,4,FALSE)</f>
        <v>107983.74207249412</v>
      </c>
      <c r="L37" s="270"/>
      <c r="M37" s="271">
        <v>40</v>
      </c>
      <c r="N37" s="272">
        <f>K37/M37</f>
        <v>2699.5935518123529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6324.0414498378977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6826.595336132923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1365.3190672265846</v>
      </c>
      <c r="M83" s="860"/>
      <c r="N83" s="51"/>
    </row>
    <row r="84" spans="1:14">
      <c r="B84" s="89" t="s">
        <v>973</v>
      </c>
      <c r="C84" s="90"/>
      <c r="D84" s="90"/>
      <c r="E84" s="90"/>
      <c r="F84" s="90"/>
      <c r="G84" s="90"/>
      <c r="H84" s="90"/>
      <c r="I84" s="87"/>
      <c r="J84" s="88"/>
      <c r="K84" s="304">
        <v>0.05</v>
      </c>
      <c r="L84" s="859">
        <f>N78*K84</f>
        <v>341.32976680664615</v>
      </c>
      <c r="M84" s="860"/>
      <c r="N84" s="51"/>
    </row>
    <row r="85" spans="1:14" ht="15.75" thickBot="1">
      <c r="B85" s="91" t="s">
        <v>974</v>
      </c>
      <c r="C85" s="92"/>
      <c r="D85" s="92"/>
      <c r="E85" s="92"/>
      <c r="F85" s="92"/>
      <c r="G85" s="92"/>
      <c r="H85" s="92"/>
      <c r="I85" s="93"/>
      <c r="J85" s="94"/>
      <c r="K85" s="305">
        <v>0.05</v>
      </c>
      <c r="L85" s="861">
        <f>N78*K85</f>
        <v>341.32976680664615</v>
      </c>
      <c r="M85" s="862"/>
      <c r="N85" s="51"/>
    </row>
    <row r="86" spans="1:14" ht="15.75" thickBot="1">
      <c r="B86" s="825" t="s">
        <v>953</v>
      </c>
      <c r="C86" s="826"/>
      <c r="D86" s="826"/>
      <c r="E86" s="826"/>
      <c r="F86" s="826"/>
      <c r="G86" s="826"/>
      <c r="H86" s="826"/>
      <c r="I86" s="826"/>
      <c r="J86" s="826"/>
      <c r="K86" s="826"/>
      <c r="L86" s="826"/>
      <c r="M86" s="827"/>
      <c r="N86" s="52">
        <f>L83+L84+L85</f>
        <v>2047.9786008398769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8874.5739369727999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144977.91592102181</v>
      </c>
      <c r="L36" s="270"/>
      <c r="M36" s="271">
        <v>40</v>
      </c>
      <c r="N36" s="272">
        <f>K36/M36</f>
        <v>3624.4478980255453</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3624.4478980255453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4127.0017843205706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825.4003568641142</v>
      </c>
      <c r="M83" s="860"/>
      <c r="N83" s="51"/>
    </row>
    <row r="84" spans="1:14">
      <c r="B84" s="89" t="s">
        <v>973</v>
      </c>
      <c r="C84" s="90"/>
      <c r="D84" s="90"/>
      <c r="E84" s="90"/>
      <c r="F84" s="90"/>
      <c r="G84" s="90"/>
      <c r="H84" s="90"/>
      <c r="I84" s="87"/>
      <c r="J84" s="88"/>
      <c r="K84" s="304">
        <v>0.05</v>
      </c>
      <c r="L84" s="859">
        <f>N78*K84</f>
        <v>206.35008921602855</v>
      </c>
      <c r="M84" s="860"/>
      <c r="N84" s="51"/>
    </row>
    <row r="85" spans="1:14" ht="15.75" thickBot="1">
      <c r="B85" s="91" t="s">
        <v>974</v>
      </c>
      <c r="C85" s="92"/>
      <c r="D85" s="92"/>
      <c r="E85" s="92"/>
      <c r="F85" s="92"/>
      <c r="G85" s="92"/>
      <c r="H85" s="92"/>
      <c r="I85" s="93"/>
      <c r="J85" s="94"/>
      <c r="K85" s="305">
        <v>0.05</v>
      </c>
      <c r="L85" s="861">
        <f>N78*K85</f>
        <v>206.35008921602855</v>
      </c>
      <c r="M85" s="862"/>
      <c r="N85" s="51"/>
    </row>
    <row r="86" spans="1:14" ht="15.75" thickBot="1">
      <c r="B86" s="825" t="s">
        <v>953</v>
      </c>
      <c r="C86" s="826"/>
      <c r="D86" s="826"/>
      <c r="E86" s="826"/>
      <c r="F86" s="826"/>
      <c r="G86" s="826"/>
      <c r="H86" s="826"/>
      <c r="I86" s="826"/>
      <c r="J86" s="826"/>
      <c r="K86" s="826"/>
      <c r="L86" s="826"/>
      <c r="M86" s="827"/>
      <c r="N86" s="52">
        <f>L83+L84+L85</f>
        <v>1238.1005352961715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5365.1023196167425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5683.940283097003</v>
      </c>
      <c r="N48" s="272">
        <f>K48*M48</f>
        <v>7389.1223680261037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7389.1223680261037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7606.2200940766561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1521.2440188153314</v>
      </c>
      <c r="M83" s="860"/>
      <c r="N83" s="51"/>
    </row>
    <row r="84" spans="1:14">
      <c r="B84" s="89" t="s">
        <v>973</v>
      </c>
      <c r="C84" s="90"/>
      <c r="D84" s="90"/>
      <c r="E84" s="90"/>
      <c r="F84" s="90"/>
      <c r="G84" s="90"/>
      <c r="H84" s="90"/>
      <c r="I84" s="87"/>
      <c r="J84" s="88"/>
      <c r="K84" s="304">
        <v>0.05</v>
      </c>
      <c r="L84" s="859">
        <f>N78*K84</f>
        <v>380.31100470383285</v>
      </c>
      <c r="M84" s="860"/>
      <c r="N84" s="51"/>
    </row>
    <row r="85" spans="1:14" ht="15.75" thickBot="1">
      <c r="B85" s="91" t="s">
        <v>974</v>
      </c>
      <c r="C85" s="92"/>
      <c r="D85" s="92"/>
      <c r="E85" s="92"/>
      <c r="F85" s="92"/>
      <c r="G85" s="92"/>
      <c r="H85" s="92"/>
      <c r="I85" s="93"/>
      <c r="J85" s="94"/>
      <c r="K85" s="305">
        <v>0.05</v>
      </c>
      <c r="L85" s="861">
        <f>N78*K85</f>
        <v>380.31100470383285</v>
      </c>
      <c r="M85" s="862"/>
      <c r="N85" s="51"/>
    </row>
    <row r="86" spans="1:14" ht="15.75" thickBot="1">
      <c r="B86" s="825" t="s">
        <v>953</v>
      </c>
      <c r="C86" s="826"/>
      <c r="D86" s="826"/>
      <c r="E86" s="826"/>
      <c r="F86" s="826"/>
      <c r="G86" s="826"/>
      <c r="H86" s="826"/>
      <c r="I86" s="826"/>
      <c r="J86" s="826"/>
      <c r="K86" s="826"/>
      <c r="L86" s="826"/>
      <c r="M86" s="827"/>
      <c r="N86" s="52">
        <f>L83+L84+L85</f>
        <v>2281.8660282229971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9888.0861222996537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9633.6533556108843</v>
      </c>
      <c r="N48" s="272">
        <f>K48*M48</f>
        <v>11560.384026733062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11560.384026733062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11777.481752783613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2355.4963505567225</v>
      </c>
      <c r="M83" s="860"/>
      <c r="N83" s="51"/>
    </row>
    <row r="84" spans="1:14">
      <c r="B84" s="89" t="s">
        <v>973</v>
      </c>
      <c r="C84" s="90"/>
      <c r="D84" s="90"/>
      <c r="E84" s="90"/>
      <c r="F84" s="90"/>
      <c r="G84" s="90"/>
      <c r="H84" s="90"/>
      <c r="I84" s="87"/>
      <c r="J84" s="88"/>
      <c r="K84" s="304">
        <v>0.05</v>
      </c>
      <c r="L84" s="859">
        <f>N78*K84</f>
        <v>588.87408763918063</v>
      </c>
      <c r="M84" s="860"/>
      <c r="N84" s="51"/>
    </row>
    <row r="85" spans="1:14" ht="15.75" thickBot="1">
      <c r="B85" s="91" t="s">
        <v>974</v>
      </c>
      <c r="C85" s="92"/>
      <c r="D85" s="92"/>
      <c r="E85" s="92"/>
      <c r="F85" s="92"/>
      <c r="G85" s="92"/>
      <c r="H85" s="92"/>
      <c r="I85" s="93"/>
      <c r="J85" s="94"/>
      <c r="K85" s="305">
        <v>0.05</v>
      </c>
      <c r="L85" s="861">
        <f>N78*K85</f>
        <v>588.87408763918063</v>
      </c>
      <c r="M85" s="862"/>
      <c r="N85" s="51"/>
    </row>
    <row r="86" spans="1:14" ht="15.75" thickBot="1">
      <c r="B86" s="825" t="s">
        <v>953</v>
      </c>
      <c r="C86" s="826"/>
      <c r="D86" s="826"/>
      <c r="E86" s="826"/>
      <c r="F86" s="826"/>
      <c r="G86" s="826"/>
      <c r="H86" s="826"/>
      <c r="I86" s="826"/>
      <c r="J86" s="826"/>
      <c r="K86" s="826"/>
      <c r="L86" s="826"/>
      <c r="M86" s="827"/>
      <c r="N86" s="52">
        <f>L83+L84+L85</f>
        <v>3533.244525835084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15310.726278618697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144977.91592102181</v>
      </c>
      <c r="L36" s="270"/>
      <c r="M36" s="271">
        <v>45</v>
      </c>
      <c r="N36" s="272">
        <f>K36/M36</f>
        <v>3221.7314649115956</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65719.918141341637</v>
      </c>
      <c r="L37" s="270"/>
      <c r="M37" s="271">
        <v>45</v>
      </c>
      <c r="N37" s="272">
        <f>K37/M37</f>
        <v>1460.4426253631475</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179971.87823040536</v>
      </c>
      <c r="L38" s="270"/>
      <c r="M38" s="271">
        <v>45</v>
      </c>
      <c r="N38" s="272">
        <f>K38/M38</f>
        <v>3999.3750717867856</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107983.74207249412</v>
      </c>
      <c r="L39" s="842">
        <v>45</v>
      </c>
      <c r="M39" s="843"/>
      <c r="N39" s="272">
        <f>K39/L39</f>
        <v>2399.6387127220914</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11093.129443873309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85265.464492948609</v>
      </c>
      <c r="N48" s="272">
        <f>K48*M48</f>
        <v>106581.83061618576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106581.83061618576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9">
        <f>VLOOKUP(A59,TRANSPORTE!A5:D123,4,FALSE)</f>
        <v>1281.0059444400972</v>
      </c>
      <c r="M59" s="830"/>
      <c r="N59" s="291">
        <f>K59*L59</f>
        <v>1601.2574305501216</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119873.29594509365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23974.65918901873</v>
      </c>
      <c r="M83" s="860"/>
      <c r="N83" s="51"/>
    </row>
    <row r="84" spans="1:14">
      <c r="B84" s="89" t="s">
        <v>973</v>
      </c>
      <c r="C84" s="90"/>
      <c r="D84" s="90"/>
      <c r="E84" s="90"/>
      <c r="F84" s="90"/>
      <c r="G84" s="90"/>
      <c r="H84" s="90"/>
      <c r="I84" s="87"/>
      <c r="J84" s="88"/>
      <c r="K84" s="304">
        <v>0.05</v>
      </c>
      <c r="L84" s="859">
        <f>N78*K84</f>
        <v>5993.6647972546825</v>
      </c>
      <c r="M84" s="860"/>
      <c r="N84" s="51"/>
    </row>
    <row r="85" spans="1:14" ht="15.75" thickBot="1">
      <c r="B85" s="91" t="s">
        <v>974</v>
      </c>
      <c r="C85" s="92"/>
      <c r="D85" s="92"/>
      <c r="E85" s="92"/>
      <c r="F85" s="92"/>
      <c r="G85" s="92"/>
      <c r="H85" s="92"/>
      <c r="I85" s="93"/>
      <c r="J85" s="94"/>
      <c r="K85" s="305">
        <v>0.05</v>
      </c>
      <c r="L85" s="861">
        <f>N78*K85</f>
        <v>5993.6647972546825</v>
      </c>
      <c r="M85" s="862"/>
      <c r="N85" s="51"/>
    </row>
    <row r="86" spans="1:14" ht="15.75" thickBot="1">
      <c r="B86" s="825" t="s">
        <v>953</v>
      </c>
      <c r="C86" s="826"/>
      <c r="D86" s="826"/>
      <c r="E86" s="826"/>
      <c r="F86" s="826"/>
      <c r="G86" s="826"/>
      <c r="H86" s="826"/>
      <c r="I86" s="826"/>
      <c r="J86" s="826"/>
      <c r="K86" s="826"/>
      <c r="L86" s="826"/>
      <c r="M86" s="827"/>
      <c r="N86" s="52">
        <f>L83+L84+L85</f>
        <v>35961.988783528097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155835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144977.91592102181</v>
      </c>
      <c r="L36" s="270"/>
      <c r="M36" s="271">
        <v>45</v>
      </c>
      <c r="N36" s="272">
        <f>K36/M36</f>
        <v>3221.7314649115956</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65719.918141341637</v>
      </c>
      <c r="L37" s="270"/>
      <c r="M37" s="271">
        <v>45</v>
      </c>
      <c r="N37" s="272">
        <f>K37/M37</f>
        <v>1460.4426253631475</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179971.87823040536</v>
      </c>
      <c r="L38" s="270"/>
      <c r="M38" s="271">
        <v>45</v>
      </c>
      <c r="N38" s="272">
        <f>K38/M38</f>
        <v>3999.3750717867856</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107983.74207249412</v>
      </c>
      <c r="L39" s="842">
        <v>45</v>
      </c>
      <c r="M39" s="843"/>
      <c r="N39" s="272">
        <f>K39/L39</f>
        <v>2399.6387127220914</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11093.129443873309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36363.649285967833</v>
      </c>
      <c r="N48" s="272">
        <f>K48*M48</f>
        <v>45454.561607459793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45454.561607459793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1281.0059444400972</v>
      </c>
      <c r="M59" s="830"/>
      <c r="N59" s="291">
        <f>K59*L59</f>
        <v>1601.2574305501216</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58746.026936367685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11749.205387273538</v>
      </c>
      <c r="M83" s="860"/>
      <c r="N83" s="51"/>
    </row>
    <row r="84" spans="1:14">
      <c r="B84" s="89" t="s">
        <v>973</v>
      </c>
      <c r="C84" s="90"/>
      <c r="D84" s="90"/>
      <c r="E84" s="90"/>
      <c r="F84" s="90"/>
      <c r="G84" s="90"/>
      <c r="H84" s="90"/>
      <c r="I84" s="87"/>
      <c r="J84" s="88"/>
      <c r="K84" s="304">
        <v>0.05</v>
      </c>
      <c r="L84" s="859">
        <f>N78*K84</f>
        <v>2937.3013468183844</v>
      </c>
      <c r="M84" s="860"/>
      <c r="N84" s="51"/>
    </row>
    <row r="85" spans="1:14" ht="15.75" thickBot="1">
      <c r="B85" s="91" t="s">
        <v>974</v>
      </c>
      <c r="C85" s="92"/>
      <c r="D85" s="92"/>
      <c r="E85" s="92"/>
      <c r="F85" s="92"/>
      <c r="G85" s="92"/>
      <c r="H85" s="92"/>
      <c r="I85" s="93"/>
      <c r="J85" s="94"/>
      <c r="K85" s="305">
        <v>0.05</v>
      </c>
      <c r="L85" s="861">
        <f>N78*K85</f>
        <v>2937.3013468183844</v>
      </c>
      <c r="M85" s="862"/>
      <c r="N85" s="51"/>
    </row>
    <row r="86" spans="1:14" ht="15.75" thickBot="1">
      <c r="B86" s="825" t="s">
        <v>953</v>
      </c>
      <c r="C86" s="826"/>
      <c r="D86" s="826"/>
      <c r="E86" s="826"/>
      <c r="F86" s="826"/>
      <c r="G86" s="826"/>
      <c r="H86" s="826"/>
      <c r="I86" s="826"/>
      <c r="J86" s="826"/>
      <c r="K86" s="826"/>
      <c r="L86" s="826"/>
      <c r="M86" s="827"/>
      <c r="N86" s="52">
        <f>L83+L84+L85</f>
        <v>17623.808080910308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76369.83501727799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144977.91592102181</v>
      </c>
      <c r="L36" s="270"/>
      <c r="M36" s="271">
        <v>45</v>
      </c>
      <c r="N36" s="272">
        <f>K36/M36</f>
        <v>3221.7314649115956</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65719.918141341637</v>
      </c>
      <c r="L37" s="270"/>
      <c r="M37" s="271">
        <v>45</v>
      </c>
      <c r="N37" s="272">
        <f>K37/M37</f>
        <v>1460.4426253631475</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179971.87823040536</v>
      </c>
      <c r="L38" s="270"/>
      <c r="M38" s="271">
        <v>45</v>
      </c>
      <c r="N38" s="272">
        <f>K38/M38</f>
        <v>3999.3750717867856</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107983.74207249412</v>
      </c>
      <c r="L39" s="842">
        <v>45</v>
      </c>
      <c r="M39" s="843"/>
      <c r="N39" s="272">
        <f>K39/L39</f>
        <v>2399.6387127220914</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11093.129443873309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35313.148573444691</v>
      </c>
      <c r="N48" s="272">
        <f>K48*M48</f>
        <v>44141.435716805863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44141.435716805863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1281.0059444400972</v>
      </c>
      <c r="M59" s="830"/>
      <c r="N59" s="291">
        <f>K59*L59</f>
        <v>1601.2574305501216</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57432.901045713756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11486.580209142752</v>
      </c>
      <c r="M83" s="860"/>
      <c r="N83" s="51"/>
    </row>
    <row r="84" spans="1:14">
      <c r="B84" s="89" t="s">
        <v>973</v>
      </c>
      <c r="C84" s="90"/>
      <c r="D84" s="90"/>
      <c r="E84" s="90"/>
      <c r="F84" s="90"/>
      <c r="G84" s="90"/>
      <c r="H84" s="90"/>
      <c r="I84" s="87"/>
      <c r="J84" s="88"/>
      <c r="K84" s="304">
        <v>0.05</v>
      </c>
      <c r="L84" s="859">
        <f>N78*K84</f>
        <v>2871.6450522856881</v>
      </c>
      <c r="M84" s="860"/>
      <c r="N84" s="51"/>
    </row>
    <row r="85" spans="1:14" ht="15.75" thickBot="1">
      <c r="B85" s="91" t="s">
        <v>974</v>
      </c>
      <c r="C85" s="92"/>
      <c r="D85" s="92"/>
      <c r="E85" s="92"/>
      <c r="F85" s="92"/>
      <c r="G85" s="92"/>
      <c r="H85" s="92"/>
      <c r="I85" s="93"/>
      <c r="J85" s="94"/>
      <c r="K85" s="305">
        <v>0.05</v>
      </c>
      <c r="L85" s="861">
        <f>N78*K85</f>
        <v>2871.6450522856881</v>
      </c>
      <c r="M85" s="862"/>
      <c r="N85" s="51"/>
    </row>
    <row r="86" spans="1:14" ht="15.75" thickBot="1">
      <c r="B86" s="825" t="s">
        <v>953</v>
      </c>
      <c r="C86" s="826"/>
      <c r="D86" s="826"/>
      <c r="E86" s="826"/>
      <c r="F86" s="826"/>
      <c r="G86" s="826"/>
      <c r="H86" s="826"/>
      <c r="I86" s="826"/>
      <c r="J86" s="826"/>
      <c r="K86" s="826"/>
      <c r="L86" s="826"/>
      <c r="M86" s="827"/>
      <c r="N86" s="52">
        <f>L83+L84+L85</f>
        <v>17229.870313714127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74662.77135942789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144977.91592102181</v>
      </c>
      <c r="L36" s="270"/>
      <c r="M36" s="271">
        <v>400</v>
      </c>
      <c r="N36" s="272">
        <f>K36/M36</f>
        <v>362.44478980255451</v>
      </c>
    </row>
    <row r="37" spans="1:14">
      <c r="A37" s="113" t="s">
        <v>152</v>
      </c>
      <c r="B37" s="838" t="str">
        <f>VLOOKUP(A37,EQUIPOS!A7:D154,3,FALSE)</f>
        <v xml:space="preserve">Carrotanque de agua(1000 Galones) </v>
      </c>
      <c r="C37" s="839"/>
      <c r="D37" s="839"/>
      <c r="E37" s="839"/>
      <c r="F37" s="839"/>
      <c r="G37" s="839"/>
      <c r="H37" s="840"/>
      <c r="I37" s="267"/>
      <c r="J37" s="268"/>
      <c r="K37" s="269">
        <f>VLOOKUP(A37,EQUIPOS!A7:D164,4,FALSE)</f>
        <v>65719.918141341637</v>
      </c>
      <c r="L37" s="270"/>
      <c r="M37" s="271">
        <v>200</v>
      </c>
      <c r="N37" s="272">
        <f>K37/M37</f>
        <v>328.59959070670817</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270"/>
      <c r="M38" s="271">
        <v>200</v>
      </c>
      <c r="N38" s="272">
        <f>K38/M38</f>
        <v>899.85939115202677</v>
      </c>
    </row>
    <row r="39" spans="1:14">
      <c r="A39" t="s">
        <v>365</v>
      </c>
      <c r="B39" s="838" t="str">
        <f>VLOOKUP(A39,EQUIPOS!A9:D155,3,FALSE)</f>
        <v xml:space="preserve">Vibrocompatador, potencia 153 HP, peso 10 Ton. </v>
      </c>
      <c r="C39" s="839"/>
      <c r="D39" s="839"/>
      <c r="E39" s="839"/>
      <c r="F39" s="839"/>
      <c r="G39" s="839"/>
      <c r="H39" s="840"/>
      <c r="I39" s="841"/>
      <c r="J39" s="822"/>
      <c r="K39" s="269">
        <f>VLOOKUP(A39,EQUIPOS!A9:D166,4,FALSE)</f>
        <v>107983.74207249412</v>
      </c>
      <c r="L39" s="842">
        <v>200</v>
      </c>
      <c r="M39" s="843"/>
      <c r="N39" s="272">
        <f>K39/L39</f>
        <v>539.91871036247062</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2133.5093350689403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2267.8519873279452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453.57039746558905</v>
      </c>
      <c r="M83" s="860"/>
      <c r="N83" s="51"/>
    </row>
    <row r="84" spans="1:14">
      <c r="B84" s="89" t="s">
        <v>973</v>
      </c>
      <c r="C84" s="90"/>
      <c r="D84" s="90"/>
      <c r="E84" s="90"/>
      <c r="F84" s="90"/>
      <c r="G84" s="90"/>
      <c r="H84" s="90"/>
      <c r="I84" s="87"/>
      <c r="J84" s="88"/>
      <c r="K84" s="304">
        <v>0.05</v>
      </c>
      <c r="L84" s="859">
        <f>N78*K84</f>
        <v>113.39259936639726</v>
      </c>
      <c r="M84" s="860"/>
      <c r="N84" s="51"/>
    </row>
    <row r="85" spans="1:14" ht="15.75" thickBot="1">
      <c r="B85" s="91" t="s">
        <v>974</v>
      </c>
      <c r="C85" s="92"/>
      <c r="D85" s="92"/>
      <c r="E85" s="92"/>
      <c r="F85" s="92"/>
      <c r="G85" s="92"/>
      <c r="H85" s="92"/>
      <c r="I85" s="93"/>
      <c r="J85" s="94"/>
      <c r="K85" s="305">
        <v>0.05</v>
      </c>
      <c r="L85" s="861">
        <f>N78*K85</f>
        <v>113.39259936639726</v>
      </c>
      <c r="M85" s="862"/>
      <c r="N85" s="51"/>
    </row>
    <row r="86" spans="1:14" ht="15.75" thickBot="1">
      <c r="B86" s="825" t="s">
        <v>953</v>
      </c>
      <c r="C86" s="826"/>
      <c r="D86" s="826"/>
      <c r="E86" s="826"/>
      <c r="F86" s="826"/>
      <c r="G86" s="826"/>
      <c r="H86" s="826"/>
      <c r="I86" s="826"/>
      <c r="J86" s="826"/>
      <c r="K86" s="826"/>
      <c r="L86" s="826"/>
      <c r="M86" s="827"/>
      <c r="N86" s="52">
        <f>L83+L84+L85</f>
        <v>680.35559619838352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2948.2075835263286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6335.8655486890675</v>
      </c>
      <c r="N48" s="272">
        <f>K48*M48</f>
        <v>7603.0386584268808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7603.0386584268808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7820.1363844774332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1564.0272768954867</v>
      </c>
      <c r="M83" s="860"/>
      <c r="N83" s="51"/>
    </row>
    <row r="84" spans="1:14">
      <c r="B84" s="89" t="s">
        <v>973</v>
      </c>
      <c r="C84" s="90"/>
      <c r="D84" s="90"/>
      <c r="E84" s="90"/>
      <c r="F84" s="90"/>
      <c r="G84" s="90"/>
      <c r="H84" s="90"/>
      <c r="I84" s="87"/>
      <c r="J84" s="88"/>
      <c r="K84" s="304">
        <v>0.05</v>
      </c>
      <c r="L84" s="859">
        <f>N78*K84</f>
        <v>391.00681922387167</v>
      </c>
      <c r="M84" s="860"/>
      <c r="N84" s="51"/>
    </row>
    <row r="85" spans="1:14" ht="15.75" thickBot="1">
      <c r="B85" s="91" t="s">
        <v>974</v>
      </c>
      <c r="C85" s="92"/>
      <c r="D85" s="92"/>
      <c r="E85" s="92"/>
      <c r="F85" s="92"/>
      <c r="G85" s="92"/>
      <c r="H85" s="92"/>
      <c r="I85" s="93"/>
      <c r="J85" s="94"/>
      <c r="K85" s="305">
        <v>0.05</v>
      </c>
      <c r="L85" s="861">
        <f>N78*K85</f>
        <v>391.00681922387167</v>
      </c>
      <c r="M85" s="862"/>
      <c r="N85" s="51"/>
    </row>
    <row r="86" spans="1:14" ht="15.75" thickBot="1">
      <c r="B86" s="825" t="s">
        <v>953</v>
      </c>
      <c r="C86" s="826"/>
      <c r="D86" s="826"/>
      <c r="E86" s="826"/>
      <c r="F86" s="826"/>
      <c r="G86" s="826"/>
      <c r="H86" s="826"/>
      <c r="I86" s="826"/>
      <c r="J86" s="826"/>
      <c r="K86" s="826"/>
      <c r="L86" s="826"/>
      <c r="M86" s="827"/>
      <c r="N86" s="52">
        <f>L83+L84+L85</f>
        <v>2346.0409153432302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10166.177299820663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1160.4915452101106</v>
      </c>
      <c r="M83" s="860"/>
      <c r="N83" s="51"/>
    </row>
    <row r="84" spans="1:14">
      <c r="B84" s="89" t="s">
        <v>973</v>
      </c>
      <c r="C84" s="90"/>
      <c r="D84" s="90"/>
      <c r="E84" s="90"/>
      <c r="F84" s="90"/>
      <c r="G84" s="90"/>
      <c r="H84" s="90"/>
      <c r="I84" s="87"/>
      <c r="J84" s="88"/>
      <c r="K84" s="304">
        <v>0.05</v>
      </c>
      <c r="L84" s="859">
        <f>N78*K84</f>
        <v>290.12288630252766</v>
      </c>
      <c r="M84" s="860"/>
      <c r="N84" s="51"/>
    </row>
    <row r="85" spans="1:14" ht="15.75" thickBot="1">
      <c r="B85" s="91" t="s">
        <v>974</v>
      </c>
      <c r="C85" s="92"/>
      <c r="D85" s="92"/>
      <c r="E85" s="92"/>
      <c r="F85" s="92"/>
      <c r="G85" s="92"/>
      <c r="H85" s="92"/>
      <c r="I85" s="93"/>
      <c r="J85" s="94"/>
      <c r="K85" s="305">
        <v>0.05</v>
      </c>
      <c r="L85" s="861">
        <f>N78*K85</f>
        <v>290.12288630252766</v>
      </c>
      <c r="M85" s="862"/>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7455.5478104706426</v>
      </c>
      <c r="N48" s="272">
        <f>K48*M48</f>
        <v>8946.6573725647704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8946.6573725647704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9163.7550986153219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1832.7510197230645</v>
      </c>
      <c r="M83" s="860"/>
      <c r="N83" s="51"/>
    </row>
    <row r="84" spans="1:14">
      <c r="B84" s="89" t="s">
        <v>973</v>
      </c>
      <c r="C84" s="90"/>
      <c r="D84" s="90"/>
      <c r="E84" s="90"/>
      <c r="F84" s="90"/>
      <c r="G84" s="90"/>
      <c r="H84" s="90"/>
      <c r="I84" s="87"/>
      <c r="J84" s="88"/>
      <c r="K84" s="304">
        <v>0.05</v>
      </c>
      <c r="L84" s="859">
        <f>N78*K84</f>
        <v>458.18775493076612</v>
      </c>
      <c r="M84" s="860"/>
      <c r="N84" s="51"/>
    </row>
    <row r="85" spans="1:14" ht="15.75" thickBot="1">
      <c r="B85" s="91" t="s">
        <v>974</v>
      </c>
      <c r="C85" s="92"/>
      <c r="D85" s="92"/>
      <c r="E85" s="92"/>
      <c r="F85" s="92"/>
      <c r="G85" s="92"/>
      <c r="H85" s="92"/>
      <c r="I85" s="93"/>
      <c r="J85" s="94"/>
      <c r="K85" s="305">
        <v>0.05</v>
      </c>
      <c r="L85" s="861">
        <f>N78*K85</f>
        <v>458.18775493076612</v>
      </c>
      <c r="M85" s="862"/>
      <c r="N85" s="51"/>
    </row>
    <row r="86" spans="1:14" ht="15.75" thickBot="1">
      <c r="B86" s="825" t="s">
        <v>953</v>
      </c>
      <c r="C86" s="826"/>
      <c r="D86" s="826"/>
      <c r="E86" s="826"/>
      <c r="F86" s="826"/>
      <c r="G86" s="826"/>
      <c r="H86" s="826"/>
      <c r="I86" s="826"/>
      <c r="J86" s="826"/>
      <c r="K86" s="826"/>
      <c r="L86" s="826"/>
      <c r="M86" s="827"/>
      <c r="N86" s="52">
        <f>L83+L84+L85</f>
        <v>2749.1265295845965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11912.881628199919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12705.652412010568</v>
      </c>
      <c r="N48" s="272">
        <f>K48*M48</f>
        <v>16517.348135613738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16517.348135613738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16734.445861664288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3346.8891723328579</v>
      </c>
      <c r="M83" s="860"/>
      <c r="N83" s="51"/>
    </row>
    <row r="84" spans="1:14">
      <c r="B84" s="89" t="s">
        <v>973</v>
      </c>
      <c r="C84" s="90"/>
      <c r="D84" s="90"/>
      <c r="E84" s="90"/>
      <c r="F84" s="90"/>
      <c r="G84" s="90"/>
      <c r="H84" s="90"/>
      <c r="I84" s="87"/>
      <c r="J84" s="88"/>
      <c r="K84" s="304">
        <v>0.05</v>
      </c>
      <c r="L84" s="859">
        <f>N78*K84</f>
        <v>836.72229308321448</v>
      </c>
      <c r="M84" s="860"/>
      <c r="N84" s="51"/>
    </row>
    <row r="85" spans="1:14" ht="15.75" thickBot="1">
      <c r="B85" s="91" t="s">
        <v>974</v>
      </c>
      <c r="C85" s="92"/>
      <c r="D85" s="92"/>
      <c r="E85" s="92"/>
      <c r="F85" s="92"/>
      <c r="G85" s="92"/>
      <c r="H85" s="92"/>
      <c r="I85" s="93"/>
      <c r="J85" s="94"/>
      <c r="K85" s="305">
        <v>0.05</v>
      </c>
      <c r="L85" s="861">
        <f>N78*K85</f>
        <v>836.72229308321448</v>
      </c>
      <c r="M85" s="862"/>
      <c r="N85" s="51"/>
    </row>
    <row r="86" spans="1:14" ht="15.75" thickBot="1">
      <c r="B86" s="825" t="s">
        <v>953</v>
      </c>
      <c r="C86" s="826"/>
      <c r="D86" s="826"/>
      <c r="E86" s="826"/>
      <c r="F86" s="826"/>
      <c r="G86" s="826"/>
      <c r="H86" s="826"/>
      <c r="I86" s="826"/>
      <c r="J86" s="826"/>
      <c r="K86" s="826"/>
      <c r="L86" s="826"/>
      <c r="M86" s="827"/>
      <c r="N86" s="52">
        <f>L83+L84+L85</f>
        <v>5020.333758499286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21754.779620163572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303</v>
      </c>
      <c r="B36" s="838" t="str">
        <f>VLOOKUP(A36,EQUIPOS!A6:D154,3,FALSE)</f>
        <v>Retrocargador, pala de 1,1 m3 de capacidad, profundidad de excavación de 4.400 mm y una altura de 5.680 mm</v>
      </c>
      <c r="C36" s="839"/>
      <c r="D36" s="839"/>
      <c r="E36" s="839"/>
      <c r="F36" s="839"/>
      <c r="G36" s="839"/>
      <c r="H36" s="840"/>
      <c r="I36" s="267"/>
      <c r="J36" s="268"/>
      <c r="K36" s="269">
        <f>VLOOKUP(A36,EQUIPOS!A6:D163,4,FALSE)</f>
        <v>82025.076684933942</v>
      </c>
      <c r="L36" s="270"/>
      <c r="M36" s="271">
        <v>250</v>
      </c>
      <c r="N36" s="272">
        <f>K36/M36</f>
        <v>328.10030673973574</v>
      </c>
    </row>
    <row r="37" spans="1:14">
      <c r="A37" s="113" t="s">
        <v>373</v>
      </c>
      <c r="B37" s="838" t="str">
        <f>VLOOKUP(A37,EQUIPOS!A7:D154,3,FALSE)</f>
        <v>Volqueta 6 m3</v>
      </c>
      <c r="C37" s="839"/>
      <c r="D37" s="839"/>
      <c r="E37" s="839"/>
      <c r="F37" s="839"/>
      <c r="G37" s="839"/>
      <c r="H37" s="840"/>
      <c r="I37" s="267"/>
      <c r="J37" s="268"/>
      <c r="K37" s="269">
        <f>VLOOKUP(A37,EQUIPOS!A7:D164,4,FALSE)</f>
        <v>61000.813213263464</v>
      </c>
      <c r="L37" s="270"/>
      <c r="M37" s="271">
        <v>250</v>
      </c>
      <c r="N37" s="272">
        <f>K37/M37</f>
        <v>244.00325285305385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5.3737060903602005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577.47726568314977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684.9513874903538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136.99027749807075</v>
      </c>
      <c r="M83" s="860"/>
      <c r="N83" s="51"/>
    </row>
    <row r="84" spans="1:14">
      <c r="B84" s="89" t="s">
        <v>973</v>
      </c>
      <c r="C84" s="90"/>
      <c r="D84" s="90"/>
      <c r="E84" s="90"/>
      <c r="F84" s="90"/>
      <c r="G84" s="90"/>
      <c r="H84" s="90"/>
      <c r="I84" s="87"/>
      <c r="J84" s="88"/>
      <c r="K84" s="304">
        <v>0.05</v>
      </c>
      <c r="L84" s="859">
        <f>N78*K84</f>
        <v>34.247569374517688</v>
      </c>
      <c r="M84" s="860"/>
      <c r="N84" s="51"/>
    </row>
    <row r="85" spans="1:14" ht="15.75" thickBot="1">
      <c r="B85" s="91" t="s">
        <v>974</v>
      </c>
      <c r="C85" s="92"/>
      <c r="D85" s="92"/>
      <c r="E85" s="92"/>
      <c r="F85" s="92"/>
      <c r="G85" s="92"/>
      <c r="H85" s="92"/>
      <c r="I85" s="93"/>
      <c r="J85" s="94"/>
      <c r="K85" s="305">
        <v>0.05</v>
      </c>
      <c r="L85" s="861">
        <f>N78*K85</f>
        <v>34.247569374517688</v>
      </c>
      <c r="M85" s="862"/>
      <c r="N85" s="51"/>
    </row>
    <row r="86" spans="1:14" ht="15.75" thickBot="1">
      <c r="B86" s="825" t="s">
        <v>953</v>
      </c>
      <c r="C86" s="826"/>
      <c r="D86" s="826"/>
      <c r="E86" s="826"/>
      <c r="F86" s="826"/>
      <c r="G86" s="826"/>
      <c r="H86" s="826"/>
      <c r="I86" s="826"/>
      <c r="J86" s="826"/>
      <c r="K86" s="826"/>
      <c r="L86" s="826"/>
      <c r="M86" s="827"/>
      <c r="N86" s="52">
        <f>L83+L84+L85</f>
        <v>205.48541624710614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890.43680373745997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35</v>
      </c>
      <c r="N36" s="272">
        <f>K36/M36</f>
        <v>1877.7119468954754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35</v>
      </c>
      <c r="N37" s="272">
        <f>K37/M37</f>
        <v>5142.0536637258674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35</v>
      </c>
      <c r="N38" s="272">
        <f>K38/M38</f>
        <v>3085.2497734998319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10120.368830093632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86.923368745608769</v>
      </c>
      <c r="N48" s="272">
        <f>K48*M48</f>
        <v>2173.0842186402192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626.48427961774132</v>
      </c>
      <c r="N49" s="272">
        <f>K49*M49</f>
        <v>50118.742369419306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52291.826588059528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63179.867716776047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12635.97354335521</v>
      </c>
      <c r="M83" s="860"/>
      <c r="N83" s="51"/>
    </row>
    <row r="84" spans="1:14">
      <c r="B84" s="89" t="s">
        <v>973</v>
      </c>
      <c r="C84" s="90"/>
      <c r="D84" s="90"/>
      <c r="E84" s="90"/>
      <c r="F84" s="90"/>
      <c r="G84" s="90"/>
      <c r="H84" s="90"/>
      <c r="I84" s="87"/>
      <c r="J84" s="88"/>
      <c r="K84" s="304">
        <v>0.05</v>
      </c>
      <c r="L84" s="859">
        <f>N78*K84</f>
        <v>3158.9933858388026</v>
      </c>
      <c r="M84" s="860"/>
      <c r="N84" s="51"/>
    </row>
    <row r="85" spans="1:14" ht="15.75" thickBot="1">
      <c r="B85" s="91" t="s">
        <v>974</v>
      </c>
      <c r="C85" s="92"/>
      <c r="D85" s="92"/>
      <c r="E85" s="92"/>
      <c r="F85" s="92"/>
      <c r="G85" s="92"/>
      <c r="H85" s="92"/>
      <c r="I85" s="93"/>
      <c r="J85" s="94"/>
      <c r="K85" s="305">
        <v>0.05</v>
      </c>
      <c r="L85" s="861">
        <f>N78*K85</f>
        <v>3158.9933858388026</v>
      </c>
      <c r="M85" s="862"/>
      <c r="N85" s="51"/>
    </row>
    <row r="86" spans="1:14" ht="15.75" thickBot="1">
      <c r="B86" s="825" t="s">
        <v>953</v>
      </c>
      <c r="C86" s="826"/>
      <c r="D86" s="826"/>
      <c r="E86" s="826"/>
      <c r="F86" s="826"/>
      <c r="G86" s="826"/>
      <c r="H86" s="826"/>
      <c r="I86" s="826"/>
      <c r="J86" s="826"/>
      <c r="K86" s="826"/>
      <c r="L86" s="826"/>
      <c r="M86" s="827"/>
      <c r="N86" s="52">
        <f>L83+L84+L85</f>
        <v>18953.960315032815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82133.828031808865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35</v>
      </c>
      <c r="N36" s="272">
        <f>K36/M36</f>
        <v>1877.7119468954754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35</v>
      </c>
      <c r="N37" s="272">
        <f>K37/M37</f>
        <v>5142.0536637258674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35</v>
      </c>
      <c r="N38" s="272">
        <f>K38/M38</f>
        <v>3085.2497734998319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10120.368830093632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86.923368745608769</v>
      </c>
      <c r="N48" s="272">
        <f>K48*M48</f>
        <v>2173.0842186402192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2173.0842186402192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13061.125347356736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2612.2250694713475</v>
      </c>
      <c r="M83" s="860"/>
      <c r="N83" s="51"/>
    </row>
    <row r="84" spans="1:14">
      <c r="B84" s="89" t="s">
        <v>973</v>
      </c>
      <c r="C84" s="90"/>
      <c r="D84" s="90"/>
      <c r="E84" s="90"/>
      <c r="F84" s="90"/>
      <c r="G84" s="90"/>
      <c r="H84" s="90"/>
      <c r="I84" s="87"/>
      <c r="J84" s="88"/>
      <c r="K84" s="304">
        <v>0.05</v>
      </c>
      <c r="L84" s="859">
        <f>N78*K84</f>
        <v>653.05626736783688</v>
      </c>
      <c r="M84" s="860"/>
      <c r="N84" s="51"/>
    </row>
    <row r="85" spans="1:14" ht="15.75" thickBot="1">
      <c r="B85" s="91" t="s">
        <v>974</v>
      </c>
      <c r="C85" s="92"/>
      <c r="D85" s="92"/>
      <c r="E85" s="92"/>
      <c r="F85" s="92"/>
      <c r="G85" s="92"/>
      <c r="H85" s="92"/>
      <c r="I85" s="93"/>
      <c r="J85" s="94"/>
      <c r="K85" s="305">
        <v>0.05</v>
      </c>
      <c r="L85" s="861">
        <f>N78*K85</f>
        <v>653.05626736783688</v>
      </c>
      <c r="M85" s="862"/>
      <c r="N85" s="51"/>
    </row>
    <row r="86" spans="1:14" ht="15.75" thickBot="1">
      <c r="B86" s="825" t="s">
        <v>953</v>
      </c>
      <c r="C86" s="826"/>
      <c r="D86" s="826"/>
      <c r="E86" s="826"/>
      <c r="F86" s="826"/>
      <c r="G86" s="826"/>
      <c r="H86" s="826"/>
      <c r="I86" s="826"/>
      <c r="J86" s="826"/>
      <c r="K86" s="826"/>
      <c r="L86" s="826"/>
      <c r="M86" s="827"/>
      <c r="N86" s="52">
        <f>L83+L84+L85</f>
        <v>3918.3376042070213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16979.462951563757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626.48427961774132</v>
      </c>
      <c r="N48" s="272">
        <f>K48*M48</f>
        <v>626.48427961774132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626.48427961774132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626.48427961774132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125.29685592354826</v>
      </c>
      <c r="M83" s="860"/>
      <c r="N83" s="51"/>
    </row>
    <row r="84" spans="1:14">
      <c r="B84" s="89" t="s">
        <v>973</v>
      </c>
      <c r="C84" s="90"/>
      <c r="D84" s="90"/>
      <c r="E84" s="90"/>
      <c r="F84" s="90"/>
      <c r="G84" s="90"/>
      <c r="H84" s="90"/>
      <c r="I84" s="87"/>
      <c r="J84" s="88"/>
      <c r="K84" s="304">
        <v>0.05</v>
      </c>
      <c r="L84" s="859">
        <f>N78*K84</f>
        <v>31.324213980887066</v>
      </c>
      <c r="M84" s="860"/>
      <c r="N84" s="51"/>
    </row>
    <row r="85" spans="1:14" ht="15.75" thickBot="1">
      <c r="B85" s="91" t="s">
        <v>974</v>
      </c>
      <c r="C85" s="92"/>
      <c r="D85" s="92"/>
      <c r="E85" s="92"/>
      <c r="F85" s="92"/>
      <c r="G85" s="92"/>
      <c r="H85" s="92"/>
      <c r="I85" s="93"/>
      <c r="J85" s="94"/>
      <c r="K85" s="305">
        <v>0.05</v>
      </c>
      <c r="L85" s="861">
        <f>N78*K85</f>
        <v>31.324213980887066</v>
      </c>
      <c r="M85" s="862"/>
      <c r="N85" s="51"/>
    </row>
    <row r="86" spans="1:14" ht="15.75" thickBot="1">
      <c r="B86" s="825" t="s">
        <v>953</v>
      </c>
      <c r="C86" s="826"/>
      <c r="D86" s="826"/>
      <c r="E86" s="826"/>
      <c r="F86" s="826"/>
      <c r="G86" s="826"/>
      <c r="H86" s="826"/>
      <c r="I86" s="826"/>
      <c r="J86" s="826"/>
      <c r="K86" s="826"/>
      <c r="L86" s="826"/>
      <c r="M86" s="827"/>
      <c r="N86" s="52">
        <f>L83+L84+L85</f>
        <v>187.9452838853224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814.42956350306372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35</v>
      </c>
      <c r="N36" s="272">
        <f>K36/M36</f>
        <v>1877.7119468954754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35</v>
      </c>
      <c r="N37" s="272">
        <f>K37/M37</f>
        <v>5142.0536637258674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35</v>
      </c>
      <c r="N38" s="272">
        <f>K38/M38</f>
        <v>3085.2497734998319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10120.368830093632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1272.0492987162258</v>
      </c>
      <c r="N48" s="272">
        <f>K48*M48</f>
        <v>101763.94389729807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86.923368745608769</v>
      </c>
      <c r="N49" s="272">
        <f>K49*M49</f>
        <v>2173.0842186402192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103937.02811593829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114825.06924465481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22965.013848930961</v>
      </c>
      <c r="M83" s="860"/>
      <c r="N83" s="51"/>
    </row>
    <row r="84" spans="1:14">
      <c r="B84" s="89" t="s">
        <v>973</v>
      </c>
      <c r="C84" s="90"/>
      <c r="D84" s="90"/>
      <c r="E84" s="90"/>
      <c r="F84" s="90"/>
      <c r="G84" s="90"/>
      <c r="H84" s="90"/>
      <c r="I84" s="87"/>
      <c r="J84" s="88"/>
      <c r="K84" s="304">
        <v>0.05</v>
      </c>
      <c r="L84" s="859">
        <f>N78*K84</f>
        <v>5741.2534622327403</v>
      </c>
      <c r="M84" s="860"/>
      <c r="N84" s="51"/>
    </row>
    <row r="85" spans="1:14" ht="15.75" thickBot="1">
      <c r="B85" s="91" t="s">
        <v>974</v>
      </c>
      <c r="C85" s="92"/>
      <c r="D85" s="92"/>
      <c r="E85" s="92"/>
      <c r="F85" s="92"/>
      <c r="G85" s="92"/>
      <c r="H85" s="92"/>
      <c r="I85" s="93"/>
      <c r="J85" s="94"/>
      <c r="K85" s="305">
        <v>0.05</v>
      </c>
      <c r="L85" s="861">
        <f>N78*K85</f>
        <v>5741.2534622327403</v>
      </c>
      <c r="M85" s="862"/>
      <c r="N85" s="51"/>
    </row>
    <row r="86" spans="1:14" ht="15.75" thickBot="1">
      <c r="B86" s="825" t="s">
        <v>953</v>
      </c>
      <c r="C86" s="826"/>
      <c r="D86" s="826"/>
      <c r="E86" s="826"/>
      <c r="F86" s="826"/>
      <c r="G86" s="826"/>
      <c r="H86" s="826"/>
      <c r="I86" s="826"/>
      <c r="J86" s="826"/>
      <c r="K86" s="826"/>
      <c r="L86" s="826"/>
      <c r="M86" s="827"/>
      <c r="N86" s="52">
        <f>L83+L84+L85</f>
        <v>34447.520773396442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149272.59001805124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35</v>
      </c>
      <c r="N36" s="272">
        <f>K36/M36</f>
        <v>1877.7119468954754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35</v>
      </c>
      <c r="N37" s="272">
        <f>K37/M37</f>
        <v>5142.0536637258674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35</v>
      </c>
      <c r="N38" s="272">
        <f>K38/M38</f>
        <v>3085.2497734998319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10120.368830093632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86.923368745608769</v>
      </c>
      <c r="N48" s="272">
        <f>K48*M48</f>
        <v>2173.0842186402192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2173.0842186402192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13061.125347356736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2612.2250694713475</v>
      </c>
      <c r="M82" s="860"/>
      <c r="N82" s="51"/>
    </row>
    <row r="83" spans="1:14">
      <c r="B83" s="89" t="s">
        <v>973</v>
      </c>
      <c r="C83" s="90"/>
      <c r="D83" s="90"/>
      <c r="E83" s="90"/>
      <c r="F83" s="90"/>
      <c r="G83" s="90"/>
      <c r="H83" s="90"/>
      <c r="I83" s="87"/>
      <c r="J83" s="88"/>
      <c r="K83" s="304">
        <v>0.05</v>
      </c>
      <c r="L83" s="859">
        <f>N77*K83</f>
        <v>653.05626736783688</v>
      </c>
      <c r="M83" s="860"/>
      <c r="N83" s="51"/>
    </row>
    <row r="84" spans="1:14" ht="15.75" thickBot="1">
      <c r="B84" s="91" t="s">
        <v>974</v>
      </c>
      <c r="C84" s="92"/>
      <c r="D84" s="92"/>
      <c r="E84" s="92"/>
      <c r="F84" s="92"/>
      <c r="G84" s="92"/>
      <c r="H84" s="92"/>
      <c r="I84" s="93"/>
      <c r="J84" s="94"/>
      <c r="K84" s="305">
        <v>0.05</v>
      </c>
      <c r="L84" s="861">
        <f>N77*K84</f>
        <v>653.05626736783688</v>
      </c>
      <c r="M84" s="862"/>
      <c r="N84" s="51"/>
    </row>
    <row r="85" spans="1:14" ht="15.75" thickBot="1">
      <c r="B85" s="825" t="s">
        <v>953</v>
      </c>
      <c r="C85" s="826"/>
      <c r="D85" s="826"/>
      <c r="E85" s="826"/>
      <c r="F85" s="826"/>
      <c r="G85" s="826"/>
      <c r="H85" s="826"/>
      <c r="I85" s="826"/>
      <c r="J85" s="826"/>
      <c r="K85" s="826"/>
      <c r="L85" s="826"/>
      <c r="M85" s="827"/>
      <c r="N85" s="52">
        <f>L82+L83+L84</f>
        <v>3918.3376042070213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16979.462951563757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1272.0492987162258</v>
      </c>
      <c r="N48" s="272">
        <f>K48*M48</f>
        <v>1272.0492987162258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1272.0492987162258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1272.0492987162258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254.40985974324519</v>
      </c>
      <c r="M83" s="860"/>
      <c r="N83" s="51"/>
    </row>
    <row r="84" spans="1:14">
      <c r="B84" s="89" t="s">
        <v>973</v>
      </c>
      <c r="C84" s="90"/>
      <c r="D84" s="90"/>
      <c r="E84" s="90"/>
      <c r="F84" s="90"/>
      <c r="G84" s="90"/>
      <c r="H84" s="90"/>
      <c r="I84" s="87"/>
      <c r="J84" s="88"/>
      <c r="K84" s="304">
        <v>0.05</v>
      </c>
      <c r="L84" s="859">
        <f>N78*K84</f>
        <v>63.602464935811298</v>
      </c>
      <c r="M84" s="860"/>
      <c r="N84" s="51"/>
    </row>
    <row r="85" spans="1:14" ht="15.75" thickBot="1">
      <c r="B85" s="91" t="s">
        <v>974</v>
      </c>
      <c r="C85" s="92"/>
      <c r="D85" s="92"/>
      <c r="E85" s="92"/>
      <c r="F85" s="92"/>
      <c r="G85" s="92"/>
      <c r="H85" s="92"/>
      <c r="I85" s="93"/>
      <c r="J85" s="94"/>
      <c r="K85" s="305">
        <v>0.05</v>
      </c>
      <c r="L85" s="861">
        <f>N78*K85</f>
        <v>63.602464935811298</v>
      </c>
      <c r="M85" s="862"/>
      <c r="N85" s="51"/>
    </row>
    <row r="86" spans="1:14" ht="15.75" thickBot="1">
      <c r="B86" s="825" t="s">
        <v>953</v>
      </c>
      <c r="C86" s="826"/>
      <c r="D86" s="826"/>
      <c r="E86" s="826"/>
      <c r="F86" s="826"/>
      <c r="G86" s="826"/>
      <c r="H86" s="826"/>
      <c r="I86" s="826"/>
      <c r="J86" s="826"/>
      <c r="K86" s="826"/>
      <c r="L86" s="826"/>
      <c r="M86" s="827"/>
      <c r="N86" s="52">
        <f>L83+L84+L85</f>
        <v>381.61478961486785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1653.6640883310938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600</v>
      </c>
      <c r="N36" s="272">
        <f>K36/M36</f>
        <v>109.53319690223606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600</v>
      </c>
      <c r="N37" s="272">
        <f>K37/M37</f>
        <v>299.95313038400894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600</v>
      </c>
      <c r="N38" s="272">
        <f>K38/M38</f>
        <v>179.97290345415686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0.44780884086334993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589.90703958126517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86.923368745608769</v>
      </c>
      <c r="N48" s="272">
        <f>K48*M48</f>
        <v>260.77010623682634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260.77010623682634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895.45802990442644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179.0916059808853</v>
      </c>
      <c r="M82" s="860"/>
      <c r="N82" s="51"/>
    </row>
    <row r="83" spans="1:14">
      <c r="B83" s="89" t="s">
        <v>973</v>
      </c>
      <c r="C83" s="90"/>
      <c r="D83" s="90"/>
      <c r="E83" s="90"/>
      <c r="F83" s="90"/>
      <c r="G83" s="90"/>
      <c r="H83" s="90"/>
      <c r="I83" s="87"/>
      <c r="J83" s="88"/>
      <c r="K83" s="304">
        <v>0.05</v>
      </c>
      <c r="L83" s="859">
        <f>N77*K83</f>
        <v>44.772901495221326</v>
      </c>
      <c r="M83" s="860"/>
      <c r="N83" s="51"/>
    </row>
    <row r="84" spans="1:14" ht="15.75" thickBot="1">
      <c r="B84" s="91" t="s">
        <v>974</v>
      </c>
      <c r="C84" s="92"/>
      <c r="D84" s="92"/>
      <c r="E84" s="92"/>
      <c r="F84" s="92"/>
      <c r="G84" s="92"/>
      <c r="H84" s="92"/>
      <c r="I84" s="93"/>
      <c r="J84" s="94"/>
      <c r="K84" s="305">
        <v>0.05</v>
      </c>
      <c r="L84" s="861">
        <f>N77*K84</f>
        <v>44.772901495221326</v>
      </c>
      <c r="M84" s="862"/>
      <c r="N84" s="51"/>
    </row>
    <row r="85" spans="1:14" ht="15.75" thickBot="1">
      <c r="B85" s="825" t="s">
        <v>953</v>
      </c>
      <c r="C85" s="826"/>
      <c r="D85" s="826"/>
      <c r="E85" s="826"/>
      <c r="F85" s="826"/>
      <c r="G85" s="826"/>
      <c r="H85" s="826"/>
      <c r="I85" s="826"/>
      <c r="J85" s="826"/>
      <c r="K85" s="826"/>
      <c r="L85" s="826"/>
      <c r="M85" s="827"/>
      <c r="N85" s="52">
        <f>L82+L83+L84</f>
        <v>268.63740897132794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1164.0954388757543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11.941569089689333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7871.3979789617142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86.923368745608769</v>
      </c>
      <c r="N48" s="272">
        <f>K48*M48</f>
        <v>2173.0842186402192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63602.464935811287</v>
      </c>
      <c r="N49" s="272">
        <f>K49*M49</f>
        <v>79503.081169764104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81676.165388404319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9">
        <f>VLOOKUP(A58,TRANSPORTE!A5:D117,4,FALSE)</f>
        <v>1281.0059444400972</v>
      </c>
      <c r="M58" s="830"/>
      <c r="N58" s="287">
        <f>K58*L58</f>
        <v>1601.2574305501216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1601.2574305501216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91745.899252400617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18349.179850480123</v>
      </c>
      <c r="M82" s="860"/>
      <c r="N82" s="51"/>
    </row>
    <row r="83" spans="1:14">
      <c r="B83" s="89" t="s">
        <v>973</v>
      </c>
      <c r="C83" s="90"/>
      <c r="D83" s="90"/>
      <c r="E83" s="90"/>
      <c r="F83" s="90"/>
      <c r="G83" s="90"/>
      <c r="H83" s="90"/>
      <c r="I83" s="87"/>
      <c r="J83" s="88"/>
      <c r="K83" s="304">
        <v>0.05</v>
      </c>
      <c r="L83" s="859">
        <f>N77*K83</f>
        <v>4587.2949626200307</v>
      </c>
      <c r="M83" s="860"/>
      <c r="N83" s="51"/>
    </row>
    <row r="84" spans="1:14" ht="15.75" thickBot="1">
      <c r="B84" s="91" t="s">
        <v>974</v>
      </c>
      <c r="C84" s="92"/>
      <c r="D84" s="92"/>
      <c r="E84" s="92"/>
      <c r="F84" s="92"/>
      <c r="G84" s="92"/>
      <c r="H84" s="92"/>
      <c r="I84" s="93"/>
      <c r="J84" s="94"/>
      <c r="K84" s="305">
        <v>0.05</v>
      </c>
      <c r="L84" s="861">
        <f>N77*K84</f>
        <v>4587.2949626200307</v>
      </c>
      <c r="M84" s="862"/>
      <c r="N84" s="51"/>
    </row>
    <row r="85" spans="1:14" ht="15.75" thickBot="1">
      <c r="B85" s="825" t="s">
        <v>953</v>
      </c>
      <c r="C85" s="826"/>
      <c r="D85" s="826"/>
      <c r="E85" s="826"/>
      <c r="F85" s="826"/>
      <c r="G85" s="826"/>
      <c r="H85" s="826"/>
      <c r="I85" s="826"/>
      <c r="J85" s="826"/>
      <c r="K85" s="826"/>
      <c r="L85" s="826"/>
      <c r="M85" s="827"/>
      <c r="N85" s="52">
        <f>L82+L83+L84</f>
        <v>27523.769775720186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119269.6690281208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3544.7773790892156</v>
      </c>
      <c r="N48" s="272">
        <f>K48*M48</f>
        <v>3544.7773790892156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3544.7773790892156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3544.7773790892156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708.95547581784319</v>
      </c>
      <c r="M83" s="860"/>
      <c r="N83" s="51"/>
    </row>
    <row r="84" spans="1:14">
      <c r="B84" s="89" t="s">
        <v>973</v>
      </c>
      <c r="C84" s="90"/>
      <c r="D84" s="90"/>
      <c r="E84" s="90"/>
      <c r="F84" s="90"/>
      <c r="G84" s="90"/>
      <c r="H84" s="90"/>
      <c r="I84" s="87"/>
      <c r="J84" s="88"/>
      <c r="K84" s="304">
        <v>0.05</v>
      </c>
      <c r="L84" s="859">
        <f>N78*K84</f>
        <v>177.2388689544608</v>
      </c>
      <c r="M84" s="860"/>
      <c r="N84" s="51"/>
    </row>
    <row r="85" spans="1:14" ht="15.75" thickBot="1">
      <c r="B85" s="91" t="s">
        <v>974</v>
      </c>
      <c r="C85" s="92"/>
      <c r="D85" s="92"/>
      <c r="E85" s="92"/>
      <c r="F85" s="92"/>
      <c r="G85" s="92"/>
      <c r="H85" s="92"/>
      <c r="I85" s="93"/>
      <c r="J85" s="94"/>
      <c r="K85" s="305">
        <v>0.05</v>
      </c>
      <c r="L85" s="861">
        <f>N78*K85</f>
        <v>177.2388689544608</v>
      </c>
      <c r="M85" s="862"/>
      <c r="N85" s="51"/>
    </row>
    <row r="86" spans="1:14" ht="15.75" thickBot="1">
      <c r="B86" s="825" t="s">
        <v>953</v>
      </c>
      <c r="C86" s="826"/>
      <c r="D86" s="826"/>
      <c r="E86" s="826"/>
      <c r="F86" s="826"/>
      <c r="G86" s="826"/>
      <c r="H86" s="826"/>
      <c r="I86" s="826"/>
      <c r="J86" s="826"/>
      <c r="K86" s="826"/>
      <c r="L86" s="826"/>
      <c r="M86" s="827"/>
      <c r="N86" s="52">
        <f>L83+L84+L85</f>
        <v>1063.4332137267647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4608.2105928159799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2790.0281285175888</v>
      </c>
      <c r="N48" s="272">
        <f>K48*M48</f>
        <v>2790.0281285175888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2790.0281285175888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2790.0281285175888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558.00562570351781</v>
      </c>
      <c r="M83" s="860"/>
      <c r="N83" s="51"/>
    </row>
    <row r="84" spans="1:14">
      <c r="B84" s="89" t="s">
        <v>973</v>
      </c>
      <c r="C84" s="90"/>
      <c r="D84" s="90"/>
      <c r="E84" s="90"/>
      <c r="F84" s="90"/>
      <c r="G84" s="90"/>
      <c r="H84" s="90"/>
      <c r="I84" s="87"/>
      <c r="J84" s="88"/>
      <c r="K84" s="304">
        <v>0.05</v>
      </c>
      <c r="L84" s="859">
        <f>N78*K84</f>
        <v>139.50140642587945</v>
      </c>
      <c r="M84" s="860"/>
      <c r="N84" s="51"/>
    </row>
    <row r="85" spans="1:14" ht="15.75" thickBot="1">
      <c r="B85" s="91" t="s">
        <v>974</v>
      </c>
      <c r="C85" s="92"/>
      <c r="D85" s="92"/>
      <c r="E85" s="92"/>
      <c r="F85" s="92"/>
      <c r="G85" s="92"/>
      <c r="H85" s="92"/>
      <c r="I85" s="93"/>
      <c r="J85" s="94"/>
      <c r="K85" s="305">
        <v>0.05</v>
      </c>
      <c r="L85" s="861">
        <f>N78*K85</f>
        <v>139.50140642587945</v>
      </c>
      <c r="M85" s="862"/>
      <c r="N85" s="51"/>
    </row>
    <row r="86" spans="1:14" ht="15.75" thickBot="1">
      <c r="B86" s="825" t="s">
        <v>953</v>
      </c>
      <c r="C86" s="826"/>
      <c r="D86" s="826"/>
      <c r="E86" s="826"/>
      <c r="F86" s="826"/>
      <c r="G86" s="826"/>
      <c r="H86" s="826"/>
      <c r="I86" s="826"/>
      <c r="J86" s="826"/>
      <c r="K86" s="826"/>
      <c r="L86" s="826"/>
      <c r="M86" s="827"/>
      <c r="N86" s="52">
        <f>L83+L84+L85</f>
        <v>837.0084385552766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3627.0365670728652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86.923368745608769</v>
      </c>
      <c r="N48" s="272">
        <f>K48*M48</f>
        <v>86.923368745608769</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2790.0281285175888</v>
      </c>
      <c r="N49" s="272">
        <f>K49*M49</f>
        <v>1004.410126266332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1091.3334950119408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1" t="s">
        <v>963</v>
      </c>
      <c r="C68" s="852"/>
      <c r="D68" s="852"/>
      <c r="E68" s="852"/>
      <c r="F68" s="852"/>
      <c r="G68" s="852"/>
      <c r="H68" s="852"/>
      <c r="I68" s="73" t="s">
        <v>964</v>
      </c>
      <c r="J68" s="75" t="s">
        <v>1410</v>
      </c>
      <c r="K68" s="74" t="s">
        <v>966</v>
      </c>
      <c r="L68" s="853" t="s">
        <v>950</v>
      </c>
      <c r="M68" s="85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2"/>
      <c r="C74" s="813"/>
      <c r="D74" s="813"/>
      <c r="E74" s="813"/>
      <c r="F74" s="813"/>
      <c r="G74" s="813"/>
      <c r="H74" s="813"/>
      <c r="I74" s="126"/>
      <c r="J74" s="126"/>
      <c r="K74" s="126"/>
      <c r="L74" s="913"/>
      <c r="M74" s="913"/>
      <c r="N74" s="45"/>
    </row>
    <row r="75" spans="2:15" ht="15.75" thickBot="1">
      <c r="B75" s="825" t="s">
        <v>953</v>
      </c>
      <c r="C75" s="826"/>
      <c r="D75" s="826"/>
      <c r="E75" s="826"/>
      <c r="F75" s="826"/>
      <c r="G75" s="826"/>
      <c r="H75" s="826"/>
      <c r="I75" s="832"/>
      <c r="J75" s="832"/>
      <c r="K75" s="832"/>
      <c r="L75" s="832"/>
      <c r="M75" s="833"/>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1091.3334950119408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218.26669900238818</v>
      </c>
      <c r="M82" s="860"/>
      <c r="N82" s="51"/>
    </row>
    <row r="83" spans="1:14">
      <c r="B83" s="89" t="s">
        <v>973</v>
      </c>
      <c r="C83" s="90"/>
      <c r="D83" s="90"/>
      <c r="E83" s="90"/>
      <c r="F83" s="90"/>
      <c r="G83" s="90"/>
      <c r="H83" s="90"/>
      <c r="I83" s="87"/>
      <c r="J83" s="88"/>
      <c r="K83" s="304">
        <v>0.05</v>
      </c>
      <c r="L83" s="859">
        <f>N77*K83</f>
        <v>54.566674750597045</v>
      </c>
      <c r="M83" s="860"/>
      <c r="N83" s="51"/>
    </row>
    <row r="84" spans="1:14" ht="15.75" thickBot="1">
      <c r="B84" s="91" t="s">
        <v>974</v>
      </c>
      <c r="C84" s="92"/>
      <c r="D84" s="92"/>
      <c r="E84" s="92"/>
      <c r="F84" s="92"/>
      <c r="G84" s="92"/>
      <c r="H84" s="92"/>
      <c r="I84" s="93"/>
      <c r="J84" s="94"/>
      <c r="K84" s="305">
        <v>0.05</v>
      </c>
      <c r="L84" s="861">
        <f>N77*K84</f>
        <v>54.566674750597045</v>
      </c>
      <c r="M84" s="862"/>
      <c r="N84" s="51"/>
    </row>
    <row r="85" spans="1:14" ht="15.75" thickBot="1">
      <c r="B85" s="825" t="s">
        <v>953</v>
      </c>
      <c r="C85" s="826"/>
      <c r="D85" s="826"/>
      <c r="E85" s="826"/>
      <c r="F85" s="826"/>
      <c r="G85" s="826"/>
      <c r="H85" s="826"/>
      <c r="I85" s="826"/>
      <c r="J85" s="826"/>
      <c r="K85" s="826"/>
      <c r="L85" s="826"/>
      <c r="M85" s="827"/>
      <c r="N85" s="52">
        <f>L82+L83+L84</f>
        <v>327.40004850358224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1418.733543515523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63602.464935811287</v>
      </c>
      <c r="N48" s="272">
        <f>K48*M48</f>
        <v>79503.081169764104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86.923368745608769</v>
      </c>
      <c r="N49" s="272">
        <f>K49*M49</f>
        <v>2173.0842186402192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81676.165388404319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9">
        <f>VLOOKUP(A59,TRANSPORTE!A5:D123,4,FALSE)</f>
        <v>1281.0059444400972</v>
      </c>
      <c r="M59" s="830"/>
      <c r="N59" s="287">
        <f>K59*L59</f>
        <v>1601.2574305501216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91739.928467855774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18347.985693571154</v>
      </c>
      <c r="M83" s="860"/>
      <c r="N83" s="51"/>
    </row>
    <row r="84" spans="1:14">
      <c r="B84" s="89" t="s">
        <v>973</v>
      </c>
      <c r="C84" s="90"/>
      <c r="D84" s="90"/>
      <c r="E84" s="90"/>
      <c r="F84" s="90"/>
      <c r="G84" s="90"/>
      <c r="H84" s="90"/>
      <c r="I84" s="87"/>
      <c r="J84" s="88"/>
      <c r="K84" s="304">
        <v>0.05</v>
      </c>
      <c r="L84" s="859">
        <f>N78*K84</f>
        <v>4586.9964233927885</v>
      </c>
      <c r="M84" s="860"/>
      <c r="N84" s="51"/>
    </row>
    <row r="85" spans="1:14" ht="15.75" thickBot="1">
      <c r="B85" s="91" t="s">
        <v>974</v>
      </c>
      <c r="C85" s="92"/>
      <c r="D85" s="92"/>
      <c r="E85" s="92"/>
      <c r="F85" s="92"/>
      <c r="G85" s="92"/>
      <c r="H85" s="92"/>
      <c r="I85" s="93"/>
      <c r="J85" s="94"/>
      <c r="K85" s="305">
        <v>0.05</v>
      </c>
      <c r="L85" s="861">
        <f>N78*K85</f>
        <v>4586.9964233927885</v>
      </c>
      <c r="M85" s="862"/>
      <c r="N85" s="51"/>
    </row>
    <row r="86" spans="1:14" ht="15.75" thickBot="1">
      <c r="B86" s="825" t="s">
        <v>953</v>
      </c>
      <c r="C86" s="826"/>
      <c r="D86" s="826"/>
      <c r="E86" s="826"/>
      <c r="F86" s="826"/>
      <c r="G86" s="826"/>
      <c r="H86" s="826"/>
      <c r="I86" s="826"/>
      <c r="J86" s="826"/>
      <c r="K86" s="826"/>
      <c r="L86" s="826"/>
      <c r="M86" s="827"/>
      <c r="N86" s="52">
        <f>L83+L84+L85</f>
        <v>27521.978540356733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119261.90700821251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54047.254620287909</v>
      </c>
      <c r="N48" s="272">
        <f>K48*M48</f>
        <v>70261.431006374289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72347.591856268904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82475.405232942372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16495.081046588475</v>
      </c>
      <c r="M83" s="860"/>
      <c r="N83" s="51"/>
    </row>
    <row r="84" spans="1:14">
      <c r="B84" s="89" t="s">
        <v>973</v>
      </c>
      <c r="C84" s="90"/>
      <c r="D84" s="90"/>
      <c r="E84" s="90"/>
      <c r="F84" s="90"/>
      <c r="G84" s="90"/>
      <c r="H84" s="90"/>
      <c r="I84" s="87"/>
      <c r="J84" s="88"/>
      <c r="K84" s="304">
        <v>0.05</v>
      </c>
      <c r="L84" s="859">
        <f>N78*K84</f>
        <v>4123.7702616471188</v>
      </c>
      <c r="M84" s="860"/>
      <c r="N84" s="51"/>
    </row>
    <row r="85" spans="1:14" ht="15.75" thickBot="1">
      <c r="B85" s="91" t="s">
        <v>974</v>
      </c>
      <c r="C85" s="92"/>
      <c r="D85" s="92"/>
      <c r="E85" s="92"/>
      <c r="F85" s="92"/>
      <c r="G85" s="92"/>
      <c r="H85" s="92"/>
      <c r="I85" s="93"/>
      <c r="J85" s="94"/>
      <c r="K85" s="305">
        <v>0.05</v>
      </c>
      <c r="L85" s="861">
        <f>N78*K85</f>
        <v>4123.7702616471188</v>
      </c>
      <c r="M85" s="862"/>
      <c r="N85" s="51"/>
    </row>
    <row r="86" spans="1:14" ht="15.75" thickBot="1">
      <c r="B86" s="825" t="s">
        <v>953</v>
      </c>
      <c r="C86" s="826"/>
      <c r="D86" s="826"/>
      <c r="E86" s="826"/>
      <c r="F86" s="826"/>
      <c r="G86" s="826"/>
      <c r="H86" s="826"/>
      <c r="I86" s="826"/>
      <c r="J86" s="826"/>
      <c r="K86" s="826"/>
      <c r="L86" s="826"/>
      <c r="M86" s="827"/>
      <c r="N86" s="52">
        <f>L83+L84+L85</f>
        <v>24742.621569882711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107218.02680282509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40124.67504583882</v>
      </c>
      <c r="N48" s="272">
        <f>K48*M48</f>
        <v>52162.077559590471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54248.238409485079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64376.051786158539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12875.210357231708</v>
      </c>
      <c r="M83" s="860"/>
      <c r="N83" s="51"/>
    </row>
    <row r="84" spans="1:14">
      <c r="B84" s="89" t="s">
        <v>973</v>
      </c>
      <c r="C84" s="90"/>
      <c r="D84" s="90"/>
      <c r="E84" s="90"/>
      <c r="F84" s="90"/>
      <c r="G84" s="90"/>
      <c r="H84" s="90"/>
      <c r="I84" s="87"/>
      <c r="J84" s="88"/>
      <c r="K84" s="304">
        <v>0.05</v>
      </c>
      <c r="L84" s="859">
        <f>N78*K84</f>
        <v>3218.8025893079271</v>
      </c>
      <c r="M84" s="860"/>
      <c r="N84" s="51"/>
    </row>
    <row r="85" spans="1:14" ht="15.75" thickBot="1">
      <c r="B85" s="91" t="s">
        <v>974</v>
      </c>
      <c r="C85" s="92"/>
      <c r="D85" s="92"/>
      <c r="E85" s="92"/>
      <c r="F85" s="92"/>
      <c r="G85" s="92"/>
      <c r="H85" s="92"/>
      <c r="I85" s="93"/>
      <c r="J85" s="94"/>
      <c r="K85" s="305">
        <v>0.05</v>
      </c>
      <c r="L85" s="861">
        <f>N78*K85</f>
        <v>3218.8025893079271</v>
      </c>
      <c r="M85" s="862"/>
      <c r="N85" s="51"/>
    </row>
    <row r="86" spans="1:14" ht="15.75" thickBot="1">
      <c r="B86" s="825" t="s">
        <v>953</v>
      </c>
      <c r="C86" s="826"/>
      <c r="D86" s="826"/>
      <c r="E86" s="826"/>
      <c r="F86" s="826"/>
      <c r="G86" s="826"/>
      <c r="H86" s="826"/>
      <c r="I86" s="826"/>
      <c r="J86" s="826"/>
      <c r="K86" s="826"/>
      <c r="L86" s="826"/>
      <c r="M86" s="827"/>
      <c r="N86" s="52">
        <f>L83+L84+L85</f>
        <v>19312.815535847563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83688.867322006103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36363.649285967833</v>
      </c>
      <c r="N48" s="272">
        <f>K48*M48</f>
        <v>47272.744071758185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49358.904921652793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59486.718298326254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11897.343659665252</v>
      </c>
      <c r="M83" s="860"/>
      <c r="N83" s="51"/>
    </row>
    <row r="84" spans="1:14">
      <c r="B84" s="89" t="s">
        <v>973</v>
      </c>
      <c r="C84" s="90"/>
      <c r="D84" s="90"/>
      <c r="E84" s="90"/>
      <c r="F84" s="90"/>
      <c r="G84" s="90"/>
      <c r="H84" s="90"/>
      <c r="I84" s="87"/>
      <c r="J84" s="88"/>
      <c r="K84" s="304">
        <v>0.05</v>
      </c>
      <c r="L84" s="859">
        <f>N78*K84</f>
        <v>2974.335914916313</v>
      </c>
      <c r="M84" s="860"/>
      <c r="N84" s="51"/>
    </row>
    <row r="85" spans="1:14" ht="15.75" thickBot="1">
      <c r="B85" s="91" t="s">
        <v>974</v>
      </c>
      <c r="C85" s="92"/>
      <c r="D85" s="92"/>
      <c r="E85" s="92"/>
      <c r="F85" s="92"/>
      <c r="G85" s="92"/>
      <c r="H85" s="92"/>
      <c r="I85" s="93"/>
      <c r="J85" s="94"/>
      <c r="K85" s="305">
        <v>0.05</v>
      </c>
      <c r="L85" s="861">
        <f>N78*K85</f>
        <v>2974.335914916313</v>
      </c>
      <c r="M85" s="862"/>
      <c r="N85" s="51"/>
    </row>
    <row r="86" spans="1:14" ht="15.75" thickBot="1">
      <c r="B86" s="825" t="s">
        <v>953</v>
      </c>
      <c r="C86" s="826"/>
      <c r="D86" s="826"/>
      <c r="E86" s="826"/>
      <c r="F86" s="826"/>
      <c r="G86" s="826"/>
      <c r="H86" s="826"/>
      <c r="I86" s="826"/>
      <c r="J86" s="826"/>
      <c r="K86" s="826"/>
      <c r="L86" s="826"/>
      <c r="M86" s="827"/>
      <c r="N86" s="52">
        <f>L83+L84+L85</f>
        <v>17846.015489497877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77332.733787824138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271">
        <v>2.5</v>
      </c>
      <c r="N36" s="272">
        <f>K36/M36</f>
        <v>4022.9780008209382</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403"/>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4831.0036098569581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54047.254620287909</v>
      </c>
      <c r="N48" s="272">
        <f>K48*M48</f>
        <v>70261.431006374289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72347.591856268904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95004.415374618387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19000.883074923677</v>
      </c>
      <c r="M83" s="860"/>
      <c r="N83" s="51"/>
    </row>
    <row r="84" spans="1:14">
      <c r="B84" s="89" t="s">
        <v>973</v>
      </c>
      <c r="C84" s="90"/>
      <c r="D84" s="90"/>
      <c r="E84" s="90"/>
      <c r="F84" s="90"/>
      <c r="G84" s="90"/>
      <c r="H84" s="90"/>
      <c r="I84" s="87"/>
      <c r="J84" s="88"/>
      <c r="K84" s="304">
        <v>0.05</v>
      </c>
      <c r="L84" s="859">
        <f>N78*K84</f>
        <v>4750.2207687309192</v>
      </c>
      <c r="M84" s="860"/>
      <c r="N84" s="51"/>
    </row>
    <row r="85" spans="1:14" ht="15.75" thickBot="1">
      <c r="B85" s="91" t="s">
        <v>974</v>
      </c>
      <c r="C85" s="92"/>
      <c r="D85" s="92"/>
      <c r="E85" s="92"/>
      <c r="F85" s="92"/>
      <c r="G85" s="92"/>
      <c r="H85" s="92"/>
      <c r="I85" s="93"/>
      <c r="J85" s="94"/>
      <c r="K85" s="305">
        <v>0.05</v>
      </c>
      <c r="L85" s="861">
        <f>N78*K85</f>
        <v>4750.2207687309192</v>
      </c>
      <c r="M85" s="862"/>
      <c r="N85" s="51"/>
    </row>
    <row r="86" spans="1:14" ht="15.75" thickBot="1">
      <c r="B86" s="825" t="s">
        <v>953</v>
      </c>
      <c r="C86" s="826"/>
      <c r="D86" s="826"/>
      <c r="E86" s="826"/>
      <c r="F86" s="826"/>
      <c r="G86" s="826"/>
      <c r="H86" s="826"/>
      <c r="I86" s="826"/>
      <c r="J86" s="826"/>
      <c r="K86" s="826"/>
      <c r="L86" s="826"/>
      <c r="M86" s="827"/>
      <c r="N86" s="52">
        <f>L83+L84+L85</f>
        <v>28501.324612385517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123505.73998700391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271">
        <v>2.5</v>
      </c>
      <c r="N36" s="272">
        <f>K36/M36</f>
        <v>4022.9780008209382</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4831.0036098569581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40124.67504583882</v>
      </c>
      <c r="N48" s="272">
        <f>K48*M48</f>
        <v>52162.077559590471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54248.238409485079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76905.061927834569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15381.012385566915</v>
      </c>
      <c r="M83" s="860"/>
      <c r="N83" s="51"/>
    </row>
    <row r="84" spans="1:14">
      <c r="B84" s="89" t="s">
        <v>973</v>
      </c>
      <c r="C84" s="90"/>
      <c r="D84" s="90"/>
      <c r="E84" s="90"/>
      <c r="F84" s="90"/>
      <c r="G84" s="90"/>
      <c r="H84" s="90"/>
      <c r="I84" s="87"/>
      <c r="J84" s="88"/>
      <c r="K84" s="304">
        <v>0.05</v>
      </c>
      <c r="L84" s="859">
        <f>N78*K84</f>
        <v>3845.2530963917288</v>
      </c>
      <c r="M84" s="860"/>
      <c r="N84" s="51"/>
    </row>
    <row r="85" spans="1:14" ht="15.75" thickBot="1">
      <c r="B85" s="91" t="s">
        <v>974</v>
      </c>
      <c r="C85" s="92"/>
      <c r="D85" s="92"/>
      <c r="E85" s="92"/>
      <c r="F85" s="92"/>
      <c r="G85" s="92"/>
      <c r="H85" s="92"/>
      <c r="I85" s="93"/>
      <c r="J85" s="94"/>
      <c r="K85" s="305">
        <v>0.05</v>
      </c>
      <c r="L85" s="861">
        <f>N78*K85</f>
        <v>3845.2530963917288</v>
      </c>
      <c r="M85" s="862"/>
      <c r="N85" s="51"/>
    </row>
    <row r="86" spans="1:14" ht="15.75" thickBot="1">
      <c r="B86" s="825" t="s">
        <v>953</v>
      </c>
      <c r="C86" s="826"/>
      <c r="D86" s="826"/>
      <c r="E86" s="826"/>
      <c r="F86" s="826"/>
      <c r="G86" s="826"/>
      <c r="H86" s="826"/>
      <c r="I86" s="826"/>
      <c r="J86" s="826"/>
      <c r="K86" s="826"/>
      <c r="L86" s="826"/>
      <c r="M86" s="827"/>
      <c r="N86" s="52">
        <f>L83+L84+L85</f>
        <v>23071.518578350377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99976.580506184953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271">
        <v>2.5</v>
      </c>
      <c r="N36" s="272">
        <f>K36/M36</f>
        <v>4022.9780008209382</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4831.0036098569581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36363.649285967833</v>
      </c>
      <c r="N48" s="272">
        <f>K48*M48</f>
        <v>47272.744071758185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49358.904921652793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72015.728440002276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14403.145688000455</v>
      </c>
      <c r="M83" s="860"/>
      <c r="N83" s="51"/>
    </row>
    <row r="84" spans="1:14">
      <c r="B84" s="89" t="s">
        <v>973</v>
      </c>
      <c r="C84" s="90"/>
      <c r="D84" s="90"/>
      <c r="E84" s="90"/>
      <c r="F84" s="90"/>
      <c r="G84" s="90"/>
      <c r="H84" s="90"/>
      <c r="I84" s="87"/>
      <c r="J84" s="88"/>
      <c r="K84" s="304">
        <v>0.05</v>
      </c>
      <c r="L84" s="859">
        <f>N78*K84</f>
        <v>3600.7864220001138</v>
      </c>
      <c r="M84" s="860"/>
      <c r="N84" s="51"/>
    </row>
    <row r="85" spans="1:14" ht="15.75" thickBot="1">
      <c r="B85" s="91" t="s">
        <v>974</v>
      </c>
      <c r="C85" s="92"/>
      <c r="D85" s="92"/>
      <c r="E85" s="92"/>
      <c r="F85" s="92"/>
      <c r="G85" s="92"/>
      <c r="H85" s="92"/>
      <c r="I85" s="93"/>
      <c r="J85" s="94"/>
      <c r="K85" s="305">
        <v>0.05</v>
      </c>
      <c r="L85" s="861">
        <f>N78*K85</f>
        <v>3600.7864220001138</v>
      </c>
      <c r="M85" s="862"/>
      <c r="N85" s="51"/>
    </row>
    <row r="86" spans="1:14" ht="15.75" thickBot="1">
      <c r="B86" s="825" t="s">
        <v>953</v>
      </c>
      <c r="C86" s="826"/>
      <c r="D86" s="826"/>
      <c r="E86" s="826"/>
      <c r="F86" s="826"/>
      <c r="G86" s="826"/>
      <c r="H86" s="826"/>
      <c r="I86" s="826"/>
      <c r="J86" s="826"/>
      <c r="K86" s="826"/>
      <c r="L86" s="826"/>
      <c r="M86" s="827"/>
      <c r="N86" s="52">
        <f>L83+L84+L85</f>
        <v>21604.718532000683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93620.446972002959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104678.10283654871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114805.91621322218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22961.183242644438</v>
      </c>
      <c r="M83" s="860"/>
      <c r="N83" s="51"/>
    </row>
    <row r="84" spans="1:14">
      <c r="B84" s="89" t="s">
        <v>973</v>
      </c>
      <c r="C84" s="90"/>
      <c r="D84" s="90"/>
      <c r="E84" s="90"/>
      <c r="F84" s="90"/>
      <c r="G84" s="90"/>
      <c r="H84" s="90"/>
      <c r="I84" s="87"/>
      <c r="J84" s="88"/>
      <c r="K84" s="304">
        <v>0.05</v>
      </c>
      <c r="L84" s="859">
        <f>N78*K84</f>
        <v>5740.2958106611095</v>
      </c>
      <c r="M84" s="860"/>
      <c r="N84" s="51"/>
    </row>
    <row r="85" spans="1:14" ht="15.75" thickBot="1">
      <c r="B85" s="91" t="s">
        <v>974</v>
      </c>
      <c r="C85" s="92"/>
      <c r="D85" s="92"/>
      <c r="E85" s="92"/>
      <c r="F85" s="92"/>
      <c r="G85" s="92"/>
      <c r="H85" s="92"/>
      <c r="I85" s="93"/>
      <c r="J85" s="94"/>
      <c r="K85" s="305">
        <v>0.05</v>
      </c>
      <c r="L85" s="861">
        <f>N78*K85</f>
        <v>5740.2958106611095</v>
      </c>
      <c r="M85" s="862"/>
      <c r="N85" s="51"/>
    </row>
    <row r="86" spans="1:14" ht="15.75" thickBot="1">
      <c r="B86" s="825" t="s">
        <v>953</v>
      </c>
      <c r="C86" s="826"/>
      <c r="D86" s="826"/>
      <c r="E86" s="826"/>
      <c r="F86" s="826"/>
      <c r="G86" s="826"/>
      <c r="H86" s="826"/>
      <c r="I86" s="826"/>
      <c r="J86" s="826"/>
      <c r="K86" s="826"/>
      <c r="L86" s="826"/>
      <c r="M86" s="827"/>
      <c r="N86" s="52">
        <f>L83+L84+L85</f>
        <v>34441.774863966661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149247.69107718885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104678.10283654871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114805.91621322218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22961.183242644438</v>
      </c>
      <c r="M83" s="860"/>
      <c r="N83" s="51"/>
    </row>
    <row r="84" spans="1:14">
      <c r="B84" s="89" t="s">
        <v>973</v>
      </c>
      <c r="C84" s="90"/>
      <c r="D84" s="90"/>
      <c r="E84" s="90"/>
      <c r="F84" s="90"/>
      <c r="G84" s="90"/>
      <c r="H84" s="90"/>
      <c r="I84" s="87"/>
      <c r="J84" s="88"/>
      <c r="K84" s="304">
        <v>0.05</v>
      </c>
      <c r="L84" s="859">
        <f>N78*K84</f>
        <v>5740.2958106611095</v>
      </c>
      <c r="M84" s="860"/>
      <c r="N84" s="51"/>
    </row>
    <row r="85" spans="1:14" ht="15.75" thickBot="1">
      <c r="B85" s="91" t="s">
        <v>974</v>
      </c>
      <c r="C85" s="92"/>
      <c r="D85" s="92"/>
      <c r="E85" s="92"/>
      <c r="F85" s="92"/>
      <c r="G85" s="92"/>
      <c r="H85" s="92"/>
      <c r="I85" s="93"/>
      <c r="J85" s="94"/>
      <c r="K85" s="305">
        <v>0.05</v>
      </c>
      <c r="L85" s="861">
        <f>N78*K85</f>
        <v>5740.2958106611095</v>
      </c>
      <c r="M85" s="862"/>
      <c r="N85" s="51"/>
    </row>
    <row r="86" spans="1:14" ht="15.75" thickBot="1">
      <c r="B86" s="825" t="s">
        <v>953</v>
      </c>
      <c r="C86" s="826"/>
      <c r="D86" s="826"/>
      <c r="E86" s="826"/>
      <c r="F86" s="826"/>
      <c r="G86" s="826"/>
      <c r="H86" s="826"/>
      <c r="I86" s="826"/>
      <c r="J86" s="826"/>
      <c r="K86" s="826"/>
      <c r="L86" s="826"/>
      <c r="M86" s="827"/>
      <c r="N86" s="52">
        <f>L83+L84+L85</f>
        <v>34441.774863966661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149247.69107718885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179971.87823040536</v>
      </c>
      <c r="L37" s="270"/>
      <c r="M37" s="271">
        <v>45</v>
      </c>
      <c r="N37" s="272">
        <f>K37/M37</f>
        <v>3999.3750717867856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7865.4271944168695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78208.771008320371</v>
      </c>
      <c r="N48" s="272">
        <f>K48*M48</f>
        <v>101671.40231081648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103757.5631607111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113885.37653738457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22777.075307476916</v>
      </c>
      <c r="M83" s="860"/>
      <c r="N83" s="51"/>
    </row>
    <row r="84" spans="1:14">
      <c r="B84" s="89" t="s">
        <v>973</v>
      </c>
      <c r="C84" s="90"/>
      <c r="D84" s="90"/>
      <c r="E84" s="90"/>
      <c r="F84" s="90"/>
      <c r="G84" s="90"/>
      <c r="H84" s="90"/>
      <c r="I84" s="87"/>
      <c r="J84" s="88"/>
      <c r="K84" s="304">
        <v>0.05</v>
      </c>
      <c r="L84" s="859">
        <f>N78*K84</f>
        <v>5694.2688268692291</v>
      </c>
      <c r="M84" s="860"/>
      <c r="N84" s="51"/>
    </row>
    <row r="85" spans="1:14" ht="15.75" thickBot="1">
      <c r="B85" s="91" t="s">
        <v>974</v>
      </c>
      <c r="C85" s="92"/>
      <c r="D85" s="92"/>
      <c r="E85" s="92"/>
      <c r="F85" s="92"/>
      <c r="G85" s="92"/>
      <c r="H85" s="92"/>
      <c r="I85" s="93"/>
      <c r="J85" s="94"/>
      <c r="K85" s="305">
        <v>0.05</v>
      </c>
      <c r="L85" s="861">
        <f>N78*K85</f>
        <v>5694.2688268692291</v>
      </c>
      <c r="M85" s="862"/>
      <c r="N85" s="51"/>
    </row>
    <row r="86" spans="1:14" ht="15.75" thickBot="1">
      <c r="B86" s="825" t="s">
        <v>953</v>
      </c>
      <c r="C86" s="826"/>
      <c r="D86" s="826"/>
      <c r="E86" s="826"/>
      <c r="F86" s="826"/>
      <c r="G86" s="826"/>
      <c r="H86" s="826"/>
      <c r="I86" s="826"/>
      <c r="J86" s="826"/>
      <c r="K86" s="826"/>
      <c r="L86" s="826"/>
      <c r="M86" s="827"/>
      <c r="N86" s="52">
        <f>L83+L84+L85</f>
        <v>34165.612961215375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148050.98949859996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271">
        <v>2.5</v>
      </c>
      <c r="N36" s="272">
        <f>K36/M36</f>
        <v>4022.9780008209382</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4831.0036098569581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104678.10283654871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127334.9263548982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25466.98527097964</v>
      </c>
      <c r="M83" s="860"/>
      <c r="N83" s="51"/>
    </row>
    <row r="84" spans="1:14">
      <c r="B84" s="89" t="s">
        <v>973</v>
      </c>
      <c r="C84" s="90"/>
      <c r="D84" s="90"/>
      <c r="E84" s="90"/>
      <c r="F84" s="90"/>
      <c r="G84" s="90"/>
      <c r="H84" s="90"/>
      <c r="I84" s="87"/>
      <c r="J84" s="88"/>
      <c r="K84" s="304">
        <v>0.05</v>
      </c>
      <c r="L84" s="859">
        <f>N78*K84</f>
        <v>6366.7463177449099</v>
      </c>
      <c r="M84" s="860"/>
      <c r="N84" s="51"/>
    </row>
    <row r="85" spans="1:14" ht="15.75" thickBot="1">
      <c r="B85" s="91" t="s">
        <v>974</v>
      </c>
      <c r="C85" s="92"/>
      <c r="D85" s="92"/>
      <c r="E85" s="92"/>
      <c r="F85" s="92"/>
      <c r="G85" s="92"/>
      <c r="H85" s="92"/>
      <c r="I85" s="93"/>
      <c r="J85" s="94"/>
      <c r="K85" s="305">
        <v>0.05</v>
      </c>
      <c r="L85" s="861">
        <f>N78*K85</f>
        <v>6366.7463177449099</v>
      </c>
      <c r="M85" s="862"/>
      <c r="N85" s="51"/>
    </row>
    <row r="86" spans="1:14" ht="15.75" thickBot="1">
      <c r="B86" s="825" t="s">
        <v>953</v>
      </c>
      <c r="C86" s="826"/>
      <c r="D86" s="826"/>
      <c r="E86" s="826"/>
      <c r="F86" s="826"/>
      <c r="G86" s="826"/>
      <c r="H86" s="826"/>
      <c r="I86" s="826"/>
      <c r="J86" s="826"/>
      <c r="K86" s="826"/>
      <c r="L86" s="826"/>
      <c r="M86" s="827"/>
      <c r="N86" s="52">
        <f>L83+L84+L85</f>
        <v>38200.477906469459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165535.40426136766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271">
        <v>2.5</v>
      </c>
      <c r="N36" s="272">
        <f>K36/M36</f>
        <v>4022.9780008209382</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4831.0036098569581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104678.10283654871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127334.9263548982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25466.98527097964</v>
      </c>
      <c r="M83" s="860"/>
      <c r="N83" s="51"/>
    </row>
    <row r="84" spans="1:14">
      <c r="B84" s="89" t="s">
        <v>973</v>
      </c>
      <c r="C84" s="90"/>
      <c r="D84" s="90"/>
      <c r="E84" s="90"/>
      <c r="F84" s="90"/>
      <c r="G84" s="90"/>
      <c r="H84" s="90"/>
      <c r="I84" s="87"/>
      <c r="J84" s="88"/>
      <c r="K84" s="304">
        <v>0.05</v>
      </c>
      <c r="L84" s="859">
        <f>N78*K84</f>
        <v>6366.7463177449099</v>
      </c>
      <c r="M84" s="860"/>
      <c r="N84" s="51"/>
    </row>
    <row r="85" spans="1:14" ht="15.75" thickBot="1">
      <c r="B85" s="91" t="s">
        <v>974</v>
      </c>
      <c r="C85" s="92"/>
      <c r="D85" s="92"/>
      <c r="E85" s="92"/>
      <c r="F85" s="92"/>
      <c r="G85" s="92"/>
      <c r="H85" s="92"/>
      <c r="I85" s="93"/>
      <c r="J85" s="94"/>
      <c r="K85" s="305">
        <v>0.05</v>
      </c>
      <c r="L85" s="861">
        <f>N78*K85</f>
        <v>6366.7463177449099</v>
      </c>
      <c r="M85" s="862"/>
      <c r="N85" s="51"/>
    </row>
    <row r="86" spans="1:14" ht="15.75" thickBot="1">
      <c r="B86" s="825" t="s">
        <v>953</v>
      </c>
      <c r="C86" s="826"/>
      <c r="D86" s="826"/>
      <c r="E86" s="826"/>
      <c r="F86" s="826"/>
      <c r="G86" s="826"/>
      <c r="H86" s="826"/>
      <c r="I86" s="826"/>
      <c r="J86" s="826"/>
      <c r="K86" s="826"/>
      <c r="L86" s="826"/>
      <c r="M86" s="827"/>
      <c r="N86" s="52">
        <f>L83+L84+L85</f>
        <v>38200.477906469459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165535.40426136766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271">
        <v>2.5</v>
      </c>
      <c r="N36" s="272">
        <f>K36/M36</f>
        <v>4022.9780008209382</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4831.0036098569581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78208.771008320371</v>
      </c>
      <c r="N48" s="272">
        <f>K48*M48</f>
        <v>101671.40231081648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86.923368745608769</v>
      </c>
      <c r="N49" s="272">
        <f>K49*M49</f>
        <v>2086.1608498946107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103757.5631607111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126414.38667906058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25282.877335812118</v>
      </c>
      <c r="M83" s="860"/>
      <c r="N83" s="51"/>
    </row>
    <row r="84" spans="1:14">
      <c r="B84" s="89" t="s">
        <v>973</v>
      </c>
      <c r="C84" s="90"/>
      <c r="D84" s="90"/>
      <c r="E84" s="90"/>
      <c r="F84" s="90"/>
      <c r="G84" s="90"/>
      <c r="H84" s="90"/>
      <c r="I84" s="87"/>
      <c r="J84" s="88"/>
      <c r="K84" s="304">
        <v>0.05</v>
      </c>
      <c r="L84" s="859">
        <f>N78*K84</f>
        <v>6320.7193339530295</v>
      </c>
      <c r="M84" s="860"/>
      <c r="N84" s="51"/>
    </row>
    <row r="85" spans="1:14" ht="15.75" thickBot="1">
      <c r="B85" s="91" t="s">
        <v>974</v>
      </c>
      <c r="C85" s="92"/>
      <c r="D85" s="92"/>
      <c r="E85" s="92"/>
      <c r="F85" s="92"/>
      <c r="G85" s="92"/>
      <c r="H85" s="92"/>
      <c r="I85" s="93"/>
      <c r="J85" s="94"/>
      <c r="K85" s="305">
        <v>0.05</v>
      </c>
      <c r="L85" s="861">
        <f>N78*K85</f>
        <v>6320.7193339530295</v>
      </c>
      <c r="M85" s="862"/>
      <c r="N85" s="51"/>
    </row>
    <row r="86" spans="1:14" ht="15.75" thickBot="1">
      <c r="B86" s="825" t="s">
        <v>953</v>
      </c>
      <c r="C86" s="826"/>
      <c r="D86" s="826"/>
      <c r="E86" s="826"/>
      <c r="F86" s="826"/>
      <c r="G86" s="826"/>
      <c r="H86" s="826"/>
      <c r="I86" s="826"/>
      <c r="J86" s="826"/>
      <c r="K86" s="826"/>
      <c r="L86" s="826"/>
      <c r="M86" s="827"/>
      <c r="N86" s="52">
        <f>L83+L84+L85</f>
        <v>37924.316003718173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164338.70268277876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30</v>
      </c>
      <c r="N36" s="272">
        <f>K36/M36</f>
        <v>2994.6444039580188</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30</v>
      </c>
      <c r="N37" s="272">
        <f>K37/M37</f>
        <v>3275.350667114179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30</v>
      </c>
      <c r="N38" s="272">
        <f>K38/M38</f>
        <v>3599.4580690831372</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9878.409316972602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78916.87845127238</v>
      </c>
      <c r="N48" s="272">
        <f>K48*M48</f>
        <v>98646.098064090475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98646.098064090475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1281.0059444400972</v>
      </c>
      <c r="M59" s="830"/>
      <c r="N59" s="287">
        <f>K59*L59</f>
        <v>1601.2574305501216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111021.38249333989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22204.276498667979</v>
      </c>
      <c r="M83" s="860"/>
      <c r="N83" s="51"/>
    </row>
    <row r="84" spans="1:14">
      <c r="B84" s="89" t="s">
        <v>973</v>
      </c>
      <c r="C84" s="90"/>
      <c r="D84" s="90"/>
      <c r="E84" s="90"/>
      <c r="F84" s="90"/>
      <c r="G84" s="90"/>
      <c r="H84" s="90"/>
      <c r="I84" s="87"/>
      <c r="J84" s="88"/>
      <c r="K84" s="304">
        <v>0.05</v>
      </c>
      <c r="L84" s="859">
        <f>N78*K84</f>
        <v>5551.0691246669949</v>
      </c>
      <c r="M84" s="860"/>
      <c r="N84" s="51"/>
    </row>
    <row r="85" spans="1:14" ht="15.75" thickBot="1">
      <c r="B85" s="91" t="s">
        <v>974</v>
      </c>
      <c r="C85" s="92"/>
      <c r="D85" s="92"/>
      <c r="E85" s="92"/>
      <c r="F85" s="92"/>
      <c r="G85" s="92"/>
      <c r="H85" s="92"/>
      <c r="I85" s="93"/>
      <c r="J85" s="94"/>
      <c r="K85" s="305">
        <v>0.05</v>
      </c>
      <c r="L85" s="861">
        <f>N78*K85</f>
        <v>5551.0691246669949</v>
      </c>
      <c r="M85" s="862"/>
      <c r="N85" s="51"/>
    </row>
    <row r="86" spans="1:14" ht="15.75" thickBot="1">
      <c r="B86" s="825" t="s">
        <v>953</v>
      </c>
      <c r="C86" s="826"/>
      <c r="D86" s="826"/>
      <c r="E86" s="826"/>
      <c r="F86" s="826"/>
      <c r="G86" s="826"/>
      <c r="H86" s="826"/>
      <c r="I86" s="826"/>
      <c r="J86" s="826"/>
      <c r="K86" s="826"/>
      <c r="L86" s="826"/>
      <c r="M86" s="827"/>
      <c r="N86" s="52">
        <f>L83+L84+L85</f>
        <v>33306.414748001967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144327.79724134185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30</v>
      </c>
      <c r="N36" s="272">
        <f>K36/M36</f>
        <v>2994.6444039580188</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30</v>
      </c>
      <c r="N37" s="272">
        <f>K37/M37</f>
        <v>3275.350667114179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30</v>
      </c>
      <c r="N38" s="272">
        <f>K38/M38</f>
        <v>3599.4580690831372</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9878.409316972602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78208.771008320371</v>
      </c>
      <c r="N48" s="272">
        <f>K48*M48</f>
        <v>97760.963760400467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97760.963760400467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1281.0059444400972</v>
      </c>
      <c r="M59" s="830"/>
      <c r="N59" s="287">
        <f>K59*L59</f>
        <v>1601.2574305501216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110136.24818964988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22027.249637929977</v>
      </c>
      <c r="M83" s="860"/>
      <c r="N83" s="51"/>
    </row>
    <row r="84" spans="1:14">
      <c r="B84" s="89" t="s">
        <v>973</v>
      </c>
      <c r="C84" s="90"/>
      <c r="D84" s="90"/>
      <c r="E84" s="90"/>
      <c r="F84" s="90"/>
      <c r="G84" s="90"/>
      <c r="H84" s="90"/>
      <c r="I84" s="87"/>
      <c r="J84" s="88"/>
      <c r="K84" s="304">
        <v>0.05</v>
      </c>
      <c r="L84" s="859">
        <f>N78*K84</f>
        <v>5506.8124094824943</v>
      </c>
      <c r="M84" s="860"/>
      <c r="N84" s="51"/>
    </row>
    <row r="85" spans="1:14" ht="15.75" thickBot="1">
      <c r="B85" s="91" t="s">
        <v>974</v>
      </c>
      <c r="C85" s="92"/>
      <c r="D85" s="92"/>
      <c r="E85" s="92"/>
      <c r="F85" s="92"/>
      <c r="G85" s="92"/>
      <c r="H85" s="92"/>
      <c r="I85" s="93"/>
      <c r="J85" s="94"/>
      <c r="K85" s="305">
        <v>0.05</v>
      </c>
      <c r="L85" s="861">
        <f>N78*K85</f>
        <v>5506.8124094824943</v>
      </c>
      <c r="M85" s="862"/>
      <c r="N85" s="51"/>
    </row>
    <row r="86" spans="1:14" ht="15.75" thickBot="1">
      <c r="B86" s="825" t="s">
        <v>953</v>
      </c>
      <c r="C86" s="826"/>
      <c r="D86" s="826"/>
      <c r="E86" s="826"/>
      <c r="F86" s="826"/>
      <c r="G86" s="826"/>
      <c r="H86" s="826"/>
      <c r="I86" s="826"/>
      <c r="J86" s="826"/>
      <c r="K86" s="826"/>
      <c r="L86" s="826"/>
      <c r="M86" s="827"/>
      <c r="N86" s="52">
        <f>L83+L84+L85</f>
        <v>33040.87445689497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143177.12264654486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30</v>
      </c>
      <c r="N36" s="272">
        <f>K36/M36</f>
        <v>2994.6444039580188</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30</v>
      </c>
      <c r="N37" s="272">
        <f>K37/M37</f>
        <v>3275.350667114179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30</v>
      </c>
      <c r="N38" s="272">
        <f>K38/M38</f>
        <v>3599.4580690831372</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9878.409316972602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78208.771008320371</v>
      </c>
      <c r="N48" s="272">
        <f>K48*M48</f>
        <v>97760.963760400467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97760.963760400467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1281.0059444400972</v>
      </c>
      <c r="M59" s="830"/>
      <c r="N59" s="287">
        <f>K59*L59</f>
        <v>1601.2574305501216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1601.2574305501216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110136.24818964988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22027.249637929977</v>
      </c>
      <c r="M83" s="860"/>
      <c r="N83" s="51"/>
    </row>
    <row r="84" spans="1:14">
      <c r="B84" s="89" t="s">
        <v>973</v>
      </c>
      <c r="C84" s="90"/>
      <c r="D84" s="90"/>
      <c r="E84" s="90"/>
      <c r="F84" s="90"/>
      <c r="G84" s="90"/>
      <c r="H84" s="90"/>
      <c r="I84" s="87"/>
      <c r="J84" s="88"/>
      <c r="K84" s="304">
        <v>0.05</v>
      </c>
      <c r="L84" s="859">
        <f>N78*K84</f>
        <v>5506.8124094824943</v>
      </c>
      <c r="M84" s="860"/>
      <c r="N84" s="51"/>
    </row>
    <row r="85" spans="1:14" ht="15.75" thickBot="1">
      <c r="B85" s="91" t="s">
        <v>974</v>
      </c>
      <c r="C85" s="92"/>
      <c r="D85" s="92"/>
      <c r="E85" s="92"/>
      <c r="F85" s="92"/>
      <c r="G85" s="92"/>
      <c r="H85" s="92"/>
      <c r="I85" s="93"/>
      <c r="J85" s="94"/>
      <c r="K85" s="305">
        <v>0.05</v>
      </c>
      <c r="L85" s="861">
        <f>N78*K85</f>
        <v>5506.8124094824943</v>
      </c>
      <c r="M85" s="862"/>
      <c r="N85" s="51"/>
    </row>
    <row r="86" spans="1:14" ht="15.75" thickBot="1">
      <c r="B86" s="825" t="s">
        <v>953</v>
      </c>
      <c r="C86" s="826"/>
      <c r="D86" s="826"/>
      <c r="E86" s="826"/>
      <c r="F86" s="826"/>
      <c r="G86" s="826"/>
      <c r="H86" s="826"/>
      <c r="I86" s="826"/>
      <c r="J86" s="826"/>
      <c r="K86" s="826"/>
      <c r="L86" s="826"/>
      <c r="M86" s="827"/>
      <c r="N86" s="52">
        <f>L83+L84+L85</f>
        <v>33040.87445689497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143177.12264654486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626.48427961774132</v>
      </c>
      <c r="N49" s="272">
        <f>K49*M49</f>
        <v>56383.58516559672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158975.52715225081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167287.53256854694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33457.506513709392</v>
      </c>
      <c r="M83" s="860"/>
      <c r="N83" s="51"/>
    </row>
    <row r="84" spans="1:14">
      <c r="B84" s="89" t="s">
        <v>973</v>
      </c>
      <c r="C84" s="90"/>
      <c r="D84" s="90"/>
      <c r="E84" s="90"/>
      <c r="F84" s="90"/>
      <c r="G84" s="90"/>
      <c r="H84" s="90"/>
      <c r="I84" s="87"/>
      <c r="J84" s="88"/>
      <c r="K84" s="304">
        <v>0.05</v>
      </c>
      <c r="L84" s="859">
        <f>N78*K84</f>
        <v>8364.3766284273479</v>
      </c>
      <c r="M84" s="860"/>
      <c r="N84" s="51"/>
    </row>
    <row r="85" spans="1:14" ht="15.75" thickBot="1">
      <c r="B85" s="91" t="s">
        <v>974</v>
      </c>
      <c r="C85" s="92"/>
      <c r="D85" s="92"/>
      <c r="E85" s="92"/>
      <c r="F85" s="92"/>
      <c r="G85" s="92"/>
      <c r="H85" s="92"/>
      <c r="I85" s="93"/>
      <c r="J85" s="94"/>
      <c r="K85" s="305">
        <v>0.05</v>
      </c>
      <c r="L85" s="861">
        <f>N78*K85</f>
        <v>8364.3766284273479</v>
      </c>
      <c r="M85" s="862"/>
      <c r="N85" s="51"/>
    </row>
    <row r="86" spans="1:14" ht="15.75" thickBot="1">
      <c r="B86" s="825" t="s">
        <v>953</v>
      </c>
      <c r="C86" s="826"/>
      <c r="D86" s="826"/>
      <c r="E86" s="826"/>
      <c r="F86" s="826"/>
      <c r="G86" s="826"/>
      <c r="H86" s="826"/>
      <c r="I86" s="826"/>
      <c r="J86" s="826"/>
      <c r="K86" s="826"/>
      <c r="L86" s="826"/>
      <c r="M86" s="827"/>
      <c r="N86" s="52">
        <f>L83+L84+L85</f>
        <v>50186.25977056408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217473.79233911104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626.48427961774132</v>
      </c>
      <c r="N49" s="272">
        <f>K49*M49</f>
        <v>56383.58516559672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158975.52715225081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167287.53256854694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33457.506513709392</v>
      </c>
      <c r="M83" s="860"/>
      <c r="N83" s="51"/>
    </row>
    <row r="84" spans="1:14">
      <c r="B84" s="89" t="s">
        <v>973</v>
      </c>
      <c r="C84" s="90"/>
      <c r="D84" s="90"/>
      <c r="E84" s="90"/>
      <c r="F84" s="90"/>
      <c r="G84" s="90"/>
      <c r="H84" s="90"/>
      <c r="I84" s="87"/>
      <c r="J84" s="88"/>
      <c r="K84" s="304">
        <v>0.05</v>
      </c>
      <c r="L84" s="859">
        <f>N78*K84</f>
        <v>8364.3766284273479</v>
      </c>
      <c r="M84" s="860"/>
      <c r="N84" s="51"/>
    </row>
    <row r="85" spans="1:14" ht="15.75" thickBot="1">
      <c r="B85" s="91" t="s">
        <v>974</v>
      </c>
      <c r="C85" s="92"/>
      <c r="D85" s="92"/>
      <c r="E85" s="92"/>
      <c r="F85" s="92"/>
      <c r="G85" s="92"/>
      <c r="H85" s="92"/>
      <c r="I85" s="93"/>
      <c r="J85" s="94"/>
      <c r="K85" s="305">
        <v>0.05</v>
      </c>
      <c r="L85" s="861">
        <f>N78*K85</f>
        <v>8364.3766284273479</v>
      </c>
      <c r="M85" s="862"/>
      <c r="N85" s="51"/>
    </row>
    <row r="86" spans="1:14" ht="15.75" thickBot="1">
      <c r="B86" s="825" t="s">
        <v>953</v>
      </c>
      <c r="C86" s="826"/>
      <c r="D86" s="826"/>
      <c r="E86" s="826"/>
      <c r="F86" s="826"/>
      <c r="G86" s="826"/>
      <c r="H86" s="826"/>
      <c r="I86" s="826"/>
      <c r="J86" s="826"/>
      <c r="K86" s="826"/>
      <c r="L86" s="826"/>
      <c r="M86" s="827"/>
      <c r="N86" s="52">
        <f>L83+L84+L85</f>
        <v>50186.25977056408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217473.79233911104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626.48427961774132</v>
      </c>
      <c r="N49" s="272">
        <f>K49*M49</f>
        <v>56383.58516559672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158975.52715225081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167287.53256854694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33457.506513709392</v>
      </c>
      <c r="M83" s="860"/>
      <c r="N83" s="51"/>
    </row>
    <row r="84" spans="1:14">
      <c r="B84" s="89" t="s">
        <v>973</v>
      </c>
      <c r="C84" s="90"/>
      <c r="D84" s="90"/>
      <c r="E84" s="90"/>
      <c r="F84" s="90"/>
      <c r="G84" s="90"/>
      <c r="H84" s="90"/>
      <c r="I84" s="87"/>
      <c r="J84" s="88"/>
      <c r="K84" s="304">
        <v>0.05</v>
      </c>
      <c r="L84" s="859">
        <f>N78*K84</f>
        <v>8364.3766284273479</v>
      </c>
      <c r="M84" s="860"/>
      <c r="N84" s="51"/>
    </row>
    <row r="85" spans="1:14" ht="15.75" thickBot="1">
      <c r="B85" s="91" t="s">
        <v>974</v>
      </c>
      <c r="C85" s="92"/>
      <c r="D85" s="92"/>
      <c r="E85" s="92"/>
      <c r="F85" s="92"/>
      <c r="G85" s="92"/>
      <c r="H85" s="92"/>
      <c r="I85" s="93"/>
      <c r="J85" s="94"/>
      <c r="K85" s="305">
        <v>0.05</v>
      </c>
      <c r="L85" s="861">
        <f>N78*K85</f>
        <v>8364.3766284273479</v>
      </c>
      <c r="M85" s="862"/>
      <c r="N85" s="51"/>
    </row>
    <row r="86" spans="1:14" ht="15.75" thickBot="1">
      <c r="B86" s="825" t="s">
        <v>953</v>
      </c>
      <c r="C86" s="826"/>
      <c r="D86" s="826"/>
      <c r="E86" s="826"/>
      <c r="F86" s="826"/>
      <c r="G86" s="826"/>
      <c r="H86" s="826"/>
      <c r="I86" s="826"/>
      <c r="J86" s="826"/>
      <c r="K86" s="826"/>
      <c r="L86" s="826"/>
      <c r="M86" s="827"/>
      <c r="N86" s="52">
        <f>L83+L84+L85</f>
        <v>50186.25977056408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217473.79233911104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626.48427961774132</v>
      </c>
      <c r="N49" s="272">
        <f>K49*M49</f>
        <v>56383.58516559672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158975.52715225081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167287.53256854694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33457.506513709392</v>
      </c>
      <c r="M83" s="860"/>
      <c r="N83" s="51"/>
    </row>
    <row r="84" spans="1:14">
      <c r="B84" s="89" t="s">
        <v>973</v>
      </c>
      <c r="C84" s="90"/>
      <c r="D84" s="90"/>
      <c r="E84" s="90"/>
      <c r="F84" s="90"/>
      <c r="G84" s="90"/>
      <c r="H84" s="90"/>
      <c r="I84" s="87"/>
      <c r="J84" s="88"/>
      <c r="K84" s="304">
        <v>0.05</v>
      </c>
      <c r="L84" s="859">
        <f>N78*K84</f>
        <v>8364.3766284273479</v>
      </c>
      <c r="M84" s="860"/>
      <c r="N84" s="51"/>
    </row>
    <row r="85" spans="1:14" ht="15.75" thickBot="1">
      <c r="B85" s="91" t="s">
        <v>974</v>
      </c>
      <c r="C85" s="92"/>
      <c r="D85" s="92"/>
      <c r="E85" s="92"/>
      <c r="F85" s="92"/>
      <c r="G85" s="92"/>
      <c r="H85" s="92"/>
      <c r="I85" s="93"/>
      <c r="J85" s="94"/>
      <c r="K85" s="305">
        <v>0.05</v>
      </c>
      <c r="L85" s="861">
        <f>N78*K85</f>
        <v>8364.3766284273479</v>
      </c>
      <c r="M85" s="862"/>
      <c r="N85" s="51"/>
    </row>
    <row r="86" spans="1:14" ht="15.75" thickBot="1">
      <c r="B86" s="825" t="s">
        <v>953</v>
      </c>
      <c r="C86" s="826"/>
      <c r="D86" s="826"/>
      <c r="E86" s="826"/>
      <c r="F86" s="826"/>
      <c r="G86" s="826"/>
      <c r="H86" s="826"/>
      <c r="I86" s="826"/>
      <c r="J86" s="826"/>
      <c r="K86" s="826"/>
      <c r="L86" s="826"/>
      <c r="M86" s="827"/>
      <c r="N86" s="52">
        <f>L83+L84+L85</f>
        <v>50186.25977056408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217473.79233911104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102591.9419866541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110903.94740295023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22180.789480590047</v>
      </c>
      <c r="M83" s="860"/>
      <c r="N83" s="51"/>
    </row>
    <row r="84" spans="1:14">
      <c r="B84" s="89" t="s">
        <v>973</v>
      </c>
      <c r="C84" s="90"/>
      <c r="D84" s="90"/>
      <c r="E84" s="90"/>
      <c r="F84" s="90"/>
      <c r="G84" s="90"/>
      <c r="H84" s="90"/>
      <c r="I84" s="87"/>
      <c r="J84" s="88"/>
      <c r="K84" s="304">
        <v>0.05</v>
      </c>
      <c r="L84" s="859">
        <f>N78*K84</f>
        <v>5545.1973701475117</v>
      </c>
      <c r="M84" s="860"/>
      <c r="N84" s="51"/>
    </row>
    <row r="85" spans="1:14" ht="15.75" thickBot="1">
      <c r="B85" s="91" t="s">
        <v>974</v>
      </c>
      <c r="C85" s="92"/>
      <c r="D85" s="92"/>
      <c r="E85" s="92"/>
      <c r="F85" s="92"/>
      <c r="G85" s="92"/>
      <c r="H85" s="92"/>
      <c r="I85" s="93"/>
      <c r="J85" s="94"/>
      <c r="K85" s="305">
        <v>0.05</v>
      </c>
      <c r="L85" s="861">
        <f>N78*K85</f>
        <v>5545.1973701475117</v>
      </c>
      <c r="M85" s="862"/>
      <c r="N85" s="51"/>
    </row>
    <row r="86" spans="1:14" ht="15.75" thickBot="1">
      <c r="B86" s="825" t="s">
        <v>953</v>
      </c>
      <c r="C86" s="826"/>
      <c r="D86" s="826"/>
      <c r="E86" s="826"/>
      <c r="F86" s="826"/>
      <c r="G86" s="826"/>
      <c r="H86" s="826"/>
      <c r="I86" s="826"/>
      <c r="J86" s="826"/>
      <c r="K86" s="826"/>
      <c r="L86" s="826"/>
      <c r="M86" s="827"/>
      <c r="N86" s="52">
        <f>L83+L84+L85</f>
        <v>33271.184220885072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144175.1316238353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102591.9419866541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110903.94740295023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22180.789480590047</v>
      </c>
      <c r="M83" s="860"/>
      <c r="N83" s="51"/>
    </row>
    <row r="84" spans="1:14">
      <c r="B84" s="89" t="s">
        <v>973</v>
      </c>
      <c r="C84" s="90"/>
      <c r="D84" s="90"/>
      <c r="E84" s="90"/>
      <c r="F84" s="90"/>
      <c r="G84" s="90"/>
      <c r="H84" s="90"/>
      <c r="I84" s="87"/>
      <c r="J84" s="88"/>
      <c r="K84" s="304">
        <v>0.05</v>
      </c>
      <c r="L84" s="859">
        <f>N78*K84</f>
        <v>5545.1973701475117</v>
      </c>
      <c r="M84" s="860"/>
      <c r="N84" s="51"/>
    </row>
    <row r="85" spans="1:14" ht="15.75" thickBot="1">
      <c r="B85" s="91" t="s">
        <v>974</v>
      </c>
      <c r="C85" s="92"/>
      <c r="D85" s="92"/>
      <c r="E85" s="92"/>
      <c r="F85" s="92"/>
      <c r="G85" s="92"/>
      <c r="H85" s="92"/>
      <c r="I85" s="93"/>
      <c r="J85" s="94"/>
      <c r="K85" s="305">
        <v>0.05</v>
      </c>
      <c r="L85" s="861">
        <f>N78*K85</f>
        <v>5545.1973701475117</v>
      </c>
      <c r="M85" s="862"/>
      <c r="N85" s="51"/>
    </row>
    <row r="86" spans="1:14" ht="15.75" thickBot="1">
      <c r="B86" s="825" t="s">
        <v>953</v>
      </c>
      <c r="C86" s="826"/>
      <c r="D86" s="826"/>
      <c r="E86" s="826"/>
      <c r="F86" s="826"/>
      <c r="G86" s="826"/>
      <c r="H86" s="826"/>
      <c r="I86" s="826"/>
      <c r="J86" s="826"/>
      <c r="K86" s="826"/>
      <c r="L86" s="826"/>
      <c r="M86" s="827"/>
      <c r="N86" s="52">
        <f>L83+L84+L85</f>
        <v>33271.184220885072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144175.1316238353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102591.9419866541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110903.94740295023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22180.789480590047</v>
      </c>
      <c r="M83" s="860"/>
      <c r="N83" s="51"/>
    </row>
    <row r="84" spans="1:14">
      <c r="B84" s="89" t="s">
        <v>973</v>
      </c>
      <c r="C84" s="90"/>
      <c r="D84" s="90"/>
      <c r="E84" s="90"/>
      <c r="F84" s="90"/>
      <c r="G84" s="90"/>
      <c r="H84" s="90"/>
      <c r="I84" s="87"/>
      <c r="J84" s="88"/>
      <c r="K84" s="304">
        <v>0.05</v>
      </c>
      <c r="L84" s="859">
        <f>N78*K84</f>
        <v>5545.1973701475117</v>
      </c>
      <c r="M84" s="860"/>
      <c r="N84" s="51"/>
    </row>
    <row r="85" spans="1:14" ht="15.75" thickBot="1">
      <c r="B85" s="91" t="s">
        <v>974</v>
      </c>
      <c r="C85" s="92"/>
      <c r="D85" s="92"/>
      <c r="E85" s="92"/>
      <c r="F85" s="92"/>
      <c r="G85" s="92"/>
      <c r="H85" s="92"/>
      <c r="I85" s="93"/>
      <c r="J85" s="94"/>
      <c r="K85" s="305">
        <v>0.05</v>
      </c>
      <c r="L85" s="861">
        <f>N78*K85</f>
        <v>5545.1973701475117</v>
      </c>
      <c r="M85" s="862"/>
      <c r="N85" s="51"/>
    </row>
    <row r="86" spans="1:14" ht="15.75" thickBot="1">
      <c r="B86" s="825" t="s">
        <v>953</v>
      </c>
      <c r="C86" s="826"/>
      <c r="D86" s="826"/>
      <c r="E86" s="826"/>
      <c r="F86" s="826"/>
      <c r="G86" s="826"/>
      <c r="H86" s="826"/>
      <c r="I86" s="826"/>
      <c r="J86" s="826"/>
      <c r="K86" s="826"/>
      <c r="L86" s="826"/>
      <c r="M86" s="827"/>
      <c r="N86" s="52">
        <f>L83+L84+L85</f>
        <v>33271.184220885072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144175.1316238353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102591.9419866541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110903.94740295023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22180.789480590047</v>
      </c>
      <c r="M83" s="860"/>
      <c r="N83" s="51"/>
    </row>
    <row r="84" spans="1:14">
      <c r="B84" s="89" t="s">
        <v>973</v>
      </c>
      <c r="C84" s="90"/>
      <c r="D84" s="90"/>
      <c r="E84" s="90"/>
      <c r="F84" s="90"/>
      <c r="G84" s="90"/>
      <c r="H84" s="90"/>
      <c r="I84" s="87"/>
      <c r="J84" s="88"/>
      <c r="K84" s="304">
        <v>0.05</v>
      </c>
      <c r="L84" s="859">
        <f>N78*K84</f>
        <v>5545.1973701475117</v>
      </c>
      <c r="M84" s="860"/>
      <c r="N84" s="51"/>
    </row>
    <row r="85" spans="1:14" ht="15.75" thickBot="1">
      <c r="B85" s="91" t="s">
        <v>974</v>
      </c>
      <c r="C85" s="92"/>
      <c r="D85" s="92"/>
      <c r="E85" s="92"/>
      <c r="F85" s="92"/>
      <c r="G85" s="92"/>
      <c r="H85" s="92"/>
      <c r="I85" s="93"/>
      <c r="J85" s="94"/>
      <c r="K85" s="305">
        <v>0.05</v>
      </c>
      <c r="L85" s="861">
        <f>N78*K85</f>
        <v>5545.1973701475117</v>
      </c>
      <c r="M85" s="862"/>
      <c r="N85" s="51"/>
    </row>
    <row r="86" spans="1:14" ht="15.75" thickBot="1">
      <c r="B86" s="825" t="s">
        <v>953</v>
      </c>
      <c r="C86" s="826"/>
      <c r="D86" s="826"/>
      <c r="E86" s="826"/>
      <c r="F86" s="826"/>
      <c r="G86" s="826"/>
      <c r="H86" s="826"/>
      <c r="I86" s="826"/>
      <c r="J86" s="826"/>
      <c r="K86" s="826"/>
      <c r="L86" s="826"/>
      <c r="M86" s="827"/>
      <c r="N86" s="52">
        <f>L83+L84+L85</f>
        <v>33271.184220885072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144175.1316238353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626.48427961774132</v>
      </c>
      <c r="N48" s="272">
        <f>K48*M48</f>
        <v>626.48427961774132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626.48427961774132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626.48427961774132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125.29685592354826</v>
      </c>
      <c r="M83" s="860"/>
      <c r="N83" s="51"/>
    </row>
    <row r="84" spans="1:14">
      <c r="B84" s="89" t="s">
        <v>973</v>
      </c>
      <c r="C84" s="90"/>
      <c r="D84" s="90"/>
      <c r="E84" s="90"/>
      <c r="F84" s="90"/>
      <c r="G84" s="90"/>
      <c r="H84" s="90"/>
      <c r="I84" s="87"/>
      <c r="J84" s="88"/>
      <c r="K84" s="304">
        <v>0.05</v>
      </c>
      <c r="L84" s="859">
        <f>N78*K84</f>
        <v>31.324213980887066</v>
      </c>
      <c r="M84" s="860"/>
      <c r="N84" s="51"/>
    </row>
    <row r="85" spans="1:14" ht="15.75" thickBot="1">
      <c r="B85" s="91" t="s">
        <v>974</v>
      </c>
      <c r="C85" s="92"/>
      <c r="D85" s="92"/>
      <c r="E85" s="92"/>
      <c r="F85" s="92"/>
      <c r="G85" s="92"/>
      <c r="H85" s="92"/>
      <c r="I85" s="93"/>
      <c r="J85" s="94"/>
      <c r="K85" s="305">
        <v>0.05</v>
      </c>
      <c r="L85" s="861">
        <f>N78*K85</f>
        <v>31.324213980887066</v>
      </c>
      <c r="M85" s="862"/>
      <c r="N85" s="51"/>
    </row>
    <row r="86" spans="1:14" ht="15.75" thickBot="1">
      <c r="B86" s="825" t="s">
        <v>953</v>
      </c>
      <c r="C86" s="826"/>
      <c r="D86" s="826"/>
      <c r="E86" s="826"/>
      <c r="F86" s="826"/>
      <c r="G86" s="826"/>
      <c r="H86" s="826"/>
      <c r="I86" s="826"/>
      <c r="J86" s="826"/>
      <c r="K86" s="826"/>
      <c r="L86" s="826"/>
      <c r="M86" s="827"/>
      <c r="N86" s="52">
        <f>L83+L84+L85</f>
        <v>187.9452838853224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814.42956350306372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626.48427961774132</v>
      </c>
      <c r="N49" s="272">
        <f>K49*M49</f>
        <v>56383.58516559672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158975.52715225081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167287.53256854694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33457.506513709392</v>
      </c>
      <c r="M83" s="860"/>
      <c r="N83" s="51"/>
    </row>
    <row r="84" spans="1:14">
      <c r="B84" s="89" t="s">
        <v>973</v>
      </c>
      <c r="C84" s="90"/>
      <c r="D84" s="90"/>
      <c r="E84" s="90"/>
      <c r="F84" s="90"/>
      <c r="G84" s="90"/>
      <c r="H84" s="90"/>
      <c r="I84" s="87"/>
      <c r="J84" s="88"/>
      <c r="K84" s="304">
        <v>0.05</v>
      </c>
      <c r="L84" s="859">
        <f>N78*K84</f>
        <v>8364.3766284273479</v>
      </c>
      <c r="M84" s="860"/>
      <c r="N84" s="51"/>
    </row>
    <row r="85" spans="1:14" ht="15.75" thickBot="1">
      <c r="B85" s="91" t="s">
        <v>974</v>
      </c>
      <c r="C85" s="92"/>
      <c r="D85" s="92"/>
      <c r="E85" s="92"/>
      <c r="F85" s="92"/>
      <c r="G85" s="92"/>
      <c r="H85" s="92"/>
      <c r="I85" s="93"/>
      <c r="J85" s="94"/>
      <c r="K85" s="305">
        <v>0.05</v>
      </c>
      <c r="L85" s="861">
        <f>N78*K85</f>
        <v>8364.3766284273479</v>
      </c>
      <c r="M85" s="862"/>
      <c r="N85" s="51"/>
    </row>
    <row r="86" spans="1:14" ht="15.75" thickBot="1">
      <c r="B86" s="825" t="s">
        <v>953</v>
      </c>
      <c r="C86" s="826"/>
      <c r="D86" s="826"/>
      <c r="E86" s="826"/>
      <c r="F86" s="826"/>
      <c r="G86" s="826"/>
      <c r="H86" s="826"/>
      <c r="I86" s="826"/>
      <c r="J86" s="826"/>
      <c r="K86" s="826"/>
      <c r="L86" s="826"/>
      <c r="M86" s="827"/>
      <c r="N86" s="52">
        <f>L83+L84+L85</f>
        <v>50186.25977056408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217473.79233911104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626.48427961774132</v>
      </c>
      <c r="N49" s="272">
        <f>K49*M49</f>
        <v>56383.58516559672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158975.52715225081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167287.53256854694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33457.506513709392</v>
      </c>
      <c r="M83" s="860"/>
      <c r="N83" s="51"/>
    </row>
    <row r="84" spans="1:14">
      <c r="B84" s="89" t="s">
        <v>973</v>
      </c>
      <c r="C84" s="90"/>
      <c r="D84" s="90"/>
      <c r="E84" s="90"/>
      <c r="F84" s="90"/>
      <c r="G84" s="90"/>
      <c r="H84" s="90"/>
      <c r="I84" s="87"/>
      <c r="J84" s="88"/>
      <c r="K84" s="304">
        <v>0.05</v>
      </c>
      <c r="L84" s="859">
        <f>N78*K84</f>
        <v>8364.3766284273479</v>
      </c>
      <c r="M84" s="860"/>
      <c r="N84" s="51"/>
    </row>
    <row r="85" spans="1:14" ht="15.75" thickBot="1">
      <c r="B85" s="91" t="s">
        <v>974</v>
      </c>
      <c r="C85" s="92"/>
      <c r="D85" s="92"/>
      <c r="E85" s="92"/>
      <c r="F85" s="92"/>
      <c r="G85" s="92"/>
      <c r="H85" s="92"/>
      <c r="I85" s="93"/>
      <c r="J85" s="94"/>
      <c r="K85" s="305">
        <v>0.05</v>
      </c>
      <c r="L85" s="861">
        <f>N78*K85</f>
        <v>8364.3766284273479</v>
      </c>
      <c r="M85" s="862"/>
      <c r="N85" s="51"/>
    </row>
    <row r="86" spans="1:14" ht="15.75" thickBot="1">
      <c r="B86" s="825" t="s">
        <v>953</v>
      </c>
      <c r="C86" s="826"/>
      <c r="D86" s="826"/>
      <c r="E86" s="826"/>
      <c r="F86" s="826"/>
      <c r="G86" s="826"/>
      <c r="H86" s="826"/>
      <c r="I86" s="826"/>
      <c r="J86" s="826"/>
      <c r="K86" s="826"/>
      <c r="L86" s="826"/>
      <c r="M86" s="827"/>
      <c r="N86" s="52">
        <f>L83+L84+L85</f>
        <v>50186.25977056408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217473.79233911104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102591.9419866541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110903.94740295023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22180.789480590047</v>
      </c>
      <c r="M83" s="860"/>
      <c r="N83" s="51"/>
    </row>
    <row r="84" spans="1:14">
      <c r="B84" s="89" t="s">
        <v>973</v>
      </c>
      <c r="C84" s="90"/>
      <c r="D84" s="90"/>
      <c r="E84" s="90"/>
      <c r="F84" s="90"/>
      <c r="G84" s="90"/>
      <c r="H84" s="90"/>
      <c r="I84" s="87"/>
      <c r="J84" s="88"/>
      <c r="K84" s="304">
        <v>0.05</v>
      </c>
      <c r="L84" s="859">
        <f>N78*K84</f>
        <v>5545.1973701475117</v>
      </c>
      <c r="M84" s="860"/>
      <c r="N84" s="51"/>
    </row>
    <row r="85" spans="1:14" ht="15.75" thickBot="1">
      <c r="B85" s="91" t="s">
        <v>974</v>
      </c>
      <c r="C85" s="92"/>
      <c r="D85" s="92"/>
      <c r="E85" s="92"/>
      <c r="F85" s="92"/>
      <c r="G85" s="92"/>
      <c r="H85" s="92"/>
      <c r="I85" s="93"/>
      <c r="J85" s="94"/>
      <c r="K85" s="305">
        <v>0.05</v>
      </c>
      <c r="L85" s="861">
        <f>N78*K85</f>
        <v>5545.1973701475117</v>
      </c>
      <c r="M85" s="862"/>
      <c r="N85" s="51"/>
    </row>
    <row r="86" spans="1:14" ht="15.75" thickBot="1">
      <c r="B86" s="825" t="s">
        <v>953</v>
      </c>
      <c r="C86" s="826"/>
      <c r="D86" s="826"/>
      <c r="E86" s="826"/>
      <c r="F86" s="826"/>
      <c r="G86" s="826"/>
      <c r="H86" s="826"/>
      <c r="I86" s="826"/>
      <c r="J86" s="826"/>
      <c r="K86" s="826"/>
      <c r="L86" s="826"/>
      <c r="M86" s="827"/>
      <c r="N86" s="52">
        <f>L83+L84+L85</f>
        <v>33271.184220885072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144175.1316238353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45</v>
      </c>
      <c r="N36" s="272">
        <f>K36/M36</f>
        <v>1460.4426253631475</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98260.520013425368</v>
      </c>
      <c r="L37" s="270"/>
      <c r="M37" s="271">
        <v>45</v>
      </c>
      <c r="N37" s="272">
        <f>K37/M37</f>
        <v>2183.5671114094525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107983.74207249412</v>
      </c>
      <c r="L38" s="270"/>
      <c r="M38" s="271">
        <v>45</v>
      </c>
      <c r="N38" s="272">
        <f>K38/M38</f>
        <v>2399.6387127220914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6049.6192340395364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78916.87845127238</v>
      </c>
      <c r="N48" s="272">
        <f>K48*M48</f>
        <v>102591.9419866541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102591.9419866541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1281.0059444400972</v>
      </c>
      <c r="M59" s="830"/>
      <c r="N59" s="287">
        <f>K59*L59</f>
        <v>1665.3077277721263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110903.94740295023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22180.789480590047</v>
      </c>
      <c r="M83" s="860"/>
      <c r="N83" s="51"/>
    </row>
    <row r="84" spans="1:14">
      <c r="B84" s="89" t="s">
        <v>973</v>
      </c>
      <c r="C84" s="90"/>
      <c r="D84" s="90"/>
      <c r="E84" s="90"/>
      <c r="F84" s="90"/>
      <c r="G84" s="90"/>
      <c r="H84" s="90"/>
      <c r="I84" s="87"/>
      <c r="J84" s="88"/>
      <c r="K84" s="304">
        <v>0.05</v>
      </c>
      <c r="L84" s="859">
        <f>N78*K84</f>
        <v>5545.1973701475117</v>
      </c>
      <c r="M84" s="860"/>
      <c r="N84" s="51"/>
    </row>
    <row r="85" spans="1:14" ht="15.75" thickBot="1">
      <c r="B85" s="91" t="s">
        <v>974</v>
      </c>
      <c r="C85" s="92"/>
      <c r="D85" s="92"/>
      <c r="E85" s="92"/>
      <c r="F85" s="92"/>
      <c r="G85" s="92"/>
      <c r="H85" s="92"/>
      <c r="I85" s="93"/>
      <c r="J85" s="94"/>
      <c r="K85" s="305">
        <v>0.05</v>
      </c>
      <c r="L85" s="861">
        <f>N78*K85</f>
        <v>5545.1973701475117</v>
      </c>
      <c r="M85" s="862"/>
      <c r="N85" s="51"/>
    </row>
    <row r="86" spans="1:14" ht="15.75" thickBot="1">
      <c r="B86" s="825" t="s">
        <v>953</v>
      </c>
      <c r="C86" s="826"/>
      <c r="D86" s="826"/>
      <c r="E86" s="826"/>
      <c r="F86" s="826"/>
      <c r="G86" s="826"/>
      <c r="H86" s="826"/>
      <c r="I86" s="826"/>
      <c r="J86" s="826"/>
      <c r="K86" s="826"/>
      <c r="L86" s="826"/>
      <c r="M86" s="827"/>
      <c r="N86" s="52">
        <f>L83+L84+L85</f>
        <v>33271.184220885072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144175.1316238353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626.48427961774132</v>
      </c>
      <c r="N48" s="272">
        <f>K48*M48</f>
        <v>626.48427961774132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626.48427961774132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626.48427961774132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125.29685592354826</v>
      </c>
      <c r="M83" s="860"/>
      <c r="N83" s="51"/>
    </row>
    <row r="84" spans="1:14">
      <c r="B84" s="89" t="s">
        <v>973</v>
      </c>
      <c r="C84" s="90"/>
      <c r="D84" s="90"/>
      <c r="E84" s="90"/>
      <c r="F84" s="90"/>
      <c r="G84" s="90"/>
      <c r="H84" s="90"/>
      <c r="I84" s="87"/>
      <c r="J84" s="88"/>
      <c r="K84" s="304">
        <v>0.05</v>
      </c>
      <c r="L84" s="859">
        <f>N78*K84</f>
        <v>31.324213980887066</v>
      </c>
      <c r="M84" s="860"/>
      <c r="N84" s="51"/>
    </row>
    <row r="85" spans="1:14" ht="15.75" thickBot="1">
      <c r="B85" s="91" t="s">
        <v>974</v>
      </c>
      <c r="C85" s="92"/>
      <c r="D85" s="92"/>
      <c r="E85" s="92"/>
      <c r="F85" s="92"/>
      <c r="G85" s="92"/>
      <c r="H85" s="92"/>
      <c r="I85" s="93"/>
      <c r="J85" s="94"/>
      <c r="K85" s="305">
        <v>0.05</v>
      </c>
      <c r="L85" s="861">
        <f>N78*K85</f>
        <v>31.324213980887066</v>
      </c>
      <c r="M85" s="862"/>
      <c r="N85" s="51"/>
    </row>
    <row r="86" spans="1:14" ht="15.75" thickBot="1">
      <c r="B86" s="825" t="s">
        <v>953</v>
      </c>
      <c r="C86" s="826"/>
      <c r="D86" s="826"/>
      <c r="E86" s="826"/>
      <c r="F86" s="826"/>
      <c r="G86" s="826"/>
      <c r="H86" s="826"/>
      <c r="I86" s="826"/>
      <c r="J86" s="826"/>
      <c r="K86" s="826"/>
      <c r="L86" s="826"/>
      <c r="M86" s="827"/>
      <c r="N86" s="52">
        <f>L83+L84+L85</f>
        <v>187.9452838853224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814.42956350306372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452"/>
      <c r="L30" s="836" t="s">
        <v>945</v>
      </c>
      <c r="M30" s="83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1264.6290111403814</v>
      </c>
      <c r="N48" s="272">
        <f>K48*M48</f>
        <v>1264.6290111403814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1264.6290111403814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1264.6290111403814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252.92580222807629</v>
      </c>
      <c r="M83" s="860"/>
      <c r="N83" s="51"/>
    </row>
    <row r="84" spans="1:14">
      <c r="B84" s="89" t="s">
        <v>973</v>
      </c>
      <c r="C84" s="90"/>
      <c r="D84" s="90"/>
      <c r="E84" s="90"/>
      <c r="F84" s="90"/>
      <c r="G84" s="90"/>
      <c r="H84" s="90"/>
      <c r="I84" s="87"/>
      <c r="J84" s="88"/>
      <c r="K84" s="304">
        <v>0.05</v>
      </c>
      <c r="L84" s="859">
        <f>N78*K84</f>
        <v>63.231450557019073</v>
      </c>
      <c r="M84" s="860"/>
      <c r="N84" s="51"/>
    </row>
    <row r="85" spans="1:14" ht="15.75" thickBot="1">
      <c r="B85" s="91" t="s">
        <v>974</v>
      </c>
      <c r="C85" s="92"/>
      <c r="D85" s="92"/>
      <c r="E85" s="92"/>
      <c r="F85" s="92"/>
      <c r="G85" s="92"/>
      <c r="H85" s="92"/>
      <c r="I85" s="93"/>
      <c r="J85" s="94"/>
      <c r="K85" s="305">
        <v>0.05</v>
      </c>
      <c r="L85" s="861">
        <f>N78*K85</f>
        <v>63.231450557019073</v>
      </c>
      <c r="M85" s="862"/>
      <c r="N85" s="51"/>
    </row>
    <row r="86" spans="1:14" ht="15.75" thickBot="1">
      <c r="B86" s="825" t="s">
        <v>953</v>
      </c>
      <c r="C86" s="826"/>
      <c r="D86" s="826"/>
      <c r="E86" s="826"/>
      <c r="F86" s="826"/>
      <c r="G86" s="826"/>
      <c r="H86" s="826"/>
      <c r="I86" s="826"/>
      <c r="J86" s="826"/>
      <c r="K86" s="826"/>
      <c r="L86" s="826"/>
      <c r="M86" s="827"/>
      <c r="N86" s="52">
        <f>L83+L84+L85</f>
        <v>379.38870334211441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1644.0177144824959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1133.1839169397044</v>
      </c>
      <c r="N48" s="272">
        <f>K48*M48</f>
        <v>1133.1839169397044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1133.1839169397044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1133.1839169397044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226.63678338794091</v>
      </c>
      <c r="M83" s="860"/>
      <c r="N83" s="51"/>
    </row>
    <row r="84" spans="1:14">
      <c r="B84" s="89" t="s">
        <v>973</v>
      </c>
      <c r="C84" s="90"/>
      <c r="D84" s="90"/>
      <c r="E84" s="90"/>
      <c r="F84" s="90"/>
      <c r="G84" s="90"/>
      <c r="H84" s="90"/>
      <c r="I84" s="87"/>
      <c r="J84" s="88"/>
      <c r="K84" s="304">
        <v>0.05</v>
      </c>
      <c r="L84" s="859">
        <f>N78*K84</f>
        <v>56.659195846985227</v>
      </c>
      <c r="M84" s="860"/>
      <c r="N84" s="51"/>
    </row>
    <row r="85" spans="1:14" ht="15.75" thickBot="1">
      <c r="B85" s="91" t="s">
        <v>974</v>
      </c>
      <c r="C85" s="92"/>
      <c r="D85" s="92"/>
      <c r="E85" s="92"/>
      <c r="F85" s="92"/>
      <c r="G85" s="92"/>
      <c r="H85" s="92"/>
      <c r="I85" s="93"/>
      <c r="J85" s="94"/>
      <c r="K85" s="305">
        <v>0.05</v>
      </c>
      <c r="L85" s="861">
        <f>N78*K85</f>
        <v>56.659195846985227</v>
      </c>
      <c r="M85" s="862"/>
      <c r="N85" s="51"/>
    </row>
    <row r="86" spans="1:14" ht="15.75" thickBot="1">
      <c r="B86" s="825" t="s">
        <v>953</v>
      </c>
      <c r="C86" s="826"/>
      <c r="D86" s="826"/>
      <c r="E86" s="826"/>
      <c r="F86" s="826"/>
      <c r="G86" s="826"/>
      <c r="H86" s="826"/>
      <c r="I86" s="826"/>
      <c r="J86" s="826"/>
      <c r="K86" s="826"/>
      <c r="L86" s="826"/>
      <c r="M86" s="827"/>
      <c r="N86" s="52">
        <f>L83+L84+L85</f>
        <v>339.95517508191131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1473.1390920216159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1264.6290111403814</v>
      </c>
      <c r="N48" s="272">
        <f>K48*M48</f>
        <v>1264.6290111403814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1264.6290111403814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1264.6290111403814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252.92580222807629</v>
      </c>
      <c r="M83" s="860"/>
      <c r="N83" s="51"/>
    </row>
    <row r="84" spans="1:14">
      <c r="B84" s="89" t="s">
        <v>973</v>
      </c>
      <c r="C84" s="90"/>
      <c r="D84" s="90"/>
      <c r="E84" s="90"/>
      <c r="F84" s="90"/>
      <c r="G84" s="90"/>
      <c r="H84" s="90"/>
      <c r="I84" s="87"/>
      <c r="J84" s="88"/>
      <c r="K84" s="304">
        <v>0.05</v>
      </c>
      <c r="L84" s="859">
        <f>N78*K84</f>
        <v>63.231450557019073</v>
      </c>
      <c r="M84" s="860"/>
      <c r="N84" s="51"/>
    </row>
    <row r="85" spans="1:14" ht="15.75" thickBot="1">
      <c r="B85" s="91" t="s">
        <v>974</v>
      </c>
      <c r="C85" s="92"/>
      <c r="D85" s="92"/>
      <c r="E85" s="92"/>
      <c r="F85" s="92"/>
      <c r="G85" s="92"/>
      <c r="H85" s="92"/>
      <c r="I85" s="93"/>
      <c r="J85" s="94"/>
      <c r="K85" s="305">
        <v>0.05</v>
      </c>
      <c r="L85" s="861">
        <f>N78*K85</f>
        <v>63.231450557019073</v>
      </c>
      <c r="M85" s="862"/>
      <c r="N85" s="51"/>
    </row>
    <row r="86" spans="1:14" ht="15.75" thickBot="1">
      <c r="B86" s="825" t="s">
        <v>953</v>
      </c>
      <c r="C86" s="826"/>
      <c r="D86" s="826"/>
      <c r="E86" s="826"/>
      <c r="F86" s="826"/>
      <c r="G86" s="826"/>
      <c r="H86" s="826"/>
      <c r="I86" s="826"/>
      <c r="J86" s="826"/>
      <c r="K86" s="826"/>
      <c r="L86" s="826"/>
      <c r="M86" s="827"/>
      <c r="N86" s="52">
        <f>L83+L84+L85</f>
        <v>379.38870334211441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1644.0177144824959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991.13841191639256</v>
      </c>
      <c r="N48" s="272">
        <f>K48*M48</f>
        <v>991.13841191639256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991.13841191639256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991.13841191639256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198.22768238327853</v>
      </c>
      <c r="M83" s="860"/>
      <c r="N83" s="51"/>
    </row>
    <row r="84" spans="1:14">
      <c r="B84" s="89" t="s">
        <v>973</v>
      </c>
      <c r="C84" s="90"/>
      <c r="D84" s="90"/>
      <c r="E84" s="90"/>
      <c r="F84" s="90"/>
      <c r="G84" s="90"/>
      <c r="H84" s="90"/>
      <c r="I84" s="87"/>
      <c r="J84" s="88"/>
      <c r="K84" s="304">
        <v>0.05</v>
      </c>
      <c r="L84" s="859">
        <f>N78*K84</f>
        <v>49.556920595819633</v>
      </c>
      <c r="M84" s="860"/>
      <c r="N84" s="51"/>
    </row>
    <row r="85" spans="1:14" ht="15.75" thickBot="1">
      <c r="B85" s="91" t="s">
        <v>974</v>
      </c>
      <c r="C85" s="92"/>
      <c r="D85" s="92"/>
      <c r="E85" s="92"/>
      <c r="F85" s="92"/>
      <c r="G85" s="92"/>
      <c r="H85" s="92"/>
      <c r="I85" s="93"/>
      <c r="J85" s="94"/>
      <c r="K85" s="305">
        <v>0.05</v>
      </c>
      <c r="L85" s="861">
        <f>N78*K85</f>
        <v>49.556920595819633</v>
      </c>
      <c r="M85" s="862"/>
      <c r="N85" s="51"/>
    </row>
    <row r="86" spans="1:14" ht="15.75" thickBot="1">
      <c r="B86" s="825" t="s">
        <v>953</v>
      </c>
      <c r="C86" s="826"/>
      <c r="D86" s="826"/>
      <c r="E86" s="826"/>
      <c r="F86" s="826"/>
      <c r="G86" s="826"/>
      <c r="H86" s="826"/>
      <c r="I86" s="826"/>
      <c r="J86" s="826"/>
      <c r="K86" s="826"/>
      <c r="L86" s="826"/>
      <c r="M86" s="827"/>
      <c r="N86" s="52">
        <f>L83+L84+L85</f>
        <v>297.3415235749178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1288.4799354913102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1838.1112366449465</v>
      </c>
      <c r="N48" s="272">
        <f>K48*M48</f>
        <v>1838.1112366449465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1838.1112366449465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1838.1112366449465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367.62224732898932</v>
      </c>
      <c r="M83" s="860"/>
      <c r="N83" s="51"/>
    </row>
    <row r="84" spans="1:14">
      <c r="B84" s="89" t="s">
        <v>973</v>
      </c>
      <c r="C84" s="90"/>
      <c r="D84" s="90"/>
      <c r="E84" s="90"/>
      <c r="F84" s="90"/>
      <c r="G84" s="90"/>
      <c r="H84" s="90"/>
      <c r="I84" s="87"/>
      <c r="J84" s="88"/>
      <c r="K84" s="304">
        <v>0.05</v>
      </c>
      <c r="L84" s="859">
        <f>N78*K84</f>
        <v>91.905561832247329</v>
      </c>
      <c r="M84" s="860"/>
      <c r="N84" s="51"/>
    </row>
    <row r="85" spans="1:14" ht="15.75" thickBot="1">
      <c r="B85" s="91" t="s">
        <v>974</v>
      </c>
      <c r="C85" s="92"/>
      <c r="D85" s="92"/>
      <c r="E85" s="92"/>
      <c r="F85" s="92"/>
      <c r="G85" s="92"/>
      <c r="H85" s="92"/>
      <c r="I85" s="93"/>
      <c r="J85" s="94"/>
      <c r="K85" s="305">
        <v>0.05</v>
      </c>
      <c r="L85" s="861">
        <f>N78*K85</f>
        <v>91.905561832247329</v>
      </c>
      <c r="M85" s="862"/>
      <c r="N85" s="51"/>
    </row>
    <row r="86" spans="1:14" ht="15.75" thickBot="1">
      <c r="B86" s="825" t="s">
        <v>953</v>
      </c>
      <c r="C86" s="826"/>
      <c r="D86" s="826"/>
      <c r="E86" s="826"/>
      <c r="F86" s="826"/>
      <c r="G86" s="826"/>
      <c r="H86" s="826"/>
      <c r="I86" s="826"/>
      <c r="J86" s="826"/>
      <c r="K86" s="826"/>
      <c r="L86" s="826"/>
      <c r="M86" s="827"/>
      <c r="N86" s="52">
        <f>L83+L84+L85</f>
        <v>551.433370993484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2389.5446076384305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2974.4752768314415</v>
      </c>
      <c r="N48" s="272">
        <f>K48*M48</f>
        <v>2974.4752768314415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2974.4752768314415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2974.4752768314415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594.89505536628837</v>
      </c>
      <c r="M83" s="860"/>
      <c r="N83" s="51"/>
    </row>
    <row r="84" spans="1:14">
      <c r="B84" s="89" t="s">
        <v>973</v>
      </c>
      <c r="C84" s="90"/>
      <c r="D84" s="90"/>
      <c r="E84" s="90"/>
      <c r="F84" s="90"/>
      <c r="G84" s="90"/>
      <c r="H84" s="90"/>
      <c r="I84" s="87"/>
      <c r="J84" s="88"/>
      <c r="K84" s="304">
        <v>0.05</v>
      </c>
      <c r="L84" s="859">
        <f>N78*K84</f>
        <v>148.72376384157209</v>
      </c>
      <c r="M84" s="860"/>
      <c r="N84" s="51"/>
    </row>
    <row r="85" spans="1:14" ht="15.75" thickBot="1">
      <c r="B85" s="91" t="s">
        <v>974</v>
      </c>
      <c r="C85" s="92"/>
      <c r="D85" s="92"/>
      <c r="E85" s="92"/>
      <c r="F85" s="92"/>
      <c r="G85" s="92"/>
      <c r="H85" s="92"/>
      <c r="I85" s="93"/>
      <c r="J85" s="94"/>
      <c r="K85" s="305">
        <v>0.05</v>
      </c>
      <c r="L85" s="861">
        <f>N78*K85</f>
        <v>148.72376384157209</v>
      </c>
      <c r="M85" s="862"/>
      <c r="N85" s="51"/>
    </row>
    <row r="86" spans="1:14" ht="15.75" thickBot="1">
      <c r="B86" s="825" t="s">
        <v>953</v>
      </c>
      <c r="C86" s="826"/>
      <c r="D86" s="826"/>
      <c r="E86" s="826"/>
      <c r="F86" s="826"/>
      <c r="G86" s="826"/>
      <c r="H86" s="826"/>
      <c r="I86" s="826"/>
      <c r="J86" s="826"/>
      <c r="K86" s="826"/>
      <c r="L86" s="826"/>
      <c r="M86" s="827"/>
      <c r="N86" s="52">
        <f>L83+L84+L85</f>
        <v>892.34258304943262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3866.817859880874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2243.0469300696113</v>
      </c>
      <c r="N48" s="272">
        <f>K48*M48</f>
        <v>2243.0469300696113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2243.0469300696113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2243.0469300696113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448.60938601392229</v>
      </c>
      <c r="M83" s="860"/>
      <c r="N83" s="51"/>
    </row>
    <row r="84" spans="1:14">
      <c r="B84" s="89" t="s">
        <v>973</v>
      </c>
      <c r="C84" s="90"/>
      <c r="D84" s="90"/>
      <c r="E84" s="90"/>
      <c r="F84" s="90"/>
      <c r="G84" s="90"/>
      <c r="H84" s="90"/>
      <c r="I84" s="87"/>
      <c r="J84" s="88"/>
      <c r="K84" s="304">
        <v>0.05</v>
      </c>
      <c r="L84" s="859">
        <f>N78*K84</f>
        <v>112.15234650348057</v>
      </c>
      <c r="M84" s="860"/>
      <c r="N84" s="51"/>
    </row>
    <row r="85" spans="1:14" ht="15.75" thickBot="1">
      <c r="B85" s="91" t="s">
        <v>974</v>
      </c>
      <c r="C85" s="92"/>
      <c r="D85" s="92"/>
      <c r="E85" s="92"/>
      <c r="F85" s="92"/>
      <c r="G85" s="92"/>
      <c r="H85" s="92"/>
      <c r="I85" s="93"/>
      <c r="J85" s="94"/>
      <c r="K85" s="305">
        <v>0.05</v>
      </c>
      <c r="L85" s="861">
        <f>N78*K85</f>
        <v>112.15234650348057</v>
      </c>
      <c r="M85" s="862"/>
      <c r="N85" s="51"/>
    </row>
    <row r="86" spans="1:14" ht="15.75" thickBot="1">
      <c r="B86" s="825" t="s">
        <v>953</v>
      </c>
      <c r="C86" s="826"/>
      <c r="D86" s="826"/>
      <c r="E86" s="826"/>
      <c r="F86" s="826"/>
      <c r="G86" s="826"/>
      <c r="H86" s="826"/>
      <c r="I86" s="826"/>
      <c r="J86" s="826"/>
      <c r="K86" s="826"/>
      <c r="L86" s="826"/>
      <c r="M86" s="827"/>
      <c r="N86" s="52">
        <f>L83+L84+L85</f>
        <v>672.91407902088338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2915.9610090904948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1892.173331840386</v>
      </c>
      <c r="N48" s="272">
        <f>K48*M48</f>
        <v>1892.173331840386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1892.173331840386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1892.173331840386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378.43466636807722</v>
      </c>
      <c r="M83" s="860"/>
      <c r="N83" s="51"/>
    </row>
    <row r="84" spans="1:14">
      <c r="B84" s="89" t="s">
        <v>973</v>
      </c>
      <c r="C84" s="90"/>
      <c r="D84" s="90"/>
      <c r="E84" s="90"/>
      <c r="F84" s="90"/>
      <c r="G84" s="90"/>
      <c r="H84" s="90"/>
      <c r="I84" s="87"/>
      <c r="J84" s="88"/>
      <c r="K84" s="304">
        <v>0.05</v>
      </c>
      <c r="L84" s="859">
        <f>N78*K84</f>
        <v>94.608666592019304</v>
      </c>
      <c r="M84" s="860"/>
      <c r="N84" s="51"/>
    </row>
    <row r="85" spans="1:14" ht="15.75" thickBot="1">
      <c r="B85" s="91" t="s">
        <v>974</v>
      </c>
      <c r="C85" s="92"/>
      <c r="D85" s="92"/>
      <c r="E85" s="92"/>
      <c r="F85" s="92"/>
      <c r="G85" s="92"/>
      <c r="H85" s="92"/>
      <c r="I85" s="93"/>
      <c r="J85" s="94"/>
      <c r="K85" s="305">
        <v>0.05</v>
      </c>
      <c r="L85" s="861">
        <f>N78*K85</f>
        <v>94.608666592019304</v>
      </c>
      <c r="M85" s="862"/>
      <c r="N85" s="51"/>
    </row>
    <row r="86" spans="1:14" ht="15.75" thickBot="1">
      <c r="B86" s="825" t="s">
        <v>953</v>
      </c>
      <c r="C86" s="826"/>
      <c r="D86" s="826"/>
      <c r="E86" s="826"/>
      <c r="F86" s="826"/>
      <c r="G86" s="826"/>
      <c r="H86" s="826"/>
      <c r="I86" s="826"/>
      <c r="J86" s="826"/>
      <c r="K86" s="826"/>
      <c r="L86" s="826"/>
      <c r="M86" s="827"/>
      <c r="N86" s="52">
        <f>L83+L84+L85</f>
        <v>567.65199955211585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2459.825331392502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1799.9497576834597</v>
      </c>
      <c r="N48" s="272">
        <f>K48*M48</f>
        <v>1799.9497576834597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1799.9497576834597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1799.9497576834597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359.98995153669193</v>
      </c>
      <c r="M83" s="860"/>
      <c r="N83" s="51"/>
    </row>
    <row r="84" spans="1:14">
      <c r="B84" s="89" t="s">
        <v>973</v>
      </c>
      <c r="C84" s="90"/>
      <c r="D84" s="90"/>
      <c r="E84" s="90"/>
      <c r="F84" s="90"/>
      <c r="G84" s="90"/>
      <c r="H84" s="90"/>
      <c r="I84" s="87"/>
      <c r="J84" s="88"/>
      <c r="K84" s="304">
        <v>0.05</v>
      </c>
      <c r="L84" s="859">
        <f>N78*K84</f>
        <v>89.997487884172983</v>
      </c>
      <c r="M84" s="860"/>
      <c r="N84" s="51"/>
    </row>
    <row r="85" spans="1:14" ht="15.75" thickBot="1">
      <c r="B85" s="91" t="s">
        <v>974</v>
      </c>
      <c r="C85" s="92"/>
      <c r="D85" s="92"/>
      <c r="E85" s="92"/>
      <c r="F85" s="92"/>
      <c r="G85" s="92"/>
      <c r="H85" s="92"/>
      <c r="I85" s="93"/>
      <c r="J85" s="94"/>
      <c r="K85" s="305">
        <v>0.05</v>
      </c>
      <c r="L85" s="861">
        <f>N78*K85</f>
        <v>89.997487884172983</v>
      </c>
      <c r="M85" s="862"/>
      <c r="N85" s="51"/>
    </row>
    <row r="86" spans="1:14" ht="15.75" thickBot="1">
      <c r="B86" s="825" t="s">
        <v>953</v>
      </c>
      <c r="C86" s="826"/>
      <c r="D86" s="826"/>
      <c r="E86" s="826"/>
      <c r="F86" s="826"/>
      <c r="G86" s="826"/>
      <c r="H86" s="826"/>
      <c r="I86" s="826"/>
      <c r="J86" s="826"/>
      <c r="K86" s="826"/>
      <c r="L86" s="826"/>
      <c r="M86" s="827"/>
      <c r="N86" s="52">
        <f>L83+L84+L85</f>
        <v>539.9849273050379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2339.9346849884978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1826.4507847400475</v>
      </c>
      <c r="N48" s="272">
        <f>K48*M48</f>
        <v>1826.4507847400475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1826.4507847400475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1826.4507847400475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365.29015694800955</v>
      </c>
      <c r="M83" s="860"/>
      <c r="N83" s="51"/>
    </row>
    <row r="84" spans="1:14">
      <c r="B84" s="89" t="s">
        <v>973</v>
      </c>
      <c r="C84" s="90"/>
      <c r="D84" s="90"/>
      <c r="E84" s="90"/>
      <c r="F84" s="90"/>
      <c r="G84" s="90"/>
      <c r="H84" s="90"/>
      <c r="I84" s="87"/>
      <c r="J84" s="88"/>
      <c r="K84" s="304">
        <v>0.05</v>
      </c>
      <c r="L84" s="859">
        <f>N78*K84</f>
        <v>91.322539237002388</v>
      </c>
      <c r="M84" s="860"/>
      <c r="N84" s="51"/>
    </row>
    <row r="85" spans="1:14" ht="15.75" thickBot="1">
      <c r="B85" s="91" t="s">
        <v>974</v>
      </c>
      <c r="C85" s="92"/>
      <c r="D85" s="92"/>
      <c r="E85" s="92"/>
      <c r="F85" s="92"/>
      <c r="G85" s="92"/>
      <c r="H85" s="92"/>
      <c r="I85" s="93"/>
      <c r="J85" s="94"/>
      <c r="K85" s="305">
        <v>0.05</v>
      </c>
      <c r="L85" s="861">
        <f>N78*K85</f>
        <v>91.322539237002388</v>
      </c>
      <c r="M85" s="862"/>
      <c r="N85" s="51"/>
    </row>
    <row r="86" spans="1:14" ht="15.75" thickBot="1">
      <c r="B86" s="825" t="s">
        <v>953</v>
      </c>
      <c r="C86" s="826"/>
      <c r="D86" s="826"/>
      <c r="E86" s="826"/>
      <c r="F86" s="826"/>
      <c r="G86" s="826"/>
      <c r="H86" s="826"/>
      <c r="I86" s="826"/>
      <c r="J86" s="826"/>
      <c r="K86" s="826"/>
      <c r="L86" s="826"/>
      <c r="M86" s="827"/>
      <c r="N86" s="52">
        <f>L83+L84+L85</f>
        <v>547.93523542201433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2374.3860201620619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2607.7010623682627</v>
      </c>
      <c r="N48" s="272">
        <f>K48*M48</f>
        <v>2607.7010623682627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2607.7010623682627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2607.7010623682627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521.54021247365256</v>
      </c>
      <c r="M83" s="860"/>
      <c r="N83" s="51"/>
    </row>
    <row r="84" spans="1:14">
      <c r="B84" s="89" t="s">
        <v>973</v>
      </c>
      <c r="C84" s="90"/>
      <c r="D84" s="90"/>
      <c r="E84" s="90"/>
      <c r="F84" s="90"/>
      <c r="G84" s="90"/>
      <c r="H84" s="90"/>
      <c r="I84" s="87"/>
      <c r="J84" s="88"/>
      <c r="K84" s="304">
        <v>0.05</v>
      </c>
      <c r="L84" s="859">
        <f>N78*K84</f>
        <v>130.38505311841314</v>
      </c>
      <c r="M84" s="860"/>
      <c r="N84" s="51"/>
    </row>
    <row r="85" spans="1:14" ht="15.75" thickBot="1">
      <c r="B85" s="91" t="s">
        <v>974</v>
      </c>
      <c r="C85" s="92"/>
      <c r="D85" s="92"/>
      <c r="E85" s="92"/>
      <c r="F85" s="92"/>
      <c r="G85" s="92"/>
      <c r="H85" s="92"/>
      <c r="I85" s="93"/>
      <c r="J85" s="94"/>
      <c r="K85" s="305">
        <v>0.05</v>
      </c>
      <c r="L85" s="861">
        <f>N78*K85</f>
        <v>130.38505311841314</v>
      </c>
      <c r="M85" s="862"/>
      <c r="N85" s="51"/>
    </row>
    <row r="86" spans="1:14" ht="15.75" thickBot="1">
      <c r="B86" s="825" t="s">
        <v>953</v>
      </c>
      <c r="C86" s="826"/>
      <c r="D86" s="826"/>
      <c r="E86" s="826"/>
      <c r="F86" s="826"/>
      <c r="G86" s="826"/>
      <c r="H86" s="826"/>
      <c r="I86" s="826"/>
      <c r="J86" s="826"/>
      <c r="K86" s="826"/>
      <c r="L86" s="826"/>
      <c r="M86" s="827"/>
      <c r="N86" s="52">
        <f>L83+L84+L85</f>
        <v>782.31031871047878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3390.0113810787416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2862.110922111508</v>
      </c>
      <c r="N48" s="272">
        <f>K48*M48</f>
        <v>2862.110922111508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2862.110922111508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2862.110922111508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572.4221844223016</v>
      </c>
      <c r="M83" s="860"/>
      <c r="N83" s="51"/>
    </row>
    <row r="84" spans="1:14">
      <c r="B84" s="89" t="s">
        <v>973</v>
      </c>
      <c r="C84" s="90"/>
      <c r="D84" s="90"/>
      <c r="E84" s="90"/>
      <c r="F84" s="90"/>
      <c r="G84" s="90"/>
      <c r="H84" s="90"/>
      <c r="I84" s="87"/>
      <c r="J84" s="88"/>
      <c r="K84" s="304">
        <v>0.05</v>
      </c>
      <c r="L84" s="859">
        <f>N78*K84</f>
        <v>143.1055461055754</v>
      </c>
      <c r="M84" s="860"/>
      <c r="N84" s="51"/>
    </row>
    <row r="85" spans="1:14" ht="15.75" thickBot="1">
      <c r="B85" s="91" t="s">
        <v>974</v>
      </c>
      <c r="C85" s="92"/>
      <c r="D85" s="92"/>
      <c r="E85" s="92"/>
      <c r="F85" s="92"/>
      <c r="G85" s="92"/>
      <c r="H85" s="92"/>
      <c r="I85" s="93"/>
      <c r="J85" s="94"/>
      <c r="K85" s="305">
        <v>0.05</v>
      </c>
      <c r="L85" s="861">
        <f>N78*K85</f>
        <v>143.1055461055754</v>
      </c>
      <c r="M85" s="862"/>
      <c r="N85" s="51"/>
    </row>
    <row r="86" spans="1:14" ht="15.75" thickBot="1">
      <c r="B86" s="825" t="s">
        <v>953</v>
      </c>
      <c r="C86" s="826"/>
      <c r="D86" s="826"/>
      <c r="E86" s="826"/>
      <c r="F86" s="826"/>
      <c r="G86" s="826"/>
      <c r="H86" s="826"/>
      <c r="I86" s="826"/>
      <c r="J86" s="826"/>
      <c r="K86" s="826"/>
      <c r="L86" s="826"/>
      <c r="M86" s="827"/>
      <c r="N86" s="52">
        <f>L83+L84+L85</f>
        <v>858.6332766334524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3720.7441987449602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2862.110922111508</v>
      </c>
      <c r="N48" s="272">
        <f>K48*M48</f>
        <v>2862.110922111508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2862.110922111508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2862.110922111508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572.4221844223016</v>
      </c>
      <c r="M83" s="860"/>
      <c r="N83" s="51"/>
    </row>
    <row r="84" spans="1:14">
      <c r="B84" s="89" t="s">
        <v>973</v>
      </c>
      <c r="C84" s="90"/>
      <c r="D84" s="90"/>
      <c r="E84" s="90"/>
      <c r="F84" s="90"/>
      <c r="G84" s="90"/>
      <c r="H84" s="90"/>
      <c r="I84" s="87"/>
      <c r="J84" s="88"/>
      <c r="K84" s="304">
        <v>0.05</v>
      </c>
      <c r="L84" s="859">
        <f>N78*K84</f>
        <v>143.1055461055754</v>
      </c>
      <c r="M84" s="860"/>
      <c r="N84" s="51"/>
    </row>
    <row r="85" spans="1:14" ht="15.75" thickBot="1">
      <c r="B85" s="91" t="s">
        <v>974</v>
      </c>
      <c r="C85" s="92"/>
      <c r="D85" s="92"/>
      <c r="E85" s="92"/>
      <c r="F85" s="92"/>
      <c r="G85" s="92"/>
      <c r="H85" s="92"/>
      <c r="I85" s="93"/>
      <c r="J85" s="94"/>
      <c r="K85" s="305">
        <v>0.05</v>
      </c>
      <c r="L85" s="861">
        <f>N78*K85</f>
        <v>143.1055461055754</v>
      </c>
      <c r="M85" s="862"/>
      <c r="N85" s="51"/>
    </row>
    <row r="86" spans="1:14" ht="15.75" thickBot="1">
      <c r="B86" s="825" t="s">
        <v>953</v>
      </c>
      <c r="C86" s="826"/>
      <c r="D86" s="826"/>
      <c r="E86" s="826"/>
      <c r="F86" s="826"/>
      <c r="G86" s="826"/>
      <c r="H86" s="826"/>
      <c r="I86" s="826"/>
      <c r="J86" s="826"/>
      <c r="K86" s="826"/>
      <c r="L86" s="826"/>
      <c r="M86" s="827"/>
      <c r="N86" s="52">
        <f>L83+L84+L85</f>
        <v>858.6332766334524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3720.7441987449602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2261.0676284680917</v>
      </c>
      <c r="N48" s="272">
        <f>K48*M48</f>
        <v>2261.0676284680917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2261.0676284680917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2261.0676284680917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452.21352569361835</v>
      </c>
      <c r="M83" s="860"/>
      <c r="N83" s="51"/>
    </row>
    <row r="84" spans="1:14">
      <c r="B84" s="89" t="s">
        <v>973</v>
      </c>
      <c r="C84" s="90"/>
      <c r="D84" s="90"/>
      <c r="E84" s="90"/>
      <c r="F84" s="90"/>
      <c r="G84" s="90"/>
      <c r="H84" s="90"/>
      <c r="I84" s="87"/>
      <c r="J84" s="88"/>
      <c r="K84" s="304">
        <v>0.05</v>
      </c>
      <c r="L84" s="859">
        <f>N78*K84</f>
        <v>113.05338142340459</v>
      </c>
      <c r="M84" s="860"/>
      <c r="N84" s="51"/>
    </row>
    <row r="85" spans="1:14" ht="15.75" thickBot="1">
      <c r="B85" s="91" t="s">
        <v>974</v>
      </c>
      <c r="C85" s="92"/>
      <c r="D85" s="92"/>
      <c r="E85" s="92"/>
      <c r="F85" s="92"/>
      <c r="G85" s="92"/>
      <c r="H85" s="92"/>
      <c r="I85" s="93"/>
      <c r="J85" s="94"/>
      <c r="K85" s="305">
        <v>0.05</v>
      </c>
      <c r="L85" s="861">
        <f>N78*K85</f>
        <v>113.05338142340459</v>
      </c>
      <c r="M85" s="862"/>
      <c r="N85" s="51"/>
    </row>
    <row r="86" spans="1:14" ht="15.75" thickBot="1">
      <c r="B86" s="825" t="s">
        <v>953</v>
      </c>
      <c r="C86" s="826"/>
      <c r="D86" s="826"/>
      <c r="E86" s="826"/>
      <c r="F86" s="826"/>
      <c r="G86" s="826"/>
      <c r="H86" s="826"/>
      <c r="I86" s="826"/>
      <c r="J86" s="826"/>
      <c r="K86" s="826"/>
      <c r="L86" s="826"/>
      <c r="M86" s="827"/>
      <c r="N86" s="52">
        <f>L83+L84+L85</f>
        <v>678.32028854042755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2939.3879170085193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2345.8709150491727</v>
      </c>
      <c r="N48" s="272">
        <f>K48*M48</f>
        <v>2345.8709150491727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2345.8709150491727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2345.8709150491727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469.17418300983456</v>
      </c>
      <c r="M83" s="860"/>
      <c r="N83" s="51"/>
    </row>
    <row r="84" spans="1:14">
      <c r="B84" s="89" t="s">
        <v>973</v>
      </c>
      <c r="C84" s="90"/>
      <c r="D84" s="90"/>
      <c r="E84" s="90"/>
      <c r="F84" s="90"/>
      <c r="G84" s="90"/>
      <c r="H84" s="90"/>
      <c r="I84" s="87"/>
      <c r="J84" s="88"/>
      <c r="K84" s="304">
        <v>0.05</v>
      </c>
      <c r="L84" s="859">
        <f>N78*K84</f>
        <v>117.29354575245864</v>
      </c>
      <c r="M84" s="860"/>
      <c r="N84" s="51"/>
    </row>
    <row r="85" spans="1:14" ht="15.75" thickBot="1">
      <c r="B85" s="91" t="s">
        <v>974</v>
      </c>
      <c r="C85" s="92"/>
      <c r="D85" s="92"/>
      <c r="E85" s="92"/>
      <c r="F85" s="92"/>
      <c r="G85" s="92"/>
      <c r="H85" s="92"/>
      <c r="I85" s="93"/>
      <c r="J85" s="94"/>
      <c r="K85" s="305">
        <v>0.05</v>
      </c>
      <c r="L85" s="861">
        <f>N78*K85</f>
        <v>117.29354575245864</v>
      </c>
      <c r="M85" s="862"/>
      <c r="N85" s="51"/>
    </row>
    <row r="86" spans="1:14" ht="15.75" thickBot="1">
      <c r="B86" s="825" t="s">
        <v>953</v>
      </c>
      <c r="C86" s="826"/>
      <c r="D86" s="826"/>
      <c r="E86" s="826"/>
      <c r="F86" s="826"/>
      <c r="G86" s="826"/>
      <c r="H86" s="826"/>
      <c r="I86" s="826"/>
      <c r="J86" s="826"/>
      <c r="K86" s="826"/>
      <c r="L86" s="826"/>
      <c r="M86" s="827"/>
      <c r="N86" s="52">
        <f>L83+L84+L85</f>
        <v>703.76127451475179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3049.6321895639244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2138.1028629255225</v>
      </c>
      <c r="N48" s="272">
        <f>K48*M48</f>
        <v>2138.1028629255225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2138.1028629255225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2138.1028629255225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427.62057258510453</v>
      </c>
      <c r="M83" s="860"/>
      <c r="N83" s="51"/>
    </row>
    <row r="84" spans="1:14">
      <c r="B84" s="89" t="s">
        <v>973</v>
      </c>
      <c r="C84" s="90"/>
      <c r="D84" s="90"/>
      <c r="E84" s="90"/>
      <c r="F84" s="90"/>
      <c r="G84" s="90"/>
      <c r="H84" s="90"/>
      <c r="I84" s="87"/>
      <c r="J84" s="88"/>
      <c r="K84" s="304">
        <v>0.05</v>
      </c>
      <c r="L84" s="859">
        <f>N78*K84</f>
        <v>106.90514314627613</v>
      </c>
      <c r="M84" s="860"/>
      <c r="N84" s="51"/>
    </row>
    <row r="85" spans="1:14" ht="15.75" thickBot="1">
      <c r="B85" s="91" t="s">
        <v>974</v>
      </c>
      <c r="C85" s="92"/>
      <c r="D85" s="92"/>
      <c r="E85" s="92"/>
      <c r="F85" s="92"/>
      <c r="G85" s="92"/>
      <c r="H85" s="92"/>
      <c r="I85" s="93"/>
      <c r="J85" s="94"/>
      <c r="K85" s="305">
        <v>0.05</v>
      </c>
      <c r="L85" s="861">
        <f>N78*K85</f>
        <v>106.90514314627613</v>
      </c>
      <c r="M85" s="862"/>
      <c r="N85" s="51"/>
    </row>
    <row r="86" spans="1:14" ht="15.75" thickBot="1">
      <c r="B86" s="825" t="s">
        <v>953</v>
      </c>
      <c r="C86" s="826"/>
      <c r="D86" s="826"/>
      <c r="E86" s="826"/>
      <c r="F86" s="826"/>
      <c r="G86" s="826"/>
      <c r="H86" s="826"/>
      <c r="I86" s="826"/>
      <c r="J86" s="826"/>
      <c r="K86" s="826"/>
      <c r="L86" s="826"/>
      <c r="M86" s="827"/>
      <c r="N86" s="52">
        <f>L83+L84+L85</f>
        <v>641.43085887765676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2779.5337218031791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2430.6742016302546</v>
      </c>
      <c r="N48" s="272">
        <f>K48*M48</f>
        <v>2430.6742016302546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2430.6742016302546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2430.6742016302546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486.13484032605095</v>
      </c>
      <c r="M83" s="860"/>
      <c r="N83" s="51"/>
    </row>
    <row r="84" spans="1:14">
      <c r="B84" s="89" t="s">
        <v>973</v>
      </c>
      <c r="C84" s="90"/>
      <c r="D84" s="90"/>
      <c r="E84" s="90"/>
      <c r="F84" s="90"/>
      <c r="G84" s="90"/>
      <c r="H84" s="90"/>
      <c r="I84" s="87"/>
      <c r="J84" s="88"/>
      <c r="K84" s="304">
        <v>0.05</v>
      </c>
      <c r="L84" s="859">
        <f>N78*K84</f>
        <v>121.53371008151274</v>
      </c>
      <c r="M84" s="860"/>
      <c r="N84" s="51"/>
    </row>
    <row r="85" spans="1:14" ht="15.75" thickBot="1">
      <c r="B85" s="91" t="s">
        <v>974</v>
      </c>
      <c r="C85" s="92"/>
      <c r="D85" s="92"/>
      <c r="E85" s="92"/>
      <c r="F85" s="92"/>
      <c r="G85" s="92"/>
      <c r="H85" s="92"/>
      <c r="I85" s="93"/>
      <c r="J85" s="94"/>
      <c r="K85" s="305">
        <v>0.05</v>
      </c>
      <c r="L85" s="861">
        <f>N78*K85</f>
        <v>121.53371008151274</v>
      </c>
      <c r="M85" s="862"/>
      <c r="N85" s="51"/>
    </row>
    <row r="86" spans="1:14" ht="15.75" thickBot="1">
      <c r="B86" s="825" t="s">
        <v>953</v>
      </c>
      <c r="C86" s="826"/>
      <c r="D86" s="826"/>
      <c r="E86" s="826"/>
      <c r="F86" s="826"/>
      <c r="G86" s="826"/>
      <c r="H86" s="826"/>
      <c r="I86" s="826"/>
      <c r="J86" s="826"/>
      <c r="K86" s="826"/>
      <c r="L86" s="826"/>
      <c r="M86" s="827"/>
      <c r="N86" s="52">
        <f>L83+L84+L85</f>
        <v>729.20226048907637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3159.8764621193309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500</v>
      </c>
      <c r="N36" s="272">
        <f>K36/M36</f>
        <v>179.67866423748114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1859.312058290217</v>
      </c>
      <c r="N48" s="272">
        <f>K48*M48</f>
        <v>1859.312058290217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1859.312058290217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4" ht="15.75" thickBot="1">
      <c r="B65" s="831" t="s">
        <v>953</v>
      </c>
      <c r="C65" s="832"/>
      <c r="D65" s="832"/>
      <c r="E65" s="832"/>
      <c r="F65" s="832"/>
      <c r="G65" s="832"/>
      <c r="H65" s="832"/>
      <c r="I65" s="832"/>
      <c r="J65" s="832"/>
      <c r="K65" s="832"/>
      <c r="L65" s="832"/>
      <c r="M65" s="83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1" t="s">
        <v>963</v>
      </c>
      <c r="C69" s="852"/>
      <c r="D69" s="852"/>
      <c r="E69" s="852"/>
      <c r="F69" s="852"/>
      <c r="G69" s="852"/>
      <c r="H69" s="852"/>
      <c r="I69" s="73" t="s">
        <v>964</v>
      </c>
      <c r="J69" s="75" t="s">
        <v>1410</v>
      </c>
      <c r="K69" s="74" t="s">
        <v>966</v>
      </c>
      <c r="L69" s="853" t="s">
        <v>950</v>
      </c>
      <c r="M69" s="85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2"/>
      <c r="C74" s="813"/>
      <c r="D74" s="813"/>
      <c r="E74" s="813"/>
      <c r="F74" s="813"/>
      <c r="G74" s="813"/>
      <c r="H74" s="813"/>
      <c r="I74" s="126"/>
      <c r="J74" s="126"/>
      <c r="K74" s="126"/>
      <c r="L74" s="913"/>
      <c r="M74" s="913"/>
      <c r="N74" s="45"/>
    </row>
    <row r="75" spans="1:14" ht="15.75" thickBot="1">
      <c r="B75" s="831" t="s">
        <v>953</v>
      </c>
      <c r="C75" s="832"/>
      <c r="D75" s="832"/>
      <c r="E75" s="832"/>
      <c r="F75" s="832"/>
      <c r="G75" s="832"/>
      <c r="H75" s="832"/>
      <c r="I75" s="832"/>
      <c r="J75" s="832"/>
      <c r="K75" s="832"/>
      <c r="L75" s="832"/>
      <c r="M75" s="833"/>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2189.5891180589956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437.91782361179912</v>
      </c>
      <c r="M82" s="860"/>
      <c r="N82" s="51"/>
    </row>
    <row r="83" spans="1:14">
      <c r="B83" s="89" t="s">
        <v>973</v>
      </c>
      <c r="C83" s="90"/>
      <c r="D83" s="90"/>
      <c r="E83" s="90"/>
      <c r="F83" s="90"/>
      <c r="G83" s="90"/>
      <c r="H83" s="90"/>
      <c r="I83" s="87"/>
      <c r="J83" s="88"/>
      <c r="K83" s="304">
        <v>0.05</v>
      </c>
      <c r="L83" s="859">
        <f>N77*K83</f>
        <v>109.47945590294978</v>
      </c>
      <c r="M83" s="860"/>
      <c r="N83" s="51"/>
    </row>
    <row r="84" spans="1:14" ht="15.75" thickBot="1">
      <c r="B84" s="91" t="s">
        <v>974</v>
      </c>
      <c r="C84" s="92"/>
      <c r="D84" s="92"/>
      <c r="E84" s="92"/>
      <c r="F84" s="92"/>
      <c r="G84" s="92"/>
      <c r="H84" s="92"/>
      <c r="I84" s="93"/>
      <c r="J84" s="94"/>
      <c r="K84" s="305">
        <v>0.05</v>
      </c>
      <c r="L84" s="861">
        <f>N77*K84</f>
        <v>109.47945590294978</v>
      </c>
      <c r="M84" s="862"/>
      <c r="N84" s="51"/>
    </row>
    <row r="85" spans="1:14" ht="15.75" thickBot="1">
      <c r="B85" s="825" t="s">
        <v>953</v>
      </c>
      <c r="C85" s="826"/>
      <c r="D85" s="826"/>
      <c r="E85" s="826"/>
      <c r="F85" s="826"/>
      <c r="G85" s="826"/>
      <c r="H85" s="826"/>
      <c r="I85" s="826"/>
      <c r="J85" s="826"/>
      <c r="K85" s="826"/>
      <c r="L85" s="826"/>
      <c r="M85" s="827"/>
      <c r="N85" s="52">
        <f>L82+L83+L84</f>
        <v>656.87673541769868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2846.4658534766941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500</v>
      </c>
      <c r="N36" s="272">
        <f>K36/M36</f>
        <v>179.67866423748114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1902.773742663021</v>
      </c>
      <c r="N48" s="272">
        <f>K48*M48</f>
        <v>1902.773742663021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1902.773742663021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2233.0508024317996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446.61016048635997</v>
      </c>
      <c r="M83" s="860"/>
      <c r="N83" s="51"/>
    </row>
    <row r="84" spans="1:14">
      <c r="B84" s="89" t="s">
        <v>973</v>
      </c>
      <c r="C84" s="90"/>
      <c r="D84" s="90"/>
      <c r="E84" s="90"/>
      <c r="F84" s="90"/>
      <c r="G84" s="90"/>
      <c r="H84" s="90"/>
      <c r="I84" s="87"/>
      <c r="J84" s="88"/>
      <c r="K84" s="304">
        <v>0.05</v>
      </c>
      <c r="L84" s="859">
        <f>N78*K84</f>
        <v>111.65254012158999</v>
      </c>
      <c r="M84" s="860"/>
      <c r="N84" s="51"/>
    </row>
    <row r="85" spans="1:14" ht="15.75" thickBot="1">
      <c r="B85" s="91" t="s">
        <v>974</v>
      </c>
      <c r="C85" s="92"/>
      <c r="D85" s="92"/>
      <c r="E85" s="92"/>
      <c r="F85" s="92"/>
      <c r="G85" s="92"/>
      <c r="H85" s="92"/>
      <c r="I85" s="93"/>
      <c r="J85" s="94"/>
      <c r="K85" s="305">
        <v>0.05</v>
      </c>
      <c r="L85" s="861">
        <f>N78*K85</f>
        <v>111.65254012158999</v>
      </c>
      <c r="M85" s="862"/>
      <c r="N85" s="51"/>
    </row>
    <row r="86" spans="1:14" ht="15.75" thickBot="1">
      <c r="B86" s="825" t="s">
        <v>953</v>
      </c>
      <c r="C86" s="826"/>
      <c r="D86" s="826"/>
      <c r="E86" s="826"/>
      <c r="F86" s="826"/>
      <c r="G86" s="826"/>
      <c r="H86" s="826"/>
      <c r="I86" s="826"/>
      <c r="J86" s="826"/>
      <c r="K86" s="826"/>
      <c r="L86" s="826"/>
      <c r="M86" s="827"/>
      <c r="N86" s="52">
        <f>L83+L84+L85</f>
        <v>669.91524072953985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2902.9660431613393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500</v>
      </c>
      <c r="N36" s="272">
        <f>K36/M36</f>
        <v>179.67866423748114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4674.3571563492278</v>
      </c>
      <c r="N48" s="272">
        <f>K48*M48</f>
        <v>1402.3071469047684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1402.3071469047684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1732.5842066735472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346.51684133470945</v>
      </c>
      <c r="M83" s="860"/>
      <c r="N83" s="51"/>
    </row>
    <row r="84" spans="1:14">
      <c r="B84" s="89" t="s">
        <v>973</v>
      </c>
      <c r="C84" s="90"/>
      <c r="D84" s="90"/>
      <c r="E84" s="90"/>
      <c r="F84" s="90"/>
      <c r="G84" s="90"/>
      <c r="H84" s="90"/>
      <c r="I84" s="87"/>
      <c r="J84" s="88"/>
      <c r="K84" s="304">
        <v>0.05</v>
      </c>
      <c r="L84" s="859">
        <f>N78*K84</f>
        <v>86.629210333677364</v>
      </c>
      <c r="M84" s="860"/>
      <c r="N84" s="51"/>
    </row>
    <row r="85" spans="1:14" ht="15.75" thickBot="1">
      <c r="B85" s="91" t="s">
        <v>974</v>
      </c>
      <c r="C85" s="92"/>
      <c r="D85" s="92"/>
      <c r="E85" s="92"/>
      <c r="F85" s="92"/>
      <c r="G85" s="92"/>
      <c r="H85" s="92"/>
      <c r="I85" s="93"/>
      <c r="J85" s="94"/>
      <c r="K85" s="305">
        <v>0.05</v>
      </c>
      <c r="L85" s="861">
        <f>N78*K85</f>
        <v>86.629210333677364</v>
      </c>
      <c r="M85" s="862"/>
      <c r="N85" s="51"/>
    </row>
    <row r="86" spans="1:14" ht="15.75" thickBot="1">
      <c r="B86" s="825" t="s">
        <v>953</v>
      </c>
      <c r="C86" s="826"/>
      <c r="D86" s="826"/>
      <c r="E86" s="826"/>
      <c r="F86" s="826"/>
      <c r="G86" s="826"/>
      <c r="H86" s="826"/>
      <c r="I86" s="826"/>
      <c r="J86" s="826"/>
      <c r="K86" s="826"/>
      <c r="L86" s="826"/>
      <c r="M86" s="827"/>
      <c r="N86" s="52">
        <f>L83+L84+L85</f>
        <v>519.77526200206421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2252.3594686756114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89839.332118740567</v>
      </c>
      <c r="L36" s="270"/>
      <c r="M36" s="271">
        <v>500</v>
      </c>
      <c r="N36" s="272">
        <f>K36/M36</f>
        <v>179.67866423748114</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1908.0739480743387</v>
      </c>
      <c r="N48" s="272">
        <f>K48*M48</f>
        <v>858.6332766334524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858.6332766334524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1188.9103364022312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237.78206728044626</v>
      </c>
      <c r="M83" s="860"/>
      <c r="N83" s="51"/>
    </row>
    <row r="84" spans="1:14">
      <c r="B84" s="89" t="s">
        <v>973</v>
      </c>
      <c r="C84" s="90"/>
      <c r="D84" s="90"/>
      <c r="E84" s="90"/>
      <c r="F84" s="90"/>
      <c r="G84" s="90"/>
      <c r="H84" s="90"/>
      <c r="I84" s="87"/>
      <c r="J84" s="88"/>
      <c r="K84" s="304">
        <v>0.05</v>
      </c>
      <c r="L84" s="859">
        <f>N78*K84</f>
        <v>59.445516820111564</v>
      </c>
      <c r="M84" s="860"/>
      <c r="N84" s="51"/>
    </row>
    <row r="85" spans="1:14" ht="15.75" thickBot="1">
      <c r="B85" s="91" t="s">
        <v>974</v>
      </c>
      <c r="C85" s="92"/>
      <c r="D85" s="92"/>
      <c r="E85" s="92"/>
      <c r="F85" s="92"/>
      <c r="G85" s="92"/>
      <c r="H85" s="92"/>
      <c r="I85" s="93"/>
      <c r="J85" s="94"/>
      <c r="K85" s="305">
        <v>0.05</v>
      </c>
      <c r="L85" s="861">
        <f>N78*K85</f>
        <v>59.445516820111564</v>
      </c>
      <c r="M85" s="862"/>
      <c r="N85" s="51"/>
    </row>
    <row r="86" spans="1:14" ht="15.75" thickBot="1">
      <c r="B86" s="825" t="s">
        <v>953</v>
      </c>
      <c r="C86" s="826"/>
      <c r="D86" s="826"/>
      <c r="E86" s="826"/>
      <c r="F86" s="826"/>
      <c r="G86" s="826"/>
      <c r="H86" s="826"/>
      <c r="I86" s="826"/>
      <c r="J86" s="826"/>
      <c r="K86" s="826"/>
      <c r="L86" s="826"/>
      <c r="M86" s="827"/>
      <c r="N86" s="52">
        <f>L83+L84+L85</f>
        <v>356.67310092066936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1545.5834373229006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500</v>
      </c>
      <c r="N36" s="272">
        <f>K36/M36</f>
        <v>179.67866423748114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2126.4424110206241</v>
      </c>
      <c r="N48" s="272">
        <f>K48*M48</f>
        <v>956.89908495928091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956.89908495928091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1287.1761447280599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257.43522894561198</v>
      </c>
      <c r="M83" s="860"/>
      <c r="N83" s="51"/>
    </row>
    <row r="84" spans="1:14">
      <c r="B84" s="89" t="s">
        <v>973</v>
      </c>
      <c r="C84" s="90"/>
      <c r="D84" s="90"/>
      <c r="E84" s="90"/>
      <c r="F84" s="90"/>
      <c r="G84" s="90"/>
      <c r="H84" s="90"/>
      <c r="I84" s="87"/>
      <c r="J84" s="88"/>
      <c r="K84" s="304">
        <v>0.05</v>
      </c>
      <c r="L84" s="859">
        <f>N78*K84</f>
        <v>64.358807236402995</v>
      </c>
      <c r="M84" s="860"/>
      <c r="N84" s="51"/>
    </row>
    <row r="85" spans="1:14" ht="15.75" thickBot="1">
      <c r="B85" s="91" t="s">
        <v>974</v>
      </c>
      <c r="C85" s="92"/>
      <c r="D85" s="92"/>
      <c r="E85" s="92"/>
      <c r="F85" s="92"/>
      <c r="G85" s="92"/>
      <c r="H85" s="92"/>
      <c r="I85" s="93"/>
      <c r="J85" s="94"/>
      <c r="K85" s="305">
        <v>0.05</v>
      </c>
      <c r="L85" s="861">
        <f>N78*K85</f>
        <v>64.358807236402995</v>
      </c>
      <c r="M85" s="862"/>
      <c r="N85" s="51"/>
    </row>
    <row r="86" spans="1:14" ht="15.75" thickBot="1">
      <c r="B86" s="825" t="s">
        <v>953</v>
      </c>
      <c r="C86" s="826"/>
      <c r="D86" s="826"/>
      <c r="E86" s="826"/>
      <c r="F86" s="826"/>
      <c r="G86" s="826"/>
      <c r="H86" s="826"/>
      <c r="I86" s="826"/>
      <c r="J86" s="826"/>
      <c r="K86" s="826"/>
      <c r="L86" s="826"/>
      <c r="M86" s="827"/>
      <c r="N86" s="52">
        <f>L83+L84+L85</f>
        <v>386.15284341841794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1673.3289881464777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500</v>
      </c>
      <c r="N36" s="272">
        <f>K36/M36</f>
        <v>179.67866423748114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2850.4504702066097</v>
      </c>
      <c r="N48" s="272">
        <f>K48*M48</f>
        <v>1282.7027115929743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1282.7027115929743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1612.9797713617531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322.59595427235064</v>
      </c>
      <c r="M83" s="860"/>
      <c r="N83" s="51"/>
    </row>
    <row r="84" spans="1:14">
      <c r="B84" s="89" t="s">
        <v>973</v>
      </c>
      <c r="C84" s="90"/>
      <c r="D84" s="90"/>
      <c r="E84" s="90"/>
      <c r="F84" s="90"/>
      <c r="G84" s="90"/>
      <c r="H84" s="90"/>
      <c r="I84" s="87"/>
      <c r="J84" s="88"/>
      <c r="K84" s="304">
        <v>0.05</v>
      </c>
      <c r="L84" s="859">
        <f>N78*K84</f>
        <v>80.64898856808766</v>
      </c>
      <c r="M84" s="860"/>
      <c r="N84" s="51"/>
    </row>
    <row r="85" spans="1:14" ht="15.75" thickBot="1">
      <c r="B85" s="91" t="s">
        <v>974</v>
      </c>
      <c r="C85" s="92"/>
      <c r="D85" s="92"/>
      <c r="E85" s="92"/>
      <c r="F85" s="92"/>
      <c r="G85" s="92"/>
      <c r="H85" s="92"/>
      <c r="I85" s="93"/>
      <c r="J85" s="94"/>
      <c r="K85" s="305">
        <v>0.05</v>
      </c>
      <c r="L85" s="861">
        <f>N78*K85</f>
        <v>80.64898856808766</v>
      </c>
      <c r="M85" s="862"/>
      <c r="N85" s="51"/>
    </row>
    <row r="86" spans="1:14" ht="15.75" thickBot="1">
      <c r="B86" s="825" t="s">
        <v>953</v>
      </c>
      <c r="C86" s="826"/>
      <c r="D86" s="826"/>
      <c r="E86" s="826"/>
      <c r="F86" s="826"/>
      <c r="G86" s="826"/>
      <c r="H86" s="826"/>
      <c r="I86" s="826"/>
      <c r="J86" s="826"/>
      <c r="K86" s="826"/>
      <c r="L86" s="826"/>
      <c r="M86" s="827"/>
      <c r="N86" s="52">
        <f>L83+L84+L85</f>
        <v>483.89393140852593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2096.8737027702791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500</v>
      </c>
      <c r="N36" s="272">
        <f>K36/M36</f>
        <v>179.67866423748114</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500</v>
      </c>
      <c r="N37" s="272">
        <f>K37/M37</f>
        <v>95.926085531297616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276.1460597687788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2850.4504702066097</v>
      </c>
      <c r="N48" s="272">
        <f>K48*M48</f>
        <v>1282.7027115929743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1282.7027115929743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1612.9797713617531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322.59595427235064</v>
      </c>
      <c r="M83" s="860"/>
      <c r="N83" s="51"/>
    </row>
    <row r="84" spans="1:14">
      <c r="B84" s="89" t="s">
        <v>973</v>
      </c>
      <c r="C84" s="90"/>
      <c r="D84" s="90"/>
      <c r="E84" s="90"/>
      <c r="F84" s="90"/>
      <c r="G84" s="90"/>
      <c r="H84" s="90"/>
      <c r="I84" s="87"/>
      <c r="J84" s="88"/>
      <c r="K84" s="304">
        <v>0.05</v>
      </c>
      <c r="L84" s="859">
        <f>N78*K84</f>
        <v>80.64898856808766</v>
      </c>
      <c r="M84" s="860"/>
      <c r="N84" s="51"/>
    </row>
    <row r="85" spans="1:14" ht="15.75" thickBot="1">
      <c r="B85" s="91" t="s">
        <v>974</v>
      </c>
      <c r="C85" s="92"/>
      <c r="D85" s="92"/>
      <c r="E85" s="92"/>
      <c r="F85" s="92"/>
      <c r="G85" s="92"/>
      <c r="H85" s="92"/>
      <c r="I85" s="93"/>
      <c r="J85" s="94"/>
      <c r="K85" s="305">
        <v>0.05</v>
      </c>
      <c r="L85" s="861">
        <f>N78*K85</f>
        <v>80.64898856808766</v>
      </c>
      <c r="M85" s="862"/>
      <c r="N85" s="51"/>
    </row>
    <row r="86" spans="1:14" ht="15.75" thickBot="1">
      <c r="B86" s="825" t="s">
        <v>953</v>
      </c>
      <c r="C86" s="826"/>
      <c r="D86" s="826"/>
      <c r="E86" s="826"/>
      <c r="F86" s="826"/>
      <c r="G86" s="826"/>
      <c r="H86" s="826"/>
      <c r="I86" s="826"/>
      <c r="J86" s="826"/>
      <c r="K86" s="826"/>
      <c r="L86" s="826"/>
      <c r="M86" s="827"/>
      <c r="N86" s="52">
        <f>L83+L84+L85</f>
        <v>483.89393140852593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2096.8737027702791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400</v>
      </c>
      <c r="N36" s="272">
        <f>K36/M36</f>
        <v>224.59833029685143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400</v>
      </c>
      <c r="N37" s="272">
        <f>K37/M37</f>
        <v>341.32774358137482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400</v>
      </c>
      <c r="N38" s="272">
        <f>K38/M38</f>
        <v>119.90760691412203</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842">
        <v>400</v>
      </c>
      <c r="M39" s="843"/>
      <c r="N39" s="272">
        <f>K39/L39</f>
        <v>198.94210591597886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885.78581871962217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2126.4424110206241</v>
      </c>
      <c r="N48" s="272">
        <f>K48*M48</f>
        <v>3891.3896121677421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94608.66659201929</v>
      </c>
      <c r="N49" s="272">
        <f>K49*M49</f>
        <v>1797.5646652483665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5688.9542774161091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1281.0059444400972</v>
      </c>
      <c r="M58" s="830"/>
      <c r="N58" s="287">
        <f>K58*L58</f>
        <v>24.339112944361847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24.339112944361847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6700.0824102095958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1340.0164820419193</v>
      </c>
      <c r="M82" s="860"/>
      <c r="N82" s="51"/>
    </row>
    <row r="83" spans="1:14">
      <c r="B83" s="89" t="s">
        <v>973</v>
      </c>
      <c r="C83" s="90"/>
      <c r="D83" s="90"/>
      <c r="E83" s="90"/>
      <c r="F83" s="90"/>
      <c r="G83" s="90"/>
      <c r="H83" s="90"/>
      <c r="I83" s="87"/>
      <c r="J83" s="88"/>
      <c r="K83" s="304">
        <v>0.05</v>
      </c>
      <c r="L83" s="859">
        <f>N77*K83</f>
        <v>335.00412051047982</v>
      </c>
      <c r="M83" s="860"/>
      <c r="N83" s="51"/>
    </row>
    <row r="84" spans="1:14" ht="15.75" thickBot="1">
      <c r="B84" s="91" t="s">
        <v>974</v>
      </c>
      <c r="C84" s="92"/>
      <c r="D84" s="92"/>
      <c r="E84" s="92"/>
      <c r="F84" s="92"/>
      <c r="G84" s="92"/>
      <c r="H84" s="92"/>
      <c r="I84" s="93"/>
      <c r="J84" s="94"/>
      <c r="K84" s="305">
        <v>0.05</v>
      </c>
      <c r="L84" s="861">
        <f>N77*K84</f>
        <v>335.00412051047982</v>
      </c>
      <c r="M84" s="862"/>
      <c r="N84" s="51"/>
    </row>
    <row r="85" spans="1:14" ht="15.75" thickBot="1">
      <c r="B85" s="825" t="s">
        <v>953</v>
      </c>
      <c r="C85" s="826"/>
      <c r="D85" s="826"/>
      <c r="E85" s="826"/>
      <c r="F85" s="826"/>
      <c r="G85" s="826"/>
      <c r="H85" s="826"/>
      <c r="I85" s="826"/>
      <c r="J85" s="826"/>
      <c r="K85" s="826"/>
      <c r="L85" s="826"/>
      <c r="M85" s="827"/>
      <c r="N85" s="52">
        <f>L82+L83+L84</f>
        <v>2010.024723062879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8710.107133272475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400</v>
      </c>
      <c r="N36" s="272">
        <f>K36/M36</f>
        <v>224.59833029685143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400</v>
      </c>
      <c r="N37" s="272">
        <f>K37/M37</f>
        <v>341.32774358137482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400</v>
      </c>
      <c r="N38" s="272">
        <f>K38/M38</f>
        <v>119.90760691412203</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842">
        <v>400</v>
      </c>
      <c r="M39" s="843"/>
      <c r="N39" s="272">
        <f>K39/L39</f>
        <v>198.94210591597886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885.78581871962217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2126.4424110206241</v>
      </c>
      <c r="N48" s="272">
        <f>K48*M48</f>
        <v>3189.6636165309365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94608.66659201929</v>
      </c>
      <c r="N49" s="272">
        <f>K49*M49</f>
        <v>1229.9126656962508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4419.5762822271872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1281.0059444400972</v>
      </c>
      <c r="M58" s="830"/>
      <c r="N58" s="287">
        <f>K58*L58</f>
        <v>16.653077277721263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16.653077277721263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5423.0183793540336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1084.6036758708067</v>
      </c>
      <c r="M83" s="860"/>
      <c r="N83" s="51"/>
    </row>
    <row r="84" spans="1:14">
      <c r="B84" s="89" t="s">
        <v>973</v>
      </c>
      <c r="C84" s="90"/>
      <c r="D84" s="90"/>
      <c r="E84" s="90"/>
      <c r="F84" s="90"/>
      <c r="G84" s="90"/>
      <c r="H84" s="90"/>
      <c r="I84" s="87"/>
      <c r="J84" s="88"/>
      <c r="K84" s="304">
        <v>0.05</v>
      </c>
      <c r="L84" s="859">
        <f>N78*K84</f>
        <v>271.15091896770167</v>
      </c>
      <c r="M84" s="860"/>
      <c r="N84" s="51"/>
    </row>
    <row r="85" spans="1:14" ht="15.75" thickBot="1">
      <c r="B85" s="91" t="s">
        <v>974</v>
      </c>
      <c r="C85" s="92"/>
      <c r="D85" s="92"/>
      <c r="E85" s="92"/>
      <c r="F85" s="92"/>
      <c r="G85" s="92"/>
      <c r="H85" s="92"/>
      <c r="I85" s="93"/>
      <c r="J85" s="94"/>
      <c r="K85" s="305">
        <v>0.05</v>
      </c>
      <c r="L85" s="861">
        <f>N78*K85</f>
        <v>271.15091896770167</v>
      </c>
      <c r="M85" s="862"/>
      <c r="N85" s="51"/>
    </row>
    <row r="86" spans="1:14" ht="15.75" thickBot="1">
      <c r="B86" s="825" t="s">
        <v>953</v>
      </c>
      <c r="C86" s="826"/>
      <c r="D86" s="826"/>
      <c r="E86" s="826"/>
      <c r="F86" s="826"/>
      <c r="G86" s="826"/>
      <c r="H86" s="826"/>
      <c r="I86" s="826"/>
      <c r="J86" s="826"/>
      <c r="K86" s="826"/>
      <c r="L86" s="826"/>
      <c r="M86" s="827"/>
      <c r="N86" s="52">
        <f>L83+L84+L85</f>
        <v>1626.9055138062101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7049.923893160244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400</v>
      </c>
      <c r="N36" s="272">
        <f>K36/M36</f>
        <v>224.59833029685143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400</v>
      </c>
      <c r="N37" s="272">
        <f>K37/M37</f>
        <v>341.32774358137482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400</v>
      </c>
      <c r="N38" s="272">
        <f>K38/M38</f>
        <v>119.90760691412203</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842">
        <v>400</v>
      </c>
      <c r="M39" s="843"/>
      <c r="N39" s="272">
        <f>K39/L39</f>
        <v>198.94210591597886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885.78581871962217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2126.4424110206241</v>
      </c>
      <c r="N48" s="272">
        <f>K48*M48</f>
        <v>3891.3896121677421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94608.66659201929</v>
      </c>
      <c r="N49" s="272">
        <f>K49*M49</f>
        <v>1797.5646652483665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5688.9542774161091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1281.0059444400972</v>
      </c>
      <c r="M58" s="830"/>
      <c r="N58" s="287">
        <f>K58*L58</f>
        <v>24.339112944361847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24.339112944361847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6700.0824102095958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1340.0164820419193</v>
      </c>
      <c r="M83" s="860"/>
      <c r="N83" s="51"/>
    </row>
    <row r="84" spans="1:14">
      <c r="B84" s="89" t="s">
        <v>973</v>
      </c>
      <c r="C84" s="90"/>
      <c r="D84" s="90"/>
      <c r="E84" s="90"/>
      <c r="F84" s="90"/>
      <c r="G84" s="90"/>
      <c r="H84" s="90"/>
      <c r="I84" s="87"/>
      <c r="J84" s="88"/>
      <c r="K84" s="304">
        <v>0.05</v>
      </c>
      <c r="L84" s="859">
        <f>N78*K84</f>
        <v>335.00412051047982</v>
      </c>
      <c r="M84" s="860"/>
      <c r="N84" s="51"/>
    </row>
    <row r="85" spans="1:14" ht="15.75" thickBot="1">
      <c r="B85" s="91" t="s">
        <v>974</v>
      </c>
      <c r="C85" s="92"/>
      <c r="D85" s="92"/>
      <c r="E85" s="92"/>
      <c r="F85" s="92"/>
      <c r="G85" s="92"/>
      <c r="H85" s="92"/>
      <c r="I85" s="93"/>
      <c r="J85" s="94"/>
      <c r="K85" s="305">
        <v>0.05</v>
      </c>
      <c r="L85" s="861">
        <f>N78*K85</f>
        <v>335.00412051047982</v>
      </c>
      <c r="M85" s="862"/>
      <c r="N85" s="51"/>
    </row>
    <row r="86" spans="1:14" ht="15.75" thickBot="1">
      <c r="B86" s="825" t="s">
        <v>953</v>
      </c>
      <c r="C86" s="826"/>
      <c r="D86" s="826"/>
      <c r="E86" s="826"/>
      <c r="F86" s="826"/>
      <c r="G86" s="826"/>
      <c r="H86" s="826"/>
      <c r="I86" s="826"/>
      <c r="J86" s="826"/>
      <c r="K86" s="826"/>
      <c r="L86" s="826"/>
      <c r="M86" s="827"/>
      <c r="N86" s="52">
        <f>L83+L84+L85</f>
        <v>2010.024723062879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8710.107133272475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400</v>
      </c>
      <c r="N36" s="272">
        <f>K36/M36</f>
        <v>224.59833029685143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400</v>
      </c>
      <c r="N37" s="272">
        <f>K37/M37</f>
        <v>341.32774358137482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400</v>
      </c>
      <c r="N38" s="272">
        <f>K38/M38</f>
        <v>119.90760691412203</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842">
        <v>400</v>
      </c>
      <c r="M39" s="843"/>
      <c r="N39" s="272">
        <f>K39/L39</f>
        <v>198.94210591597886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885.78581871962217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94608.66659201929</v>
      </c>
      <c r="N48" s="272">
        <f>K48*M48</f>
        <v>1229.9126656962508</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2126.4424110206241</v>
      </c>
      <c r="N49" s="272">
        <f>K49*M49</f>
        <v>3189.6636165309365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4419.5762822271872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1281.0059444400972</v>
      </c>
      <c r="M58" s="830"/>
      <c r="N58" s="287">
        <f>K58*L58</f>
        <v>16.653077277721263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16.653077277721263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5423.0183793540336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1084.6036758708067</v>
      </c>
      <c r="M83" s="860"/>
      <c r="N83" s="51"/>
    </row>
    <row r="84" spans="1:14">
      <c r="B84" s="89" t="s">
        <v>973</v>
      </c>
      <c r="C84" s="90"/>
      <c r="D84" s="90"/>
      <c r="E84" s="90"/>
      <c r="F84" s="90"/>
      <c r="G84" s="90"/>
      <c r="H84" s="90"/>
      <c r="I84" s="87"/>
      <c r="J84" s="88"/>
      <c r="K84" s="304">
        <v>0.05</v>
      </c>
      <c r="L84" s="859">
        <f>N78*K84</f>
        <v>271.15091896770167</v>
      </c>
      <c r="M84" s="860"/>
      <c r="N84" s="51"/>
    </row>
    <row r="85" spans="1:14" ht="15.75" thickBot="1">
      <c r="B85" s="91" t="s">
        <v>974</v>
      </c>
      <c r="C85" s="92"/>
      <c r="D85" s="92"/>
      <c r="E85" s="92"/>
      <c r="F85" s="92"/>
      <c r="G85" s="92"/>
      <c r="H85" s="92"/>
      <c r="I85" s="93"/>
      <c r="J85" s="94"/>
      <c r="K85" s="305">
        <v>0.05</v>
      </c>
      <c r="L85" s="861">
        <f>N78*K85</f>
        <v>271.15091896770167</v>
      </c>
      <c r="M85" s="862"/>
      <c r="N85" s="51"/>
    </row>
    <row r="86" spans="1:14" ht="15.75" thickBot="1">
      <c r="B86" s="825" t="s">
        <v>953</v>
      </c>
      <c r="C86" s="826"/>
      <c r="D86" s="826"/>
      <c r="E86" s="826"/>
      <c r="F86" s="826"/>
      <c r="G86" s="826"/>
      <c r="H86" s="826"/>
      <c r="I86" s="826"/>
      <c r="J86" s="826"/>
      <c r="K86" s="826"/>
      <c r="L86" s="826"/>
      <c r="M86" s="827"/>
      <c r="N86" s="52">
        <f>L83+L84+L85</f>
        <v>1626.9055138062101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7049.923893160244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83">
        <v>275</v>
      </c>
      <c r="N36" s="272">
        <f>K36/M36</f>
        <v>326.68848043178389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83">
        <f>M36</f>
        <v>275</v>
      </c>
      <c r="N37" s="272">
        <f>K37/M37</f>
        <v>496.47671793654519</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83">
        <v>275</v>
      </c>
      <c r="N38" s="272">
        <f>K38/M38</f>
        <v>174.41106460235932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953">
        <v>275</v>
      </c>
      <c r="M39" s="954"/>
      <c r="N39" s="272">
        <f>K39/L39</f>
        <v>289.37033587778745</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1288.4157363194506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43789.23706722381</v>
      </c>
      <c r="N48" s="272">
        <f>K48*M48</f>
        <v>1094.7309266805953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44911.820573340876</v>
      </c>
      <c r="N49" s="272">
        <f>K49*M49</f>
        <v>583.8536674534314</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2126.4424110206241</v>
      </c>
      <c r="N50" s="272">
        <f>K50*M50</f>
        <v>9016.1158227274464</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10694.700416861473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1281.0059444400972</v>
      </c>
      <c r="M58" s="830"/>
      <c r="N58" s="287">
        <f>K58*L58</f>
        <v>48.678225888723695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48.678225888723695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12178.708126167105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2435.741625233421</v>
      </c>
      <c r="M83" s="860"/>
      <c r="N83" s="51"/>
    </row>
    <row r="84" spans="1:14">
      <c r="B84" s="89" t="s">
        <v>973</v>
      </c>
      <c r="C84" s="90"/>
      <c r="D84" s="90"/>
      <c r="E84" s="90"/>
      <c r="F84" s="90"/>
      <c r="G84" s="90"/>
      <c r="H84" s="90"/>
      <c r="I84" s="87"/>
      <c r="J84" s="88"/>
      <c r="K84" s="304">
        <v>0.05</v>
      </c>
      <c r="L84" s="859">
        <f>N78*K84</f>
        <v>608.93540630835525</v>
      </c>
      <c r="M84" s="860"/>
      <c r="N84" s="51"/>
    </row>
    <row r="85" spans="1:14" ht="15.75" thickBot="1">
      <c r="B85" s="91" t="s">
        <v>974</v>
      </c>
      <c r="C85" s="92"/>
      <c r="D85" s="92"/>
      <c r="E85" s="92"/>
      <c r="F85" s="92"/>
      <c r="G85" s="92"/>
      <c r="H85" s="92"/>
      <c r="I85" s="93"/>
      <c r="J85" s="94"/>
      <c r="K85" s="305">
        <v>0.05</v>
      </c>
      <c r="L85" s="861">
        <f>N78*K85</f>
        <v>608.93540630835525</v>
      </c>
      <c r="M85" s="862"/>
      <c r="N85" s="51"/>
    </row>
    <row r="86" spans="1:14" ht="15.75" thickBot="1">
      <c r="B86" s="825" t="s">
        <v>953</v>
      </c>
      <c r="C86" s="826"/>
      <c r="D86" s="826"/>
      <c r="E86" s="826"/>
      <c r="F86" s="826"/>
      <c r="G86" s="826"/>
      <c r="H86" s="826"/>
      <c r="I86" s="826"/>
      <c r="J86" s="826"/>
      <c r="K86" s="826"/>
      <c r="L86" s="826"/>
      <c r="M86" s="827"/>
      <c r="N86" s="52">
        <f>L83+L84+L85</f>
        <v>3653.6124378501313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15832.320564017236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83">
        <v>275</v>
      </c>
      <c r="N36" s="272">
        <f>K36/M36</f>
        <v>326.68848043178389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83">
        <v>275</v>
      </c>
      <c r="N37" s="272">
        <f>K37/M37</f>
        <v>496.47671793654519</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83">
        <v>275</v>
      </c>
      <c r="N38" s="272">
        <f>K38/M38</f>
        <v>174.41106460235932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953">
        <v>275</v>
      </c>
      <c r="M39" s="954"/>
      <c r="N39" s="272">
        <f>K39/L39</f>
        <v>289.37033587778745</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1288.4157363194506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43789.23706722381</v>
      </c>
      <c r="N48" s="272">
        <f>K48*M48</f>
        <v>831.99550427725239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44911.820573340876</v>
      </c>
      <c r="N49" s="272">
        <f>K49*M49</f>
        <v>449.11820573340879</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2126.4424110206241</v>
      </c>
      <c r="N50" s="272">
        <f>K50*M50</f>
        <v>6889.6734117068227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8170.7871217174834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1281.0059444400972</v>
      </c>
      <c r="M58" s="830"/>
      <c r="N58" s="287">
        <f>K58*L58</f>
        <v>37.149172388762821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37.149172388762821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9643.2657775231546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1928.6531555046311</v>
      </c>
      <c r="M83" s="860"/>
      <c r="N83" s="51"/>
    </row>
    <row r="84" spans="1:14">
      <c r="B84" s="89" t="s">
        <v>973</v>
      </c>
      <c r="C84" s="90"/>
      <c r="D84" s="90"/>
      <c r="E84" s="90"/>
      <c r="F84" s="90"/>
      <c r="G84" s="90"/>
      <c r="H84" s="90"/>
      <c r="I84" s="87"/>
      <c r="J84" s="88"/>
      <c r="K84" s="304">
        <v>0.05</v>
      </c>
      <c r="L84" s="859">
        <f>N78*K84</f>
        <v>482.16328887615776</v>
      </c>
      <c r="M84" s="860"/>
      <c r="N84" s="51"/>
    </row>
    <row r="85" spans="1:14" ht="15.75" thickBot="1">
      <c r="B85" s="91" t="s">
        <v>974</v>
      </c>
      <c r="C85" s="92"/>
      <c r="D85" s="92"/>
      <c r="E85" s="92"/>
      <c r="F85" s="92"/>
      <c r="G85" s="92"/>
      <c r="H85" s="92"/>
      <c r="I85" s="93"/>
      <c r="J85" s="94"/>
      <c r="K85" s="305">
        <v>0.05</v>
      </c>
      <c r="L85" s="861">
        <f>N78*K85</f>
        <v>482.16328887615776</v>
      </c>
      <c r="M85" s="862"/>
      <c r="N85" s="51"/>
    </row>
    <row r="86" spans="1:14" ht="15.75" thickBot="1">
      <c r="B86" s="825" t="s">
        <v>953</v>
      </c>
      <c r="C86" s="826"/>
      <c r="D86" s="826"/>
      <c r="E86" s="826"/>
      <c r="F86" s="826"/>
      <c r="G86" s="826"/>
      <c r="H86" s="826"/>
      <c r="I86" s="826"/>
      <c r="J86" s="826"/>
      <c r="K86" s="826"/>
      <c r="L86" s="826"/>
      <c r="M86" s="827"/>
      <c r="N86" s="52">
        <f>L83+L84+L85</f>
        <v>2892.9797332569465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12536.245510780102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275</v>
      </c>
      <c r="N36" s="272">
        <f>K36/M36</f>
        <v>326.68848043178389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275</v>
      </c>
      <c r="N37" s="272">
        <f>K37/M37</f>
        <v>496.47671793654519</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275</v>
      </c>
      <c r="N38" s="272">
        <f>K38/M38</f>
        <v>174.41106460235932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842">
        <v>275</v>
      </c>
      <c r="M39" s="843"/>
      <c r="N39" s="272">
        <f>K39/L39</f>
        <v>289.37033587778745</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1288.4157363194506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43789.23706722381</v>
      </c>
      <c r="N48" s="272">
        <f>K48*M48</f>
        <v>1094.7309266805953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44911.820573340876</v>
      </c>
      <c r="N49" s="272">
        <f>K49*M49</f>
        <v>583.8536674534314</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2850.4504702066097</v>
      </c>
      <c r="N50" s="272">
        <f>K50*M50</f>
        <v>12085.909993676025</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13764.494587810052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1281.0059444400972</v>
      </c>
      <c r="M58" s="830"/>
      <c r="N58" s="287">
        <f>K58*L58</f>
        <v>48.678225888723695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48.678225888723695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15248.502297115683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3049.7004594231366</v>
      </c>
      <c r="M83" s="860"/>
      <c r="N83" s="51"/>
    </row>
    <row r="84" spans="1:14">
      <c r="B84" s="89" t="s">
        <v>973</v>
      </c>
      <c r="C84" s="90"/>
      <c r="D84" s="90"/>
      <c r="E84" s="90"/>
      <c r="F84" s="90"/>
      <c r="G84" s="90"/>
      <c r="H84" s="90"/>
      <c r="I84" s="87"/>
      <c r="J84" s="88"/>
      <c r="K84" s="304">
        <v>0.05</v>
      </c>
      <c r="L84" s="859">
        <f>N78*K84</f>
        <v>762.42511485578416</v>
      </c>
      <c r="M84" s="860"/>
      <c r="N84" s="51"/>
    </row>
    <row r="85" spans="1:14" ht="15.75" thickBot="1">
      <c r="B85" s="91" t="s">
        <v>974</v>
      </c>
      <c r="C85" s="92"/>
      <c r="D85" s="92"/>
      <c r="E85" s="92"/>
      <c r="F85" s="92"/>
      <c r="G85" s="92"/>
      <c r="H85" s="92"/>
      <c r="I85" s="93"/>
      <c r="J85" s="94"/>
      <c r="K85" s="305">
        <v>0.05</v>
      </c>
      <c r="L85" s="861">
        <f>N78*K85</f>
        <v>762.42511485578416</v>
      </c>
      <c r="M85" s="862"/>
      <c r="N85" s="51"/>
    </row>
    <row r="86" spans="1:14" ht="15.75" thickBot="1">
      <c r="B86" s="825" t="s">
        <v>953</v>
      </c>
      <c r="C86" s="826"/>
      <c r="D86" s="826"/>
      <c r="E86" s="826"/>
      <c r="F86" s="826"/>
      <c r="G86" s="826"/>
      <c r="H86" s="826"/>
      <c r="I86" s="826"/>
      <c r="J86" s="826"/>
      <c r="K86" s="826"/>
      <c r="L86" s="826"/>
      <c r="M86" s="827"/>
      <c r="N86" s="52">
        <f>L83+L84+L85</f>
        <v>4574.550689134705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19823.05298625039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275</v>
      </c>
      <c r="N36" s="272">
        <f>K36/M36</f>
        <v>326.68848043178389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275</v>
      </c>
      <c r="N37" s="272">
        <f>K37/M37</f>
        <v>496.47671793654519</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275</v>
      </c>
      <c r="N38" s="272">
        <f>K38/M38</f>
        <v>174.41106460235932</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79576.842366391546</v>
      </c>
      <c r="L39" s="842">
        <v>275</v>
      </c>
      <c r="M39" s="843"/>
      <c r="N39" s="272">
        <f>K39/L39</f>
        <v>289.37033587778745</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1288.4157363194506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43789.23706722381</v>
      </c>
      <c r="N48" s="272">
        <f>K48*M48</f>
        <v>831.99550427725239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44911.820573340876</v>
      </c>
      <c r="N49" s="272">
        <f>K49*M49</f>
        <v>449.11820573340879</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2850.4504702066097</v>
      </c>
      <c r="N50" s="272">
        <f>K50*M50</f>
        <v>9235.4595234694152</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10516.573233480076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1281.0059444400972</v>
      </c>
      <c r="M58" s="830"/>
      <c r="N58" s="287">
        <f>K58*L58</f>
        <v>37.149172388762821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37.149172388762821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11989.051889285747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2397.8103778571494</v>
      </c>
      <c r="M83" s="860"/>
      <c r="N83" s="51"/>
    </row>
    <row r="84" spans="1:14">
      <c r="B84" s="89" t="s">
        <v>973</v>
      </c>
      <c r="C84" s="90"/>
      <c r="D84" s="90"/>
      <c r="E84" s="90"/>
      <c r="F84" s="90"/>
      <c r="G84" s="90"/>
      <c r="H84" s="90"/>
      <c r="I84" s="87"/>
      <c r="J84" s="88"/>
      <c r="K84" s="304">
        <v>0.05</v>
      </c>
      <c r="L84" s="859">
        <f>N78*K84</f>
        <v>599.45259446428736</v>
      </c>
      <c r="M84" s="860"/>
      <c r="N84" s="51"/>
    </row>
    <row r="85" spans="1:14" ht="15.75" thickBot="1">
      <c r="B85" s="91" t="s">
        <v>974</v>
      </c>
      <c r="C85" s="92"/>
      <c r="D85" s="92"/>
      <c r="E85" s="92"/>
      <c r="F85" s="92"/>
      <c r="G85" s="92"/>
      <c r="H85" s="92"/>
      <c r="I85" s="93"/>
      <c r="J85" s="94"/>
      <c r="K85" s="305">
        <v>0.05</v>
      </c>
      <c r="L85" s="861">
        <f>N78*K85</f>
        <v>599.45259446428736</v>
      </c>
      <c r="M85" s="862"/>
      <c r="N85" s="51"/>
    </row>
    <row r="86" spans="1:14" ht="15.75" thickBot="1">
      <c r="B86" s="825" t="s">
        <v>953</v>
      </c>
      <c r="C86" s="826"/>
      <c r="D86" s="826"/>
      <c r="E86" s="826"/>
      <c r="F86" s="826"/>
      <c r="G86" s="826"/>
      <c r="H86" s="826"/>
      <c r="I86" s="826"/>
      <c r="J86" s="826"/>
      <c r="K86" s="826"/>
      <c r="L86" s="826"/>
      <c r="M86" s="827"/>
      <c r="N86" s="52">
        <f>L83+L84+L85</f>
        <v>3596.7155667857241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15585.767456071471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418</v>
      </c>
      <c r="N36" s="272">
        <f>K36/M36</f>
        <v>214.9266318630157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418</v>
      </c>
      <c r="N37" s="272">
        <f>K37/M37</f>
        <v>326.62941969509552</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79576.842366391546</v>
      </c>
      <c r="L38" s="270"/>
      <c r="M38" s="271">
        <v>418</v>
      </c>
      <c r="N38" s="272">
        <f>K38/M38</f>
        <v>190.37522097222859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732.89781034019154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31347.534884696855</v>
      </c>
      <c r="N48" s="272">
        <f>K48*M48</f>
        <v>313.47534884696859</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2126.4424110206241</v>
      </c>
      <c r="N49" s="272">
        <f>K49*M49</f>
        <v>2658.0530137757801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2971.5283626227488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1281.0059444400972</v>
      </c>
      <c r="M58" s="830"/>
      <c r="N58" s="287">
        <f>K58*L58</f>
        <v>12.810059444400972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12.810059444400972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3813.8900133925108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762.77800267850216</v>
      </c>
      <c r="M83" s="860"/>
      <c r="N83" s="51"/>
    </row>
    <row r="84" spans="1:14">
      <c r="B84" s="89" t="s">
        <v>973</v>
      </c>
      <c r="C84" s="90"/>
      <c r="D84" s="90"/>
      <c r="E84" s="90"/>
      <c r="F84" s="90"/>
      <c r="G84" s="90"/>
      <c r="H84" s="90"/>
      <c r="I84" s="87"/>
      <c r="J84" s="88"/>
      <c r="K84" s="304">
        <v>0.05</v>
      </c>
      <c r="L84" s="859">
        <f>N78*K84</f>
        <v>190.69450066962554</v>
      </c>
      <c r="M84" s="860"/>
      <c r="N84" s="51"/>
    </row>
    <row r="85" spans="1:14" ht="15.75" thickBot="1">
      <c r="B85" s="91" t="s">
        <v>974</v>
      </c>
      <c r="C85" s="92"/>
      <c r="D85" s="92"/>
      <c r="E85" s="92"/>
      <c r="F85" s="92"/>
      <c r="G85" s="92"/>
      <c r="H85" s="92"/>
      <c r="I85" s="93"/>
      <c r="J85" s="94"/>
      <c r="K85" s="305">
        <v>0.05</v>
      </c>
      <c r="L85" s="861">
        <f>N78*K85</f>
        <v>190.69450066962554</v>
      </c>
      <c r="M85" s="862"/>
      <c r="N85" s="51"/>
    </row>
    <row r="86" spans="1:14" ht="15.75" thickBot="1">
      <c r="B86" s="825" t="s">
        <v>953</v>
      </c>
      <c r="C86" s="826"/>
      <c r="D86" s="826"/>
      <c r="E86" s="826"/>
      <c r="F86" s="826"/>
      <c r="G86" s="826"/>
      <c r="H86" s="826"/>
      <c r="I86" s="826"/>
      <c r="J86" s="826"/>
      <c r="K86" s="826"/>
      <c r="L86" s="826"/>
      <c r="M86" s="827"/>
      <c r="N86" s="52">
        <f>L83+L84+L85</f>
        <v>1144.1670040177532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4958.0570174102641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89839.332118740567</v>
      </c>
      <c r="L36" s="270"/>
      <c r="M36" s="271">
        <v>418</v>
      </c>
      <c r="N36" s="272">
        <f>K36/M36</f>
        <v>214.9266318630157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418</v>
      </c>
      <c r="N37" s="272">
        <f>K37/M37</f>
        <v>326.62941969509552</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79576.842366391546</v>
      </c>
      <c r="L38" s="270"/>
      <c r="M38" s="271">
        <v>418</v>
      </c>
      <c r="N38" s="272">
        <f>K38/M38</f>
        <v>190.37522097222859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732.89781034019154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31347.534884696855</v>
      </c>
      <c r="N48" s="272">
        <f>K48*M48</f>
        <v>313.47534884696859</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1908.0739480743387</v>
      </c>
      <c r="N49" s="272">
        <f>K49*M49</f>
        <v>2385.0924350929236</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0"/>
      <c r="C52" s="821"/>
      <c r="D52" s="821"/>
      <c r="E52" s="821"/>
      <c r="F52" s="821"/>
      <c r="G52" s="821"/>
      <c r="H52" s="821"/>
      <c r="I52" s="822"/>
      <c r="J52" s="42"/>
      <c r="K52" s="44"/>
      <c r="L52" s="823"/>
      <c r="M52" s="824"/>
      <c r="N52" s="45"/>
    </row>
    <row r="53" spans="1:72" ht="15.75" thickBot="1">
      <c r="B53" s="825" t="s">
        <v>953</v>
      </c>
      <c r="C53" s="826"/>
      <c r="D53" s="826"/>
      <c r="E53" s="826"/>
      <c r="F53" s="826"/>
      <c r="G53" s="826"/>
      <c r="H53" s="826"/>
      <c r="I53" s="826"/>
      <c r="J53" s="826"/>
      <c r="K53" s="826"/>
      <c r="L53" s="826"/>
      <c r="M53" s="827"/>
      <c r="N53" s="394">
        <f>SUM(N48:N52)</f>
        <v>2698.5677839398923</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8" t="s">
        <v>961</v>
      </c>
      <c r="M57" s="80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1281.0059444400972</v>
      </c>
      <c r="M58" s="830"/>
      <c r="N58" s="287">
        <f>K58*L58</f>
        <v>12.810059444400972</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4"/>
      <c r="M63" s="815"/>
      <c r="N63" s="127"/>
    </row>
    <row r="64" spans="1:72" ht="15.75" thickBot="1">
      <c r="B64" s="831" t="s">
        <v>953</v>
      </c>
      <c r="C64" s="832"/>
      <c r="D64" s="832"/>
      <c r="E64" s="832"/>
      <c r="F64" s="832"/>
      <c r="G64" s="832"/>
      <c r="H64" s="832"/>
      <c r="I64" s="832"/>
      <c r="J64" s="832"/>
      <c r="K64" s="832"/>
      <c r="L64" s="832"/>
      <c r="M64" s="833"/>
      <c r="N64" s="104">
        <f>N58+N59+N60+N61+N62</f>
        <v>12.810059444400972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3540.9294347096543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708.1858869419309</v>
      </c>
      <c r="M83" s="860"/>
      <c r="N83" s="51"/>
    </row>
    <row r="84" spans="1:14">
      <c r="B84" s="89" t="s">
        <v>973</v>
      </c>
      <c r="C84" s="90"/>
      <c r="D84" s="90"/>
      <c r="E84" s="90"/>
      <c r="F84" s="90"/>
      <c r="G84" s="90"/>
      <c r="H84" s="90"/>
      <c r="I84" s="87"/>
      <c r="J84" s="88"/>
      <c r="K84" s="304">
        <v>0.05</v>
      </c>
      <c r="L84" s="859">
        <f>N78*K84</f>
        <v>177.04647173548273</v>
      </c>
      <c r="M84" s="860"/>
      <c r="N84" s="51"/>
    </row>
    <row r="85" spans="1:14" ht="15.75" thickBot="1">
      <c r="B85" s="91" t="s">
        <v>974</v>
      </c>
      <c r="C85" s="92"/>
      <c r="D85" s="92"/>
      <c r="E85" s="92"/>
      <c r="F85" s="92"/>
      <c r="G85" s="92"/>
      <c r="H85" s="92"/>
      <c r="I85" s="93"/>
      <c r="J85" s="94"/>
      <c r="K85" s="305">
        <v>0.05</v>
      </c>
      <c r="L85" s="861">
        <f>N78*K85</f>
        <v>177.04647173548273</v>
      </c>
      <c r="M85" s="862"/>
      <c r="N85" s="51"/>
    </row>
    <row r="86" spans="1:14" ht="15.75" thickBot="1">
      <c r="B86" s="825" t="s">
        <v>953</v>
      </c>
      <c r="C86" s="826"/>
      <c r="D86" s="826"/>
      <c r="E86" s="826"/>
      <c r="F86" s="826"/>
      <c r="G86" s="826"/>
      <c r="H86" s="826"/>
      <c r="I86" s="826"/>
      <c r="J86" s="826"/>
      <c r="K86" s="826"/>
      <c r="L86" s="826"/>
      <c r="M86" s="827"/>
      <c r="N86" s="52">
        <f>L83+L84+L85</f>
        <v>1062.2788304128965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4603.208265122551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51684.423047922523</v>
      </c>
      <c r="N48" s="272">
        <f>K48*M48</f>
        <v>646.0552880990316</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2243.0469300696113</v>
      </c>
      <c r="N49" s="272">
        <f>K49*M49</f>
        <v>3280.456135226807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3926.5114233258387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1281.0059444400972</v>
      </c>
      <c r="M58" s="830"/>
      <c r="N58" s="287">
        <f>K58*L58</f>
        <v>16.012574305501214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16.012574305501214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4241.6336316658399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848.32672633316804</v>
      </c>
      <c r="M83" s="860"/>
      <c r="N83" s="51"/>
    </row>
    <row r="84" spans="1:14">
      <c r="B84" s="89" t="s">
        <v>973</v>
      </c>
      <c r="C84" s="90"/>
      <c r="D84" s="90"/>
      <c r="E84" s="90"/>
      <c r="F84" s="90"/>
      <c r="G84" s="90"/>
      <c r="H84" s="90"/>
      <c r="I84" s="87"/>
      <c r="J84" s="88"/>
      <c r="K84" s="304">
        <v>0.05</v>
      </c>
      <c r="L84" s="859">
        <f>N78*K84</f>
        <v>212.08168158329201</v>
      </c>
      <c r="M84" s="860"/>
      <c r="N84" s="51"/>
    </row>
    <row r="85" spans="1:14" ht="15.75" thickBot="1">
      <c r="B85" s="91" t="s">
        <v>974</v>
      </c>
      <c r="C85" s="92"/>
      <c r="D85" s="92"/>
      <c r="E85" s="92"/>
      <c r="F85" s="92"/>
      <c r="G85" s="92"/>
      <c r="H85" s="92"/>
      <c r="I85" s="93"/>
      <c r="J85" s="94"/>
      <c r="K85" s="305">
        <v>0.05</v>
      </c>
      <c r="L85" s="861">
        <f>N78*K85</f>
        <v>212.08168158329201</v>
      </c>
      <c r="M85" s="862"/>
      <c r="N85" s="51"/>
    </row>
    <row r="86" spans="1:14" ht="15.75" thickBot="1">
      <c r="B86" s="825" t="s">
        <v>953</v>
      </c>
      <c r="C86" s="826"/>
      <c r="D86" s="826"/>
      <c r="E86" s="826"/>
      <c r="F86" s="826"/>
      <c r="G86" s="826"/>
      <c r="H86" s="826"/>
      <c r="I86" s="826"/>
      <c r="J86" s="826"/>
      <c r="K86" s="826"/>
      <c r="L86" s="826"/>
      <c r="M86" s="827"/>
      <c r="N86" s="52">
        <f>L83+L84+L85</f>
        <v>1272.490089499752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5514.1237211655916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43033.427775569915</v>
      </c>
      <c r="N48" s="272">
        <f>K48*M48</f>
        <v>408.8175638679142</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2243.0469300696113</v>
      </c>
      <c r="N49" s="272">
        <f>K49*M49</f>
        <v>3164.3784565957039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3573.196020463618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1281.0059444400972</v>
      </c>
      <c r="M58" s="830"/>
      <c r="N58" s="287">
        <f>K58*L58</f>
        <v>12.169556472180924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12.169556472180924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3884.475210970299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776.8950421940599</v>
      </c>
      <c r="M83" s="860"/>
      <c r="N83" s="51"/>
    </row>
    <row r="84" spans="1:14">
      <c r="B84" s="89" t="s">
        <v>973</v>
      </c>
      <c r="C84" s="90"/>
      <c r="D84" s="90"/>
      <c r="E84" s="90"/>
      <c r="F84" s="90"/>
      <c r="G84" s="90"/>
      <c r="H84" s="90"/>
      <c r="I84" s="87"/>
      <c r="J84" s="88"/>
      <c r="K84" s="304">
        <v>0.05</v>
      </c>
      <c r="L84" s="859">
        <f>N78*K84</f>
        <v>194.22376054851497</v>
      </c>
      <c r="M84" s="860"/>
      <c r="N84" s="51"/>
    </row>
    <row r="85" spans="1:14" ht="15.75" thickBot="1">
      <c r="B85" s="91" t="s">
        <v>974</v>
      </c>
      <c r="C85" s="92"/>
      <c r="D85" s="92"/>
      <c r="E85" s="92"/>
      <c r="F85" s="92"/>
      <c r="G85" s="92"/>
      <c r="H85" s="92"/>
      <c r="I85" s="93"/>
      <c r="J85" s="94"/>
      <c r="K85" s="305">
        <v>0.05</v>
      </c>
      <c r="L85" s="861">
        <f>N78*K85</f>
        <v>194.22376054851497</v>
      </c>
      <c r="M85" s="862"/>
      <c r="N85" s="51"/>
    </row>
    <row r="86" spans="1:14" ht="15.75" thickBot="1">
      <c r="B86" s="825" t="s">
        <v>953</v>
      </c>
      <c r="C86" s="826"/>
      <c r="D86" s="826"/>
      <c r="E86" s="826"/>
      <c r="F86" s="826"/>
      <c r="G86" s="826"/>
      <c r="H86" s="826"/>
      <c r="I86" s="826"/>
      <c r="J86" s="826"/>
      <c r="K86" s="826"/>
      <c r="L86" s="826"/>
      <c r="M86" s="827"/>
      <c r="N86" s="52">
        <f>L83+L84+L85</f>
        <v>1165.3425632910898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5049.8177742613889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56712.197901098392</v>
      </c>
      <c r="N48" s="272">
        <f>K48*M48</f>
        <v>538.76588006043471</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2243.0469300696113</v>
      </c>
      <c r="N49" s="272">
        <f>K49*M49</f>
        <v>3835.6102504190353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4374.3761304794698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9">
        <f>VLOOKUP(A59,TRANSPORTE!A5:D117,4,FALSE)</f>
        <v>1281.0059444400972</v>
      </c>
      <c r="M59" s="830"/>
      <c r="N59" s="287">
        <f>K59*L59</f>
        <v>12.169556472180924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12.169556472180924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4685.6553209861504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937.1310641972301</v>
      </c>
      <c r="M83" s="860"/>
      <c r="N83" s="51"/>
    </row>
    <row r="84" spans="1:14">
      <c r="B84" s="89" t="s">
        <v>973</v>
      </c>
      <c r="C84" s="90"/>
      <c r="D84" s="90"/>
      <c r="E84" s="90"/>
      <c r="F84" s="90"/>
      <c r="G84" s="90"/>
      <c r="H84" s="90"/>
      <c r="I84" s="87"/>
      <c r="J84" s="88"/>
      <c r="K84" s="304">
        <v>0.05</v>
      </c>
      <c r="L84" s="859">
        <f>N78*K84</f>
        <v>234.28276604930753</v>
      </c>
      <c r="M84" s="860"/>
      <c r="N84" s="51"/>
    </row>
    <row r="85" spans="1:14" ht="15.75" thickBot="1">
      <c r="B85" s="91" t="s">
        <v>974</v>
      </c>
      <c r="C85" s="92"/>
      <c r="D85" s="92"/>
      <c r="E85" s="92"/>
      <c r="F85" s="92"/>
      <c r="G85" s="92"/>
      <c r="H85" s="92"/>
      <c r="I85" s="93"/>
      <c r="J85" s="94"/>
      <c r="K85" s="305">
        <v>0.05</v>
      </c>
      <c r="L85" s="861">
        <f>N78*K85</f>
        <v>234.28276604930753</v>
      </c>
      <c r="M85" s="862"/>
      <c r="N85" s="51"/>
    </row>
    <row r="86" spans="1:14" ht="15.75" thickBot="1">
      <c r="B86" s="825" t="s">
        <v>953</v>
      </c>
      <c r="C86" s="826"/>
      <c r="D86" s="826"/>
      <c r="E86" s="826"/>
      <c r="F86" s="826"/>
      <c r="G86" s="826"/>
      <c r="H86" s="826"/>
      <c r="I86" s="826"/>
      <c r="J86" s="826"/>
      <c r="K86" s="826"/>
      <c r="L86" s="826"/>
      <c r="M86" s="827"/>
      <c r="N86" s="52">
        <f>L83+L84+L85</f>
        <v>1405.6965962958452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6091.3519172819961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53360.347998981139</v>
      </c>
      <c r="N48" s="272">
        <f>K48*M48</f>
        <v>253.46165299516039</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2243.0469300696113</v>
      </c>
      <c r="N49" s="272">
        <f>K49*M49</f>
        <v>2397.2564065118968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2650.7180595070572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1281.0059444400972</v>
      </c>
      <c r="M58" s="830"/>
      <c r="N58" s="287">
        <f>K58*L58</f>
        <v>6.0847782360904619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6.0847782360904619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2955.9124717776481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591.18249435552968</v>
      </c>
      <c r="M83" s="860"/>
      <c r="N83" s="51"/>
    </row>
    <row r="84" spans="1:14">
      <c r="B84" s="89" t="s">
        <v>973</v>
      </c>
      <c r="C84" s="90"/>
      <c r="D84" s="90"/>
      <c r="E84" s="90"/>
      <c r="F84" s="90"/>
      <c r="G84" s="90"/>
      <c r="H84" s="90"/>
      <c r="I84" s="87"/>
      <c r="J84" s="88"/>
      <c r="K84" s="304">
        <v>0.05</v>
      </c>
      <c r="L84" s="859">
        <f>N78*K84</f>
        <v>147.79562358888242</v>
      </c>
      <c r="M84" s="860"/>
      <c r="N84" s="51"/>
    </row>
    <row r="85" spans="1:14" ht="15.75" thickBot="1">
      <c r="B85" s="91" t="s">
        <v>974</v>
      </c>
      <c r="C85" s="92"/>
      <c r="D85" s="92"/>
      <c r="E85" s="92"/>
      <c r="F85" s="92"/>
      <c r="G85" s="92"/>
      <c r="H85" s="92"/>
      <c r="I85" s="93"/>
      <c r="J85" s="94"/>
      <c r="K85" s="305">
        <v>0.05</v>
      </c>
      <c r="L85" s="861">
        <f>N78*K85</f>
        <v>147.79562358888242</v>
      </c>
      <c r="M85" s="862"/>
      <c r="N85" s="51"/>
    </row>
    <row r="86" spans="1:14" ht="15.75" thickBot="1">
      <c r="B86" s="825" t="s">
        <v>953</v>
      </c>
      <c r="C86" s="826"/>
      <c r="D86" s="826"/>
      <c r="E86" s="826"/>
      <c r="F86" s="826"/>
      <c r="G86" s="826"/>
      <c r="H86" s="826"/>
      <c r="I86" s="826"/>
      <c r="J86" s="826"/>
      <c r="K86" s="826"/>
      <c r="L86" s="826"/>
      <c r="M86" s="827"/>
      <c r="N86" s="52">
        <f>L83+L84+L85</f>
        <v>886.77374153329458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3842.6862133109425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51684.423047922523</v>
      </c>
      <c r="N48" s="272">
        <f>K48*M48</f>
        <v>646.0552880990316</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2974.4752768314415</v>
      </c>
      <c r="N49" s="272">
        <f>K49*M49</f>
        <v>4350.1700923659837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4996.2253804650154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1281.0059444400972</v>
      </c>
      <c r="M58" s="830"/>
      <c r="N58" s="287">
        <f>K58*L58</f>
        <v>16.012574305501214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16.012574305501214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5311.3475888050161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1062.2695177610033</v>
      </c>
      <c r="M83" s="860"/>
      <c r="N83" s="51"/>
    </row>
    <row r="84" spans="1:14">
      <c r="B84" s="89" t="s">
        <v>973</v>
      </c>
      <c r="C84" s="90"/>
      <c r="D84" s="90"/>
      <c r="E84" s="90"/>
      <c r="F84" s="90"/>
      <c r="G84" s="90"/>
      <c r="H84" s="90"/>
      <c r="I84" s="87"/>
      <c r="J84" s="88"/>
      <c r="K84" s="304">
        <v>0.05</v>
      </c>
      <c r="L84" s="859">
        <f>N78*K84</f>
        <v>265.56737944025082</v>
      </c>
      <c r="M84" s="860"/>
      <c r="N84" s="51"/>
    </row>
    <row r="85" spans="1:14" ht="15.75" thickBot="1">
      <c r="B85" s="91" t="s">
        <v>974</v>
      </c>
      <c r="C85" s="92"/>
      <c r="D85" s="92"/>
      <c r="E85" s="92"/>
      <c r="F85" s="92"/>
      <c r="G85" s="92"/>
      <c r="H85" s="92"/>
      <c r="I85" s="93"/>
      <c r="J85" s="94"/>
      <c r="K85" s="305">
        <v>0.05</v>
      </c>
      <c r="L85" s="861">
        <f>N78*K85</f>
        <v>265.56737944025082</v>
      </c>
      <c r="M85" s="862"/>
      <c r="N85" s="51"/>
    </row>
    <row r="86" spans="1:14" ht="15.75" thickBot="1">
      <c r="B86" s="825" t="s">
        <v>953</v>
      </c>
      <c r="C86" s="826"/>
      <c r="D86" s="826"/>
      <c r="E86" s="826"/>
      <c r="F86" s="826"/>
      <c r="G86" s="826"/>
      <c r="H86" s="826"/>
      <c r="I86" s="826"/>
      <c r="J86" s="826"/>
      <c r="K86" s="826"/>
      <c r="L86" s="826"/>
      <c r="M86" s="827"/>
      <c r="N86" s="52">
        <f>L83+L84+L85</f>
        <v>1593.4042766415048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6904.7518654465212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43033.427775569915</v>
      </c>
      <c r="N48" s="272">
        <f>K48*M48</f>
        <v>408.8175638679142</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2974.4752768314415</v>
      </c>
      <c r="N49" s="272">
        <f>K49*M49</f>
        <v>4196.2409967899557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4605.0585606578697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1281.0059444400972</v>
      </c>
      <c r="M58" s="830"/>
      <c r="N58" s="287">
        <f>K58*L58</f>
        <v>12.169556472180924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12.169556472180924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4916.3377511645504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983.26755023291014</v>
      </c>
      <c r="M83" s="860"/>
      <c r="N83" s="51"/>
    </row>
    <row r="84" spans="1:14">
      <c r="B84" s="89" t="s">
        <v>973</v>
      </c>
      <c r="C84" s="90"/>
      <c r="D84" s="90"/>
      <c r="E84" s="90"/>
      <c r="F84" s="90"/>
      <c r="G84" s="90"/>
      <c r="H84" s="90"/>
      <c r="I84" s="87"/>
      <c r="J84" s="88"/>
      <c r="K84" s="304">
        <v>0.05</v>
      </c>
      <c r="L84" s="859">
        <f>N78*K84</f>
        <v>245.81688755822753</v>
      </c>
      <c r="M84" s="860"/>
      <c r="N84" s="51"/>
    </row>
    <row r="85" spans="1:14" ht="15.75" thickBot="1">
      <c r="B85" s="91" t="s">
        <v>974</v>
      </c>
      <c r="C85" s="92"/>
      <c r="D85" s="92"/>
      <c r="E85" s="92"/>
      <c r="F85" s="92"/>
      <c r="G85" s="92"/>
      <c r="H85" s="92"/>
      <c r="I85" s="93"/>
      <c r="J85" s="94"/>
      <c r="K85" s="305">
        <v>0.05</v>
      </c>
      <c r="L85" s="861">
        <f>N78*K85</f>
        <v>245.81688755822753</v>
      </c>
      <c r="M85" s="862"/>
      <c r="N85" s="51"/>
    </row>
    <row r="86" spans="1:14" ht="15.75" thickBot="1">
      <c r="B86" s="825" t="s">
        <v>953</v>
      </c>
      <c r="C86" s="826"/>
      <c r="D86" s="826"/>
      <c r="E86" s="826"/>
      <c r="F86" s="826"/>
      <c r="G86" s="826"/>
      <c r="H86" s="826"/>
      <c r="I86" s="826"/>
      <c r="J86" s="826"/>
      <c r="K86" s="826"/>
      <c r="L86" s="826"/>
      <c r="M86" s="827"/>
      <c r="N86" s="52">
        <f>L83+L84+L85</f>
        <v>1474.9013253493652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6391.2390765139153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56712.197901098392</v>
      </c>
      <c r="N48" s="272">
        <f>K48*M48</f>
        <v>538.76588006043471</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2974.4752768314415</v>
      </c>
      <c r="N49" s="272">
        <f>K49*M49</f>
        <v>5086.3527233817649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5625.1186034421999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9">
        <f>VLOOKUP(A58,TRANSPORTE!A5:D117,4,FALSE)</f>
        <v>1281.0059444400972</v>
      </c>
      <c r="M58" s="830"/>
      <c r="N58" s="287">
        <f>K58*L58</f>
        <v>12.169556472180924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12.169556472180924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5936.3977939488805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1187.279558789776</v>
      </c>
      <c r="M83" s="860"/>
      <c r="N83" s="51"/>
    </row>
    <row r="84" spans="1:14">
      <c r="B84" s="89" t="s">
        <v>973</v>
      </c>
      <c r="C84" s="90"/>
      <c r="D84" s="90"/>
      <c r="E84" s="90"/>
      <c r="F84" s="90"/>
      <c r="G84" s="90"/>
      <c r="H84" s="90"/>
      <c r="I84" s="87"/>
      <c r="J84" s="88"/>
      <c r="K84" s="304">
        <v>0.05</v>
      </c>
      <c r="L84" s="859">
        <f>N78*K84</f>
        <v>296.81988969744401</v>
      </c>
      <c r="M84" s="860"/>
      <c r="N84" s="51"/>
    </row>
    <row r="85" spans="1:14" ht="15.75" thickBot="1">
      <c r="B85" s="91" t="s">
        <v>974</v>
      </c>
      <c r="C85" s="92"/>
      <c r="D85" s="92"/>
      <c r="E85" s="92"/>
      <c r="F85" s="92"/>
      <c r="G85" s="92"/>
      <c r="H85" s="92"/>
      <c r="I85" s="93"/>
      <c r="J85" s="94"/>
      <c r="K85" s="305">
        <v>0.05</v>
      </c>
      <c r="L85" s="861">
        <f>N78*K85</f>
        <v>296.81988969744401</v>
      </c>
      <c r="M85" s="862"/>
      <c r="N85" s="51"/>
    </row>
    <row r="86" spans="1:14" ht="15.75" thickBot="1">
      <c r="B86" s="825" t="s">
        <v>953</v>
      </c>
      <c r="C86" s="826"/>
      <c r="D86" s="826"/>
      <c r="E86" s="826"/>
      <c r="F86" s="826"/>
      <c r="G86" s="826"/>
      <c r="H86" s="826"/>
      <c r="I86" s="826"/>
      <c r="J86" s="826"/>
      <c r="K86" s="826"/>
      <c r="L86" s="826"/>
      <c r="M86" s="827"/>
      <c r="N86" s="52">
        <f>L83+L84+L85</f>
        <v>1780.9193381846642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7717.3171321335449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90697.444398732187</v>
      </c>
      <c r="L36" s="270"/>
      <c r="M36" s="271">
        <v>600</v>
      </c>
      <c r="N36" s="272">
        <f>K36/M36</f>
        <v>151.16240733122032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600</v>
      </c>
      <c r="N37" s="272">
        <f>K37/M37</f>
        <v>79.93840460941469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231.7741666148317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53360.347998981139</v>
      </c>
      <c r="N48" s="272">
        <f>K48*M48</f>
        <v>253.46165299516039</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2974.4752768314415</v>
      </c>
      <c r="N49" s="272">
        <f>K49*M49</f>
        <v>3178.9704521136027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3432.4321051087632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1281.0059444400972</v>
      </c>
      <c r="M58" s="830"/>
      <c r="N58" s="287">
        <f>K58*L58</f>
        <v>6.0847782360904619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6.0847782360904619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3737.626517379354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747.52530347587083</v>
      </c>
      <c r="M83" s="860"/>
      <c r="N83" s="51"/>
    </row>
    <row r="84" spans="1:14">
      <c r="B84" s="89" t="s">
        <v>973</v>
      </c>
      <c r="C84" s="90"/>
      <c r="D84" s="90"/>
      <c r="E84" s="90"/>
      <c r="F84" s="90"/>
      <c r="G84" s="90"/>
      <c r="H84" s="90"/>
      <c r="I84" s="87"/>
      <c r="J84" s="88"/>
      <c r="K84" s="304">
        <v>0.05</v>
      </c>
      <c r="L84" s="859">
        <f>N78*K84</f>
        <v>186.88132586896771</v>
      </c>
      <c r="M84" s="860"/>
      <c r="N84" s="51"/>
    </row>
    <row r="85" spans="1:14" ht="15.75" thickBot="1">
      <c r="B85" s="91" t="s">
        <v>974</v>
      </c>
      <c r="C85" s="92"/>
      <c r="D85" s="92"/>
      <c r="E85" s="92"/>
      <c r="F85" s="92"/>
      <c r="G85" s="92"/>
      <c r="H85" s="92"/>
      <c r="I85" s="93"/>
      <c r="J85" s="94"/>
      <c r="K85" s="305">
        <v>0.05</v>
      </c>
      <c r="L85" s="861">
        <f>N78*K85</f>
        <v>186.88132586896771</v>
      </c>
      <c r="M85" s="862"/>
      <c r="N85" s="51"/>
    </row>
    <row r="86" spans="1:14" ht="15.75" thickBot="1">
      <c r="B86" s="825" t="s">
        <v>953</v>
      </c>
      <c r="C86" s="826"/>
      <c r="D86" s="826"/>
      <c r="E86" s="826"/>
      <c r="F86" s="826"/>
      <c r="G86" s="826"/>
      <c r="H86" s="826"/>
      <c r="I86" s="826"/>
      <c r="J86" s="826"/>
      <c r="K86" s="826"/>
      <c r="L86" s="826"/>
      <c r="M86" s="827"/>
      <c r="N86" s="52">
        <f>L83+L84+L85</f>
        <v>1121.2879552138063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4858.9144725931601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290</v>
      </c>
      <c r="B37" s="838" t="str">
        <f>VLOOKUP(A37,EQUIPOS!A7:D154,3,FALSE)</f>
        <v>Planta trituradora</v>
      </c>
      <c r="C37" s="839"/>
      <c r="D37" s="839"/>
      <c r="E37" s="839"/>
      <c r="F37" s="839"/>
      <c r="G37" s="839"/>
      <c r="H37" s="840"/>
      <c r="I37" s="267"/>
      <c r="J37" s="268"/>
      <c r="K37" s="269">
        <f>VLOOKUP(A37,EQUIPOS!A7:D164,4,FALSE)</f>
        <v>476161.07048146822</v>
      </c>
      <c r="L37" s="270"/>
      <c r="M37" s="271">
        <v>30</v>
      </c>
      <c r="N37" s="272">
        <f t="shared" ref="N37:N43" si="0">K37/M37</f>
        <v>15872.035682715608</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108610.15378465049</v>
      </c>
      <c r="L38" s="270"/>
      <c r="M38" s="271">
        <v>9</v>
      </c>
      <c r="N38" s="272">
        <f t="shared" si="0"/>
        <v>12067.794864961166</v>
      </c>
    </row>
    <row r="39" spans="1:14">
      <c r="A39" t="s">
        <v>173</v>
      </c>
      <c r="B39" s="838" t="str">
        <f>VLOOKUP(A39,EQUIPOS!A9:D154,3,FALSE)</f>
        <v>Compactador neumático de Potencia 70 HP, peso de 13 ton</v>
      </c>
      <c r="C39" s="839"/>
      <c r="D39" s="839"/>
      <c r="E39" s="839"/>
      <c r="F39" s="839"/>
      <c r="G39" s="839"/>
      <c r="H39" s="840"/>
      <c r="I39" s="267"/>
      <c r="J39" s="268"/>
      <c r="K39" s="269">
        <f>VLOOKUP(A39,EQUIPOS!A9:D166,4,FALSE)</f>
        <v>136531.09743254993</v>
      </c>
      <c r="L39" s="270"/>
      <c r="M39" s="271">
        <v>9</v>
      </c>
      <c r="N39" s="272">
        <f t="shared" si="0"/>
        <v>15170.121936949992</v>
      </c>
    </row>
    <row r="40" spans="1:14">
      <c r="A40" t="s">
        <v>286</v>
      </c>
      <c r="B40" s="838" t="str">
        <f>VLOOKUP(A40,EQUIPOS!A10:D154,3,FALSE)</f>
        <v>Planta de asfalto en frio</v>
      </c>
      <c r="C40" s="839"/>
      <c r="D40" s="839"/>
      <c r="E40" s="839"/>
      <c r="F40" s="839"/>
      <c r="G40" s="839"/>
      <c r="H40" s="840"/>
      <c r="I40" s="267"/>
      <c r="J40" s="268"/>
      <c r="K40" s="269">
        <f>VLOOKUP(A40,EQUIPOS!A10:D167,4,FALSE)</f>
        <v>241341.77199420286</v>
      </c>
      <c r="L40" s="270"/>
      <c r="M40" s="271">
        <v>9</v>
      </c>
      <c r="N40" s="272">
        <f t="shared" si="0"/>
        <v>26815.752443800317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9</v>
      </c>
      <c r="N42" s="272">
        <f t="shared" si="0"/>
        <v>17997.575129791097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N77*M46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106178.8857912903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86.923368745608769</v>
      </c>
      <c r="N54" s="272">
        <f>K54*M54</f>
        <v>2173.0842186402192</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54115.09724955276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9">
        <f>VLOOKUP(A61,TRANSPORTE!A5:D117,4,FALSE)</f>
        <v>914.56679379946388</v>
      </c>
      <c r="M61" s="830"/>
      <c r="N61" s="287">
        <f>K61*L61</f>
        <v>1143.2084922493298</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9">
        <f>VLOOKUP(A62,TRANSPORTE!A6:D117,4,FALSE)</f>
        <v>1281.0059444400972</v>
      </c>
      <c r="M62" s="830"/>
      <c r="N62" s="287">
        <f>K62*L62</f>
        <v>1793.408322216136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2936.6168144654657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172949.53886969772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34589.907773939543</v>
      </c>
      <c r="M84" s="860"/>
      <c r="N84" s="51"/>
    </row>
    <row r="85" spans="1:14">
      <c r="B85" s="89" t="s">
        <v>973</v>
      </c>
      <c r="C85" s="90"/>
      <c r="D85" s="90"/>
      <c r="E85" s="90"/>
      <c r="F85" s="90"/>
      <c r="G85" s="90"/>
      <c r="H85" s="90"/>
      <c r="I85" s="87"/>
      <c r="J85" s="88"/>
      <c r="K85" s="304">
        <v>0.05</v>
      </c>
      <c r="L85" s="859">
        <f>N79*K85</f>
        <v>8647.4769434848859</v>
      </c>
      <c r="M85" s="860"/>
      <c r="N85" s="51"/>
    </row>
    <row r="86" spans="1:14" ht="15.75" thickBot="1">
      <c r="B86" s="91" t="s">
        <v>974</v>
      </c>
      <c r="C86" s="92"/>
      <c r="D86" s="92"/>
      <c r="E86" s="92"/>
      <c r="F86" s="92"/>
      <c r="G86" s="92"/>
      <c r="H86" s="92"/>
      <c r="I86" s="93"/>
      <c r="J86" s="94"/>
      <c r="K86" s="305">
        <v>0.05</v>
      </c>
      <c r="L86" s="861">
        <f>N79*K86</f>
        <v>8647.4769434848859</v>
      </c>
      <c r="M86" s="862"/>
      <c r="N86" s="51"/>
    </row>
    <row r="87" spans="1:14" ht="15.75" thickBot="1">
      <c r="B87" s="825" t="s">
        <v>953</v>
      </c>
      <c r="C87" s="826"/>
      <c r="D87" s="826"/>
      <c r="E87" s="826"/>
      <c r="F87" s="826"/>
      <c r="G87" s="826"/>
      <c r="H87" s="826"/>
      <c r="I87" s="826"/>
      <c r="J87" s="826"/>
      <c r="K87" s="826"/>
      <c r="L87" s="826"/>
      <c r="M87" s="827"/>
      <c r="N87" s="52">
        <f>L84+L85+L86</f>
        <v>51884.861660909315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224834.40053060703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108610.15378465049</v>
      </c>
      <c r="L37" s="270"/>
      <c r="M37" s="271">
        <v>9</v>
      </c>
      <c r="N37" s="272">
        <f t="shared" ref="N37:N43" si="0">K37/M37</f>
        <v>12067.794864961166</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136531.09743254993</v>
      </c>
      <c r="L38" s="270"/>
      <c r="M38" s="271">
        <v>9</v>
      </c>
      <c r="N38" s="272">
        <f t="shared" si="0"/>
        <v>15170.121936949992</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9</v>
      </c>
      <c r="N42" s="272">
        <f t="shared" si="0"/>
        <v>17997.575129791097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106178.8857912903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172949.53886969772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34589.907773939543</v>
      </c>
      <c r="M88" s="860"/>
      <c r="N88" s="51"/>
    </row>
    <row r="89" spans="1:14">
      <c r="B89" s="89" t="s">
        <v>973</v>
      </c>
      <c r="C89" s="90"/>
      <c r="D89" s="90"/>
      <c r="E89" s="90"/>
      <c r="F89" s="90"/>
      <c r="G89" s="90"/>
      <c r="H89" s="90"/>
      <c r="I89" s="87"/>
      <c r="J89" s="88"/>
      <c r="K89" s="304">
        <v>0.05</v>
      </c>
      <c r="L89" s="859">
        <f>N83*K89</f>
        <v>8647.4769434848859</v>
      </c>
      <c r="M89" s="860"/>
      <c r="N89" s="51"/>
    </row>
    <row r="90" spans="1:14" ht="15.75" thickBot="1">
      <c r="B90" s="91" t="s">
        <v>974</v>
      </c>
      <c r="C90" s="92"/>
      <c r="D90" s="92"/>
      <c r="E90" s="92"/>
      <c r="F90" s="92"/>
      <c r="G90" s="92"/>
      <c r="H90" s="92"/>
      <c r="I90" s="93"/>
      <c r="J90" s="94"/>
      <c r="K90" s="305">
        <v>0.05</v>
      </c>
      <c r="L90" s="861">
        <f>N83*K90</f>
        <v>8647.4769434848859</v>
      </c>
      <c r="M90" s="862"/>
      <c r="N90" s="51"/>
    </row>
    <row r="91" spans="1:14" ht="15.75" thickBot="1">
      <c r="B91" s="825" t="s">
        <v>953</v>
      </c>
      <c r="C91" s="826"/>
      <c r="D91" s="826"/>
      <c r="E91" s="826"/>
      <c r="F91" s="826"/>
      <c r="G91" s="826"/>
      <c r="H91" s="826"/>
      <c r="I91" s="826"/>
      <c r="J91" s="826"/>
      <c r="K91" s="826"/>
      <c r="L91" s="826"/>
      <c r="M91" s="827"/>
      <c r="N91" s="52">
        <f>L88+L89+L90</f>
        <v>51884.861660909315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224834.40053060703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108610.15378465049</v>
      </c>
      <c r="L37" s="270"/>
      <c r="M37" s="271">
        <v>9</v>
      </c>
      <c r="N37" s="272">
        <f t="shared" ref="N37:N43" si="0">K37/M37</f>
        <v>12067.794864961166</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136531.09743254993</v>
      </c>
      <c r="L38" s="270"/>
      <c r="M38" s="271">
        <v>9</v>
      </c>
      <c r="N38" s="272">
        <f t="shared" si="0"/>
        <v>15170.121936949992</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9</v>
      </c>
      <c r="N42" s="272">
        <f t="shared" si="0"/>
        <v>17997.575129791097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106178.8857912903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411">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9">
        <f>VLOOKUP(A64,TRANSPORTE!A5:D117,4,FALSE)</f>
        <v>1281.0059444400972</v>
      </c>
      <c r="M64" s="830"/>
      <c r="N64" s="287">
        <f>K64*L64</f>
        <v>1793.408322216136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172949.53886969772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34589.907773939543</v>
      </c>
      <c r="M88" s="860"/>
      <c r="N88" s="51"/>
    </row>
    <row r="89" spans="1:14">
      <c r="B89" s="89" t="s">
        <v>973</v>
      </c>
      <c r="C89" s="90"/>
      <c r="D89" s="90"/>
      <c r="E89" s="90"/>
      <c r="F89" s="90"/>
      <c r="G89" s="90"/>
      <c r="H89" s="90"/>
      <c r="I89" s="87"/>
      <c r="J89" s="88"/>
      <c r="K89" s="304">
        <v>0.05</v>
      </c>
      <c r="L89" s="859">
        <f>N83*K89</f>
        <v>8647.4769434848859</v>
      </c>
      <c r="M89" s="860"/>
      <c r="N89" s="51"/>
    </row>
    <row r="90" spans="1:14" ht="15.75" thickBot="1">
      <c r="B90" s="91" t="s">
        <v>974</v>
      </c>
      <c r="C90" s="92"/>
      <c r="D90" s="92"/>
      <c r="E90" s="92"/>
      <c r="F90" s="92"/>
      <c r="G90" s="92"/>
      <c r="H90" s="92"/>
      <c r="I90" s="93"/>
      <c r="J90" s="94"/>
      <c r="K90" s="305">
        <v>0.05</v>
      </c>
      <c r="L90" s="861">
        <f>N83*K90</f>
        <v>8647.4769434848859</v>
      </c>
      <c r="M90" s="862"/>
      <c r="N90" s="51"/>
    </row>
    <row r="91" spans="1:14" ht="15.75" thickBot="1">
      <c r="B91" s="825" t="s">
        <v>953</v>
      </c>
      <c r="C91" s="826"/>
      <c r="D91" s="826"/>
      <c r="E91" s="826"/>
      <c r="F91" s="826"/>
      <c r="G91" s="826"/>
      <c r="H91" s="826"/>
      <c r="I91" s="826"/>
      <c r="J91" s="826"/>
      <c r="K91" s="826"/>
      <c r="L91" s="826"/>
      <c r="M91" s="827"/>
      <c r="N91" s="52">
        <f>L88+L89+L90</f>
        <v>51884.861660909315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224834.40053060703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108610.15378465049</v>
      </c>
      <c r="L37" s="270"/>
      <c r="M37" s="271">
        <v>7</v>
      </c>
      <c r="N37" s="272">
        <f t="shared" ref="N37:N43" si="0">K37/M37</f>
        <v>15515.73625495007</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136531.09743254993</v>
      </c>
      <c r="L38" s="270"/>
      <c r="M38" s="271">
        <v>7</v>
      </c>
      <c r="N38" s="272">
        <f t="shared" si="0"/>
        <v>19504.442490364276</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7</v>
      </c>
      <c r="N42" s="272">
        <f t="shared" si="0"/>
        <v>23139.739452588554</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1110.7358873587618</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119242.15404341079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1281.0059444400972</v>
      </c>
      <c r="N65" s="412">
        <f>K65*M65</f>
        <v>1601.2574305501216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3394.6657527662574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187859.27591931741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37571.855183863481</v>
      </c>
      <c r="M88" s="860"/>
      <c r="N88" s="51"/>
    </row>
    <row r="89" spans="1:14">
      <c r="B89" s="89" t="s">
        <v>973</v>
      </c>
      <c r="C89" s="90"/>
      <c r="D89" s="90"/>
      <c r="E89" s="90"/>
      <c r="F89" s="90"/>
      <c r="G89" s="90"/>
      <c r="H89" s="90"/>
      <c r="I89" s="87"/>
      <c r="J89" s="88"/>
      <c r="K89" s="304">
        <v>0.05</v>
      </c>
      <c r="L89" s="859">
        <f>N83*K89</f>
        <v>9392.9637959658703</v>
      </c>
      <c r="M89" s="860"/>
      <c r="N89" s="51"/>
    </row>
    <row r="90" spans="1:14" ht="15.75" thickBot="1">
      <c r="B90" s="91" t="s">
        <v>974</v>
      </c>
      <c r="C90" s="92"/>
      <c r="D90" s="92"/>
      <c r="E90" s="92"/>
      <c r="F90" s="92"/>
      <c r="G90" s="92"/>
      <c r="H90" s="92"/>
      <c r="I90" s="93"/>
      <c r="J90" s="94"/>
      <c r="K90" s="305">
        <v>0.05</v>
      </c>
      <c r="L90" s="861">
        <f>N83*K90</f>
        <v>9392.9637959658703</v>
      </c>
      <c r="M90" s="862"/>
      <c r="N90" s="51"/>
    </row>
    <row r="91" spans="1:14" ht="15.75" thickBot="1">
      <c r="B91" s="825" t="s">
        <v>953</v>
      </c>
      <c r="C91" s="826"/>
      <c r="D91" s="826"/>
      <c r="E91" s="826"/>
      <c r="F91" s="826"/>
      <c r="G91" s="826"/>
      <c r="H91" s="826"/>
      <c r="I91" s="826"/>
      <c r="J91" s="826"/>
      <c r="K91" s="826"/>
      <c r="L91" s="826"/>
      <c r="M91" s="827"/>
      <c r="N91" s="52">
        <f>L88+L89+L90</f>
        <v>56357.782775795225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244217.05869511265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9</v>
      </c>
      <c r="N37" s="272">
        <f t="shared" ref="N37:N43" si="0">K37/M37</f>
        <v>15170.121936949992</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108610.15378465049</v>
      </c>
      <c r="L38" s="270"/>
      <c r="M38" s="271">
        <v>9</v>
      </c>
      <c r="N38" s="272">
        <f t="shared" si="0"/>
        <v>12067.794864961166</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9</v>
      </c>
      <c r="N42" s="272">
        <f t="shared" si="0"/>
        <v>17997.575129791097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106178.8857912903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172949.53886969772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34589.907773939543</v>
      </c>
      <c r="M88" s="860"/>
      <c r="N88" s="51"/>
    </row>
    <row r="89" spans="1:14">
      <c r="B89" s="89" t="s">
        <v>973</v>
      </c>
      <c r="C89" s="90"/>
      <c r="D89" s="90"/>
      <c r="E89" s="90"/>
      <c r="F89" s="90"/>
      <c r="G89" s="90"/>
      <c r="H89" s="90"/>
      <c r="I89" s="87"/>
      <c r="J89" s="88"/>
      <c r="K89" s="304">
        <v>0.05</v>
      </c>
      <c r="L89" s="859">
        <f>N83*K89</f>
        <v>8647.4769434848859</v>
      </c>
      <c r="M89" s="860"/>
      <c r="N89" s="51"/>
    </row>
    <row r="90" spans="1:14" ht="15.75" thickBot="1">
      <c r="B90" s="91" t="s">
        <v>974</v>
      </c>
      <c r="C90" s="92"/>
      <c r="D90" s="92"/>
      <c r="E90" s="92"/>
      <c r="F90" s="92"/>
      <c r="G90" s="92"/>
      <c r="H90" s="92"/>
      <c r="I90" s="93"/>
      <c r="J90" s="94"/>
      <c r="K90" s="305">
        <v>0.05</v>
      </c>
      <c r="L90" s="861">
        <f>N83*K90</f>
        <v>8647.4769434848859</v>
      </c>
      <c r="M90" s="862"/>
      <c r="N90" s="51"/>
    </row>
    <row r="91" spans="1:14" ht="15.75" thickBot="1">
      <c r="B91" s="825" t="s">
        <v>953</v>
      </c>
      <c r="C91" s="826"/>
      <c r="D91" s="826"/>
      <c r="E91" s="826"/>
      <c r="F91" s="826"/>
      <c r="G91" s="826"/>
      <c r="H91" s="826"/>
      <c r="I91" s="826"/>
      <c r="J91" s="826"/>
      <c r="K91" s="826"/>
      <c r="L91" s="826"/>
      <c r="M91" s="827"/>
      <c r="N91" s="52">
        <f>L88+L89+L90</f>
        <v>51884.861660909315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224834.40053060703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9</v>
      </c>
      <c r="N37" s="272">
        <f t="shared" ref="N37:N43" si="0">K37/M37</f>
        <v>15170.121936949992</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108610.15378465049</v>
      </c>
      <c r="L38" s="270"/>
      <c r="M38" s="271">
        <v>9</v>
      </c>
      <c r="N38" s="272">
        <f t="shared" si="0"/>
        <v>12067.794864961166</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9</v>
      </c>
      <c r="N42" s="272">
        <f t="shared" si="0"/>
        <v>17997.575129791097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106178.8857912903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172949.53886969772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34589.907773939543</v>
      </c>
      <c r="M87" s="860"/>
      <c r="N87" s="51"/>
    </row>
    <row r="88" spans="1:14">
      <c r="B88" s="89" t="s">
        <v>973</v>
      </c>
      <c r="C88" s="90"/>
      <c r="D88" s="90"/>
      <c r="E88" s="90"/>
      <c r="F88" s="90"/>
      <c r="G88" s="90"/>
      <c r="H88" s="90"/>
      <c r="I88" s="87"/>
      <c r="J88" s="88"/>
      <c r="K88" s="304">
        <v>0.05</v>
      </c>
      <c r="L88" s="859">
        <f>N82*K88</f>
        <v>8647.4769434848859</v>
      </c>
      <c r="M88" s="860"/>
      <c r="N88" s="51"/>
    </row>
    <row r="89" spans="1:14" ht="15.75" thickBot="1">
      <c r="B89" s="91" t="s">
        <v>974</v>
      </c>
      <c r="C89" s="92"/>
      <c r="D89" s="92"/>
      <c r="E89" s="92"/>
      <c r="F89" s="92"/>
      <c r="G89" s="92"/>
      <c r="H89" s="92"/>
      <c r="I89" s="93"/>
      <c r="J89" s="94"/>
      <c r="K89" s="305">
        <v>0.05</v>
      </c>
      <c r="L89" s="861">
        <f>N82*K89</f>
        <v>8647.4769434848859</v>
      </c>
      <c r="M89" s="862"/>
      <c r="N89" s="51"/>
    </row>
    <row r="90" spans="1:14" ht="15.75" thickBot="1">
      <c r="B90" s="825" t="s">
        <v>953</v>
      </c>
      <c r="C90" s="826"/>
      <c r="D90" s="826"/>
      <c r="E90" s="826"/>
      <c r="F90" s="826"/>
      <c r="G90" s="826"/>
      <c r="H90" s="826"/>
      <c r="I90" s="826"/>
      <c r="J90" s="826"/>
      <c r="K90" s="826"/>
      <c r="L90" s="826"/>
      <c r="M90" s="827"/>
      <c r="N90" s="52">
        <f>L87+L88+L89</f>
        <v>51884.861660909315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224834.40053060703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9</v>
      </c>
      <c r="N37" s="272">
        <f t="shared" ref="N37:N43" si="0">K37/M37</f>
        <v>15170.121936949992</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108610.15378465049</v>
      </c>
      <c r="L38" s="270"/>
      <c r="M38" s="271">
        <v>9</v>
      </c>
      <c r="N38" s="272">
        <f t="shared" si="0"/>
        <v>12067.794864961166</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9</v>
      </c>
      <c r="N42" s="272">
        <f t="shared" si="0"/>
        <v>17997.575129791097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106178.8857912903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172949.53886969772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34589.907773939543</v>
      </c>
      <c r="M88" s="860"/>
      <c r="N88" s="51"/>
    </row>
    <row r="89" spans="1:14">
      <c r="B89" s="89" t="s">
        <v>973</v>
      </c>
      <c r="C89" s="90"/>
      <c r="D89" s="90"/>
      <c r="E89" s="90"/>
      <c r="F89" s="90"/>
      <c r="G89" s="90"/>
      <c r="H89" s="90"/>
      <c r="I89" s="87"/>
      <c r="J89" s="88"/>
      <c r="K89" s="304">
        <v>0.05</v>
      </c>
      <c r="L89" s="859">
        <f>N83*K89</f>
        <v>8647.4769434848859</v>
      </c>
      <c r="M89" s="860"/>
      <c r="N89" s="51"/>
    </row>
    <row r="90" spans="1:14" ht="15.75" thickBot="1">
      <c r="B90" s="91" t="s">
        <v>974</v>
      </c>
      <c r="C90" s="92"/>
      <c r="D90" s="92"/>
      <c r="E90" s="92"/>
      <c r="F90" s="92"/>
      <c r="G90" s="92"/>
      <c r="H90" s="92"/>
      <c r="I90" s="93"/>
      <c r="J90" s="94"/>
      <c r="K90" s="305">
        <v>0.05</v>
      </c>
      <c r="L90" s="861">
        <f>N83*K90</f>
        <v>8647.4769434848859</v>
      </c>
      <c r="M90" s="862"/>
      <c r="N90" s="51"/>
    </row>
    <row r="91" spans="1:14" ht="15.75" thickBot="1">
      <c r="B91" s="825" t="s">
        <v>953</v>
      </c>
      <c r="C91" s="826"/>
      <c r="D91" s="826"/>
      <c r="E91" s="826"/>
      <c r="F91" s="826"/>
      <c r="G91" s="826"/>
      <c r="H91" s="826"/>
      <c r="I91" s="826"/>
      <c r="J91" s="826"/>
      <c r="K91" s="826"/>
      <c r="L91" s="826"/>
      <c r="M91" s="827"/>
      <c r="N91" s="52">
        <f>L88+L89+L90</f>
        <v>51884.861660909315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224834.40053060703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7</v>
      </c>
      <c r="N37" s="272">
        <f t="shared" ref="N37:N43" si="0">K37/M37</f>
        <v>19504.442490364276</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108610.15378465049</v>
      </c>
      <c r="L38" s="270"/>
      <c r="M38" s="271">
        <v>7</v>
      </c>
      <c r="N38" s="272">
        <f t="shared" si="0"/>
        <v>15515.73625495007</v>
      </c>
    </row>
    <row r="39" spans="1:14">
      <c r="A39" t="s">
        <v>286</v>
      </c>
      <c r="B39" s="838" t="str">
        <f>VLOOKUP(A39,EQUIPOS!A9:D154,3,FALSE)</f>
        <v>Planta de asfalto en frio</v>
      </c>
      <c r="C39" s="839"/>
      <c r="D39" s="839"/>
      <c r="E39" s="839"/>
      <c r="F39" s="839"/>
      <c r="G39" s="839"/>
      <c r="H39" s="840"/>
      <c r="I39" s="267"/>
      <c r="J39" s="268"/>
      <c r="K39" s="269">
        <f>VLOOKUP(A39,EQUIPOS!A9:D166,4,FALSE)</f>
        <v>241341.77199420286</v>
      </c>
      <c r="L39" s="270"/>
      <c r="M39" s="271">
        <v>9</v>
      </c>
      <c r="N39" s="272">
        <f t="shared" si="0"/>
        <v>26815.752443800317</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7</v>
      </c>
      <c r="N42" s="272">
        <f t="shared" si="0"/>
        <v>23139.739452588554</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9</v>
      </c>
      <c r="N43" s="272">
        <f t="shared" si="0"/>
        <v>6777.8681348070513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1110.7358873587618</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119242.15404341079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187401.22698101663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37480.245396203325</v>
      </c>
      <c r="M87" s="860"/>
      <c r="N87" s="51"/>
    </row>
    <row r="88" spans="1:14">
      <c r="B88" s="89" t="s">
        <v>973</v>
      </c>
      <c r="C88" s="90"/>
      <c r="D88" s="90"/>
      <c r="E88" s="90"/>
      <c r="F88" s="90"/>
      <c r="G88" s="90"/>
      <c r="H88" s="90"/>
      <c r="I88" s="87"/>
      <c r="J88" s="88"/>
      <c r="K88" s="304">
        <v>0.05</v>
      </c>
      <c r="L88" s="859">
        <f>N82*K88</f>
        <v>9370.0613490508313</v>
      </c>
      <c r="M88" s="860"/>
      <c r="N88" s="51"/>
    </row>
    <row r="89" spans="1:14" ht="15.75" thickBot="1">
      <c r="B89" s="91" t="s">
        <v>974</v>
      </c>
      <c r="C89" s="92"/>
      <c r="D89" s="92"/>
      <c r="E89" s="92"/>
      <c r="F89" s="92"/>
      <c r="G89" s="92"/>
      <c r="H89" s="92"/>
      <c r="I89" s="93"/>
      <c r="J89" s="94"/>
      <c r="K89" s="305">
        <v>0.05</v>
      </c>
      <c r="L89" s="861">
        <f>N82*K89</f>
        <v>9370.0613490508313</v>
      </c>
      <c r="M89" s="862"/>
      <c r="N89" s="51"/>
    </row>
    <row r="90" spans="1:14" ht="15.75" thickBot="1">
      <c r="B90" s="825" t="s">
        <v>953</v>
      </c>
      <c r="C90" s="826"/>
      <c r="D90" s="826"/>
      <c r="E90" s="826"/>
      <c r="F90" s="826"/>
      <c r="G90" s="826"/>
      <c r="H90" s="826"/>
      <c r="I90" s="826"/>
      <c r="J90" s="826"/>
      <c r="K90" s="826"/>
      <c r="L90" s="826"/>
      <c r="M90" s="827"/>
      <c r="N90" s="52">
        <f>L87+L88+L89</f>
        <v>56220.368094304991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243621.59507532162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8"/>
      <c r="C47" s="839"/>
      <c r="D47" s="839"/>
      <c r="E47" s="839"/>
      <c r="F47" s="839"/>
      <c r="G47" s="839"/>
      <c r="H47" s="840"/>
      <c r="I47" s="841"/>
      <c r="J47" s="822"/>
      <c r="K47" s="269"/>
      <c r="L47" s="842"/>
      <c r="M47" s="843"/>
      <c r="N47" s="272"/>
    </row>
    <row r="48" spans="1:14">
      <c r="B48" s="838"/>
      <c r="C48" s="839"/>
      <c r="D48" s="839"/>
      <c r="E48" s="844"/>
      <c r="F48" s="839"/>
      <c r="G48" s="839"/>
      <c r="H48" s="840"/>
      <c r="I48" s="36"/>
      <c r="J48" s="37"/>
      <c r="K48" s="274"/>
      <c r="L48" s="276"/>
      <c r="M48" s="277"/>
      <c r="N48" s="278"/>
    </row>
    <row r="49" spans="1:14">
      <c r="B49" s="845" t="s">
        <v>952</v>
      </c>
      <c r="C49" s="846"/>
      <c r="D49" s="846"/>
      <c r="E49" s="38"/>
      <c r="F49" s="39"/>
      <c r="G49" s="39"/>
      <c r="H49" s="40"/>
      <c r="I49" s="36"/>
      <c r="J49" s="37"/>
      <c r="K49" s="279"/>
      <c r="L49" s="276"/>
      <c r="M49" s="401">
        <v>0.1</v>
      </c>
      <c r="N49" s="344">
        <f>N83*M49</f>
        <v>874.7045112950251</v>
      </c>
    </row>
    <row r="50" spans="1:14" ht="15.75" thickBot="1">
      <c r="B50" s="838"/>
      <c r="C50" s="839"/>
      <c r="D50" s="839"/>
      <c r="E50" s="839"/>
      <c r="F50" s="839"/>
      <c r="G50" s="839"/>
      <c r="H50" s="840"/>
      <c r="I50" s="847"/>
      <c r="J50" s="848"/>
      <c r="K50" s="41"/>
      <c r="L50" s="849"/>
      <c r="M50" s="850"/>
      <c r="N50" s="105"/>
    </row>
    <row r="51" spans="1:14" ht="15.75" thickBot="1">
      <c r="B51" s="825" t="s">
        <v>953</v>
      </c>
      <c r="C51" s="826"/>
      <c r="D51" s="826"/>
      <c r="E51" s="826"/>
      <c r="F51" s="826"/>
      <c r="G51" s="826"/>
      <c r="H51" s="826"/>
      <c r="I51" s="826"/>
      <c r="J51" s="826"/>
      <c r="K51" s="826"/>
      <c r="L51" s="826"/>
      <c r="M51" s="827"/>
      <c r="N51" s="394">
        <f>SUM(N36:N50)</f>
        <v>130291.67180992637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6" t="s">
        <v>944</v>
      </c>
      <c r="C55" s="817"/>
      <c r="D55" s="817"/>
      <c r="E55" s="817"/>
      <c r="F55" s="817"/>
      <c r="G55" s="817"/>
      <c r="H55" s="817"/>
      <c r="I55" s="818"/>
      <c r="J55" s="315" t="s">
        <v>945</v>
      </c>
      <c r="K55" s="85" t="s">
        <v>946</v>
      </c>
      <c r="L55" s="819" t="s">
        <v>955</v>
      </c>
      <c r="M55" s="818"/>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37101.437879223246</v>
      </c>
      <c r="N56" s="272">
        <f>K56*M56</f>
        <v>51942.013030912538</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86.923368745608769</v>
      </c>
      <c r="N57" s="272">
        <f>K57*M57</f>
        <v>2173.0842186402192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0"/>
      <c r="C60" s="821"/>
      <c r="D60" s="821"/>
      <c r="E60" s="821"/>
      <c r="F60" s="821"/>
      <c r="G60" s="821"/>
      <c r="H60" s="821"/>
      <c r="I60" s="822"/>
      <c r="J60" s="42"/>
      <c r="K60" s="44"/>
      <c r="L60" s="823"/>
      <c r="M60" s="824"/>
      <c r="N60" s="45"/>
    </row>
    <row r="61" spans="1:14" ht="15.75" thickBot="1">
      <c r="B61" s="825" t="s">
        <v>953</v>
      </c>
      <c r="C61" s="826"/>
      <c r="D61" s="826"/>
      <c r="E61" s="826"/>
      <c r="F61" s="826"/>
      <c r="G61" s="826"/>
      <c r="H61" s="826"/>
      <c r="I61" s="826"/>
      <c r="J61" s="826"/>
      <c r="K61" s="826"/>
      <c r="L61" s="826"/>
      <c r="M61" s="827"/>
      <c r="N61" s="394">
        <f>SUM(N56:N60)</f>
        <v>54115.09724955276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9">
        <f>VLOOKUP(A66,TRANSPORTE!A5:D117,4,FALSE)</f>
        <v>1281.0059444400972</v>
      </c>
      <c r="M66" s="830"/>
      <c r="N66" s="287">
        <f>K66*L66</f>
        <v>1793.408322216136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9">
        <f>VLOOKUP(A67,TRANSPORTE!A6:D117,4,FALSE)</f>
        <v>914.56679379946388</v>
      </c>
      <c r="M67" s="830"/>
      <c r="N67" s="287">
        <f>K67*L67</f>
        <v>1143.2084922493298</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2936.6168144654657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196090.43098689485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39218.086197378972</v>
      </c>
      <c r="M90" s="860"/>
      <c r="N90" s="51"/>
    </row>
    <row r="91" spans="1:14">
      <c r="B91" s="89" t="s">
        <v>973</v>
      </c>
      <c r="C91" s="90"/>
      <c r="D91" s="90"/>
      <c r="E91" s="90"/>
      <c r="F91" s="90"/>
      <c r="G91" s="90"/>
      <c r="H91" s="90"/>
      <c r="I91" s="87"/>
      <c r="J91" s="88"/>
      <c r="K91" s="304">
        <v>0.05</v>
      </c>
      <c r="L91" s="859">
        <f>N85*K91</f>
        <v>9804.5215493447431</v>
      </c>
      <c r="M91" s="860"/>
      <c r="N91" s="51"/>
    </row>
    <row r="92" spans="1:14" ht="15.75" thickBot="1">
      <c r="B92" s="91" t="s">
        <v>974</v>
      </c>
      <c r="C92" s="92"/>
      <c r="D92" s="92"/>
      <c r="E92" s="92"/>
      <c r="F92" s="92"/>
      <c r="G92" s="92"/>
      <c r="H92" s="92"/>
      <c r="I92" s="93"/>
      <c r="J92" s="94"/>
      <c r="K92" s="305">
        <v>0.05</v>
      </c>
      <c r="L92" s="861">
        <f>N85*K92</f>
        <v>9804.5215493447431</v>
      </c>
      <c r="M92" s="862"/>
      <c r="N92" s="51"/>
    </row>
    <row r="93" spans="1:14" ht="15.75" thickBot="1">
      <c r="B93" s="825" t="s">
        <v>953</v>
      </c>
      <c r="C93" s="826"/>
      <c r="D93" s="826"/>
      <c r="E93" s="826"/>
      <c r="F93" s="826"/>
      <c r="G93" s="826"/>
      <c r="H93" s="826"/>
      <c r="I93" s="826"/>
      <c r="J93" s="826"/>
      <c r="K93" s="826"/>
      <c r="L93" s="826"/>
      <c r="M93" s="827"/>
      <c r="N93" s="52">
        <f>L90+L91+L92</f>
        <v>58827.129296068466</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254917.56028296333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2"/>
      <c r="K125" s="802"/>
      <c r="L125" s="802"/>
      <c r="M125" s="802"/>
      <c r="N125" s="803"/>
    </row>
    <row r="126" spans="2:14" ht="15.75" thickBot="1">
      <c r="B126" s="261" t="s">
        <v>2221</v>
      </c>
      <c r="C126" s="393"/>
      <c r="D126" s="393"/>
      <c r="E126" s="57"/>
      <c r="F126" s="57"/>
      <c r="G126" s="57"/>
      <c r="H126" s="57"/>
      <c r="I126" s="57"/>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829"/>
      <c r="M66" s="83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ht="15" customHeight="1">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130291.67180992637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196090.43098689485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39218.086197378972</v>
      </c>
      <c r="M87" s="860"/>
      <c r="N87" s="51"/>
    </row>
    <row r="88" spans="1:14">
      <c r="B88" s="89" t="s">
        <v>973</v>
      </c>
      <c r="C88" s="90"/>
      <c r="D88" s="90"/>
      <c r="E88" s="90"/>
      <c r="F88" s="90"/>
      <c r="G88" s="90"/>
      <c r="H88" s="90"/>
      <c r="I88" s="87"/>
      <c r="J88" s="88"/>
      <c r="K88" s="304">
        <v>0.05</v>
      </c>
      <c r="L88" s="859">
        <f>N82*K88</f>
        <v>9804.5215493447431</v>
      </c>
      <c r="M88" s="860"/>
      <c r="N88" s="51"/>
    </row>
    <row r="89" spans="1:14" ht="15.75" thickBot="1">
      <c r="B89" s="91" t="s">
        <v>974</v>
      </c>
      <c r="C89" s="92"/>
      <c r="D89" s="92"/>
      <c r="E89" s="92"/>
      <c r="F89" s="92"/>
      <c r="G89" s="92"/>
      <c r="H89" s="92"/>
      <c r="I89" s="93"/>
      <c r="J89" s="94"/>
      <c r="K89" s="305">
        <v>0.05</v>
      </c>
      <c r="L89" s="861">
        <f>N82*K89</f>
        <v>9804.5215493447431</v>
      </c>
      <c r="M89" s="862"/>
      <c r="N89" s="51"/>
    </row>
    <row r="90" spans="1:14" ht="15.75" thickBot="1">
      <c r="B90" s="825" t="s">
        <v>953</v>
      </c>
      <c r="C90" s="826"/>
      <c r="D90" s="826"/>
      <c r="E90" s="826"/>
      <c r="F90" s="826"/>
      <c r="G90" s="826"/>
      <c r="H90" s="826"/>
      <c r="I90" s="826"/>
      <c r="J90" s="826"/>
      <c r="K90" s="826"/>
      <c r="L90" s="826"/>
      <c r="M90" s="827"/>
      <c r="N90" s="52">
        <f>L87+L88+L89</f>
        <v>58827.129296068466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254917.56028296333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130291.67180992637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196090.43098689485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39218.086197378972</v>
      </c>
      <c r="M87" s="860"/>
      <c r="N87" s="51"/>
    </row>
    <row r="88" spans="1:14">
      <c r="B88" s="89" t="s">
        <v>973</v>
      </c>
      <c r="C88" s="90"/>
      <c r="D88" s="90"/>
      <c r="E88" s="90"/>
      <c r="F88" s="90"/>
      <c r="G88" s="90"/>
      <c r="H88" s="90"/>
      <c r="I88" s="87"/>
      <c r="J88" s="88"/>
      <c r="K88" s="304">
        <v>0.05</v>
      </c>
      <c r="L88" s="859">
        <f>N82*K88</f>
        <v>9804.5215493447431</v>
      </c>
      <c r="M88" s="860"/>
      <c r="N88" s="51"/>
    </row>
    <row r="89" spans="1:14" ht="15.75" thickBot="1">
      <c r="B89" s="91" t="s">
        <v>974</v>
      </c>
      <c r="C89" s="92"/>
      <c r="D89" s="92"/>
      <c r="E89" s="92"/>
      <c r="F89" s="92"/>
      <c r="G89" s="92"/>
      <c r="H89" s="92"/>
      <c r="I89" s="93"/>
      <c r="J89" s="94"/>
      <c r="K89" s="305">
        <v>0.05</v>
      </c>
      <c r="L89" s="861">
        <f>N82*K89</f>
        <v>9804.5215493447431</v>
      </c>
      <c r="M89" s="862"/>
      <c r="N89" s="51"/>
    </row>
    <row r="90" spans="1:14" ht="15.75" thickBot="1">
      <c r="B90" s="825" t="s">
        <v>953</v>
      </c>
      <c r="C90" s="826"/>
      <c r="D90" s="826"/>
      <c r="E90" s="826"/>
      <c r="F90" s="826"/>
      <c r="G90" s="826"/>
      <c r="H90" s="826"/>
      <c r="I90" s="826"/>
      <c r="J90" s="826"/>
      <c r="K90" s="826"/>
      <c r="L90" s="826"/>
      <c r="M90" s="827"/>
      <c r="N90" s="52">
        <f>L87+L88+L89</f>
        <v>58827.129296068466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254917.56028296333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1293</v>
      </c>
      <c r="B65" s="46" t="str">
        <f>VLOOKUP(A65,TRANSPORTE!A6:D117,3,FALSE)</f>
        <v>Transporte de mezcla</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8</v>
      </c>
      <c r="N37" s="272">
        <f t="shared" ref="N37:N43" si="0">K37/M37</f>
        <v>17066.387179068741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8</v>
      </c>
      <c r="N38" s="272">
        <f t="shared" si="0"/>
        <v>14555.87051762372</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8</v>
      </c>
      <c r="N39" s="272">
        <f t="shared" si="0"/>
        <v>69304.228529496613</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8</v>
      </c>
      <c r="N42" s="272">
        <f t="shared" si="0"/>
        <v>20247.272021014986</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8</v>
      </c>
      <c r="N43" s="272">
        <f t="shared" si="0"/>
        <v>7625.101651657933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156148.63317984264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222919.28625825001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44583.857251650006</v>
      </c>
      <c r="M87" s="860"/>
      <c r="N87" s="51"/>
    </row>
    <row r="88" spans="1:14">
      <c r="B88" s="89" t="s">
        <v>973</v>
      </c>
      <c r="C88" s="90"/>
      <c r="D88" s="90"/>
      <c r="E88" s="90"/>
      <c r="F88" s="90"/>
      <c r="G88" s="90"/>
      <c r="H88" s="90"/>
      <c r="I88" s="87"/>
      <c r="J88" s="88"/>
      <c r="K88" s="304">
        <v>0.05</v>
      </c>
      <c r="L88" s="859">
        <f>N82*K88</f>
        <v>11145.964312912502</v>
      </c>
      <c r="M88" s="860"/>
      <c r="N88" s="51"/>
    </row>
    <row r="89" spans="1:14" ht="15.75" thickBot="1">
      <c r="B89" s="91" t="s">
        <v>974</v>
      </c>
      <c r="C89" s="92"/>
      <c r="D89" s="92"/>
      <c r="E89" s="92"/>
      <c r="F89" s="92"/>
      <c r="G89" s="92"/>
      <c r="H89" s="92"/>
      <c r="I89" s="93"/>
      <c r="J89" s="94"/>
      <c r="K89" s="305">
        <v>0.05</v>
      </c>
      <c r="L89" s="861">
        <f>N82*K89</f>
        <v>11145.964312912502</v>
      </c>
      <c r="M89" s="862"/>
      <c r="N89" s="51"/>
    </row>
    <row r="90" spans="1:14" ht="15.75" thickBot="1">
      <c r="B90" s="825" t="s">
        <v>953</v>
      </c>
      <c r="C90" s="826"/>
      <c r="D90" s="826"/>
      <c r="E90" s="826"/>
      <c r="F90" s="826"/>
      <c r="G90" s="826"/>
      <c r="H90" s="826"/>
      <c r="I90" s="826"/>
      <c r="J90" s="826"/>
      <c r="K90" s="826"/>
      <c r="L90" s="826"/>
      <c r="M90" s="827"/>
      <c r="N90" s="52">
        <f>L87+L88+L89</f>
        <v>66875.785877475006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289795.072135725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8</v>
      </c>
      <c r="N37" s="272">
        <f t="shared" ref="N37:N43" si="0">K37/M37</f>
        <v>17066.387179068741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8</v>
      </c>
      <c r="N38" s="272">
        <f t="shared" si="0"/>
        <v>14555.87051762372</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8</v>
      </c>
      <c r="N39" s="272">
        <f t="shared" si="0"/>
        <v>69304.228529496613</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8</v>
      </c>
      <c r="N42" s="272">
        <f t="shared" si="0"/>
        <v>20247.272021014986</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8</v>
      </c>
      <c r="N43" s="272">
        <f t="shared" si="0"/>
        <v>7625.101651657933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156148.63317984264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222919.28625825001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44583.857251650006</v>
      </c>
      <c r="M87" s="860"/>
      <c r="N87" s="51"/>
    </row>
    <row r="88" spans="1:14">
      <c r="B88" s="89" t="s">
        <v>973</v>
      </c>
      <c r="C88" s="90"/>
      <c r="D88" s="90"/>
      <c r="E88" s="90"/>
      <c r="F88" s="90"/>
      <c r="G88" s="90"/>
      <c r="H88" s="90"/>
      <c r="I88" s="87"/>
      <c r="J88" s="88"/>
      <c r="K88" s="304">
        <v>0.05</v>
      </c>
      <c r="L88" s="859">
        <f>N82*K88</f>
        <v>11145.964312912502</v>
      </c>
      <c r="M88" s="860"/>
      <c r="N88" s="51"/>
    </row>
    <row r="89" spans="1:14" ht="15.75" thickBot="1">
      <c r="B89" s="91" t="s">
        <v>974</v>
      </c>
      <c r="C89" s="92"/>
      <c r="D89" s="92"/>
      <c r="E89" s="92"/>
      <c r="F89" s="92"/>
      <c r="G89" s="92"/>
      <c r="H89" s="92"/>
      <c r="I89" s="93"/>
      <c r="J89" s="94"/>
      <c r="K89" s="305">
        <v>0.05</v>
      </c>
      <c r="L89" s="861">
        <f>N82*K89</f>
        <v>11145.964312912502</v>
      </c>
      <c r="M89" s="862"/>
      <c r="N89" s="51"/>
    </row>
    <row r="90" spans="1:14" ht="15.75" thickBot="1">
      <c r="B90" s="825" t="s">
        <v>953</v>
      </c>
      <c r="C90" s="826"/>
      <c r="D90" s="826"/>
      <c r="E90" s="826"/>
      <c r="F90" s="826"/>
      <c r="G90" s="826"/>
      <c r="H90" s="826"/>
      <c r="I90" s="826"/>
      <c r="J90" s="826"/>
      <c r="K90" s="826"/>
      <c r="L90" s="826"/>
      <c r="M90" s="827"/>
      <c r="N90" s="52">
        <f>L87+L88+L89</f>
        <v>66875.785877475006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289795.072135725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8</v>
      </c>
      <c r="N37" s="272">
        <f t="shared" ref="N37:N43" si="0">K37/M37</f>
        <v>17066.387179068741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8</v>
      </c>
      <c r="N38" s="272">
        <f t="shared" si="0"/>
        <v>14555.87051762372</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8</v>
      </c>
      <c r="N39" s="272">
        <f t="shared" si="0"/>
        <v>69304.228529496613</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8</v>
      </c>
      <c r="N42" s="272">
        <f t="shared" si="0"/>
        <v>20247.272021014986</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8</v>
      </c>
      <c r="N43" s="272">
        <f t="shared" si="0"/>
        <v>7625.101651657933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156148.63317984264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222919.28625825001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44583.857251650006</v>
      </c>
      <c r="M87" s="860"/>
      <c r="N87" s="51"/>
    </row>
    <row r="88" spans="1:14">
      <c r="B88" s="89" t="s">
        <v>973</v>
      </c>
      <c r="C88" s="90"/>
      <c r="D88" s="90"/>
      <c r="E88" s="90"/>
      <c r="F88" s="90"/>
      <c r="G88" s="90"/>
      <c r="H88" s="90"/>
      <c r="I88" s="87"/>
      <c r="J88" s="88"/>
      <c r="K88" s="304">
        <v>0.05</v>
      </c>
      <c r="L88" s="859">
        <f>N82*K88</f>
        <v>11145.964312912502</v>
      </c>
      <c r="M88" s="860"/>
      <c r="N88" s="51"/>
    </row>
    <row r="89" spans="1:14" ht="15.75" thickBot="1">
      <c r="B89" s="91" t="s">
        <v>974</v>
      </c>
      <c r="C89" s="92"/>
      <c r="D89" s="92"/>
      <c r="E89" s="92"/>
      <c r="F89" s="92"/>
      <c r="G89" s="92"/>
      <c r="H89" s="92"/>
      <c r="I89" s="93"/>
      <c r="J89" s="94"/>
      <c r="K89" s="305">
        <v>0.05</v>
      </c>
      <c r="L89" s="861">
        <f>N82*K89</f>
        <v>11145.964312912502</v>
      </c>
      <c r="M89" s="862"/>
      <c r="N89" s="51"/>
    </row>
    <row r="90" spans="1:14" ht="15.75" thickBot="1">
      <c r="B90" s="825" t="s">
        <v>953</v>
      </c>
      <c r="C90" s="826"/>
      <c r="D90" s="826"/>
      <c r="E90" s="826"/>
      <c r="F90" s="826"/>
      <c r="G90" s="826"/>
      <c r="H90" s="826"/>
      <c r="I90" s="826"/>
      <c r="J90" s="826"/>
      <c r="K90" s="826"/>
      <c r="L90" s="826"/>
      <c r="M90" s="827"/>
      <c r="N90" s="52">
        <f>L87+L88+L89</f>
        <v>66875.785877475006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289795.072135725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130291.67180992637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196090.43098689485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39218.086197378972</v>
      </c>
      <c r="M87" s="860"/>
      <c r="N87" s="51"/>
    </row>
    <row r="88" spans="1:14">
      <c r="B88" s="89" t="s">
        <v>973</v>
      </c>
      <c r="C88" s="90"/>
      <c r="D88" s="90"/>
      <c r="E88" s="90"/>
      <c r="F88" s="90"/>
      <c r="G88" s="90"/>
      <c r="H88" s="90"/>
      <c r="I88" s="87"/>
      <c r="J88" s="88"/>
      <c r="K88" s="304">
        <v>0.05</v>
      </c>
      <c r="L88" s="859">
        <f>N82*K88</f>
        <v>9804.5215493447431</v>
      </c>
      <c r="M88" s="860"/>
      <c r="N88" s="51"/>
    </row>
    <row r="89" spans="1:14" ht="15.75" thickBot="1">
      <c r="B89" s="91" t="s">
        <v>974</v>
      </c>
      <c r="C89" s="92"/>
      <c r="D89" s="92"/>
      <c r="E89" s="92"/>
      <c r="F89" s="92"/>
      <c r="G89" s="92"/>
      <c r="H89" s="92"/>
      <c r="I89" s="93"/>
      <c r="J89" s="94"/>
      <c r="K89" s="305">
        <v>0.05</v>
      </c>
      <c r="L89" s="861">
        <f>N82*K89</f>
        <v>9804.5215493447431</v>
      </c>
      <c r="M89" s="862"/>
      <c r="N89" s="51"/>
    </row>
    <row r="90" spans="1:14" ht="15.75" thickBot="1">
      <c r="B90" s="825" t="s">
        <v>953</v>
      </c>
      <c r="C90" s="826"/>
      <c r="D90" s="826"/>
      <c r="E90" s="826"/>
      <c r="F90" s="826"/>
      <c r="G90" s="826"/>
      <c r="H90" s="826"/>
      <c r="I90" s="826"/>
      <c r="J90" s="826"/>
      <c r="K90" s="826"/>
      <c r="L90" s="826"/>
      <c r="M90" s="827"/>
      <c r="N90" s="52">
        <f>L87+L88+L89</f>
        <v>58827.129296068466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254917.56028296333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127"/>
    </row>
    <row r="81" spans="1:14" ht="15.75" thickBot="1">
      <c r="B81" s="831" t="s">
        <v>953</v>
      </c>
      <c r="C81" s="832"/>
      <c r="D81" s="832"/>
      <c r="E81" s="832"/>
      <c r="F81" s="832"/>
      <c r="G81" s="832"/>
      <c r="H81" s="832"/>
      <c r="I81" s="832"/>
      <c r="J81" s="832"/>
      <c r="K81" s="832"/>
      <c r="L81" s="832"/>
      <c r="M81" s="833"/>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130291.67180992637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196090.43098689485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39218.086197378972</v>
      </c>
      <c r="M87" s="860"/>
      <c r="N87" s="51"/>
    </row>
    <row r="88" spans="1:14">
      <c r="B88" s="89" t="s">
        <v>973</v>
      </c>
      <c r="C88" s="90"/>
      <c r="D88" s="90"/>
      <c r="E88" s="90"/>
      <c r="F88" s="90"/>
      <c r="G88" s="90"/>
      <c r="H88" s="90"/>
      <c r="I88" s="87"/>
      <c r="J88" s="88"/>
      <c r="K88" s="304">
        <v>0.05</v>
      </c>
      <c r="L88" s="859">
        <f>N82*K88</f>
        <v>9804.5215493447431</v>
      </c>
      <c r="M88" s="860"/>
      <c r="N88" s="51"/>
    </row>
    <row r="89" spans="1:14" ht="15.75" thickBot="1">
      <c r="B89" s="91" t="s">
        <v>974</v>
      </c>
      <c r="C89" s="92"/>
      <c r="D89" s="92"/>
      <c r="E89" s="92"/>
      <c r="F89" s="92"/>
      <c r="G89" s="92"/>
      <c r="H89" s="92"/>
      <c r="I89" s="93"/>
      <c r="J89" s="94"/>
      <c r="K89" s="305">
        <v>0.05</v>
      </c>
      <c r="L89" s="861">
        <f>N82*K89</f>
        <v>9804.5215493447431</v>
      </c>
      <c r="M89" s="862"/>
      <c r="N89" s="51"/>
    </row>
    <row r="90" spans="1:14" ht="15.75" thickBot="1">
      <c r="B90" s="825" t="s">
        <v>953</v>
      </c>
      <c r="C90" s="826"/>
      <c r="D90" s="826"/>
      <c r="E90" s="826"/>
      <c r="F90" s="826"/>
      <c r="G90" s="826"/>
      <c r="H90" s="826"/>
      <c r="I90" s="826"/>
      <c r="J90" s="826"/>
      <c r="K90" s="826"/>
      <c r="L90" s="826"/>
      <c r="M90" s="827"/>
      <c r="N90" s="52">
        <f>L87+L88+L89</f>
        <v>58827.129296068466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254917.56028296333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8</v>
      </c>
      <c r="N37" s="272">
        <f t="shared" ref="N37:N43" si="0">K37/M37</f>
        <v>17066.387179068741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8</v>
      </c>
      <c r="N38" s="272">
        <f t="shared" si="0"/>
        <v>14555.87051762372</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8</v>
      </c>
      <c r="N39" s="272">
        <f t="shared" si="0"/>
        <v>69304.228529496613</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8</v>
      </c>
      <c r="N42" s="272">
        <f t="shared" si="0"/>
        <v>20247.272021014986</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8</v>
      </c>
      <c r="N43" s="272">
        <f t="shared" si="0"/>
        <v>7625.101651657933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156148.63317984264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222919.28625825001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44583.857251650006</v>
      </c>
      <c r="M87" s="860"/>
      <c r="N87" s="51"/>
    </row>
    <row r="88" spans="1:14">
      <c r="B88" s="89" t="s">
        <v>973</v>
      </c>
      <c r="C88" s="90"/>
      <c r="D88" s="90"/>
      <c r="E88" s="90"/>
      <c r="F88" s="90"/>
      <c r="G88" s="90"/>
      <c r="H88" s="90"/>
      <c r="I88" s="87"/>
      <c r="J88" s="88"/>
      <c r="K88" s="304">
        <v>0.05</v>
      </c>
      <c r="L88" s="859">
        <f>N82*K88</f>
        <v>11145.964312912502</v>
      </c>
      <c r="M88" s="860"/>
      <c r="N88" s="51"/>
    </row>
    <row r="89" spans="1:14" ht="15.75" thickBot="1">
      <c r="B89" s="91" t="s">
        <v>974</v>
      </c>
      <c r="C89" s="92"/>
      <c r="D89" s="92"/>
      <c r="E89" s="92"/>
      <c r="F89" s="92"/>
      <c r="G89" s="92"/>
      <c r="H89" s="92"/>
      <c r="I89" s="93"/>
      <c r="J89" s="94"/>
      <c r="K89" s="305">
        <v>0.05</v>
      </c>
      <c r="L89" s="861">
        <f>N82*K89</f>
        <v>11145.964312912502</v>
      </c>
      <c r="M89" s="862"/>
      <c r="N89" s="51"/>
    </row>
    <row r="90" spans="1:14" ht="15.75" thickBot="1">
      <c r="B90" s="825" t="s">
        <v>953</v>
      </c>
      <c r="C90" s="826"/>
      <c r="D90" s="826"/>
      <c r="E90" s="826"/>
      <c r="F90" s="826"/>
      <c r="G90" s="826"/>
      <c r="H90" s="826"/>
      <c r="I90" s="826"/>
      <c r="J90" s="826"/>
      <c r="K90" s="826"/>
      <c r="L90" s="826"/>
      <c r="M90" s="827"/>
      <c r="N90" s="52">
        <f>L87+L88+L89</f>
        <v>66875.785877475006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289795.072135725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130291.67180992637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86.923368745608769</v>
      </c>
      <c r="N54" s="272">
        <f>K54*M54</f>
        <v>2173.0842186402192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54115.09724955276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196090.43098689485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39218.086197378972</v>
      </c>
      <c r="M87" s="860"/>
      <c r="N87" s="51"/>
    </row>
    <row r="88" spans="1:14">
      <c r="B88" s="89" t="s">
        <v>973</v>
      </c>
      <c r="C88" s="90"/>
      <c r="D88" s="90"/>
      <c r="E88" s="90"/>
      <c r="F88" s="90"/>
      <c r="G88" s="90"/>
      <c r="H88" s="90"/>
      <c r="I88" s="87"/>
      <c r="J88" s="88"/>
      <c r="K88" s="304">
        <v>0.05</v>
      </c>
      <c r="L88" s="859">
        <f>N82*K88</f>
        <v>9804.5215493447431</v>
      </c>
      <c r="M88" s="860"/>
      <c r="N88" s="51"/>
    </row>
    <row r="89" spans="1:14" ht="15.75" thickBot="1">
      <c r="B89" s="91" t="s">
        <v>974</v>
      </c>
      <c r="C89" s="92"/>
      <c r="D89" s="92"/>
      <c r="E89" s="92"/>
      <c r="F89" s="92"/>
      <c r="G89" s="92"/>
      <c r="H89" s="92"/>
      <c r="I89" s="93"/>
      <c r="J89" s="94"/>
      <c r="K89" s="305">
        <v>0.05</v>
      </c>
      <c r="L89" s="861">
        <f>N82*K89</f>
        <v>9804.5215493447431</v>
      </c>
      <c r="M89" s="862"/>
      <c r="N89" s="51"/>
    </row>
    <row r="90" spans="1:14" ht="15.75" thickBot="1">
      <c r="B90" s="825" t="s">
        <v>953</v>
      </c>
      <c r="C90" s="826"/>
      <c r="D90" s="826"/>
      <c r="E90" s="826"/>
      <c r="F90" s="826"/>
      <c r="G90" s="826"/>
      <c r="H90" s="826"/>
      <c r="I90" s="826"/>
      <c r="J90" s="826"/>
      <c r="K90" s="826"/>
      <c r="L90" s="826"/>
      <c r="M90" s="827"/>
      <c r="N90" s="52">
        <f>L87+L88+L89</f>
        <v>58827.129296068466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254917.56028296333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129213.0502944613</v>
      </c>
      <c r="L36" s="270"/>
      <c r="M36" s="271">
        <v>30</v>
      </c>
      <c r="N36" s="272">
        <f>K36/M36</f>
        <v>4307.1016764820433</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116446.96414098976</v>
      </c>
      <c r="L38" s="270"/>
      <c r="M38" s="271">
        <v>10</v>
      </c>
      <c r="N38" s="272">
        <f t="shared" si="0"/>
        <v>11644.696414098977</v>
      </c>
    </row>
    <row r="39" spans="1:14">
      <c r="A39" t="s">
        <v>284</v>
      </c>
      <c r="B39" s="838" t="str">
        <f>VLOOKUP(A39,EQUIPOS!A9:D154,3,FALSE)</f>
        <v>Planta de asfalto en caliente</v>
      </c>
      <c r="C39" s="839"/>
      <c r="D39" s="839"/>
      <c r="E39" s="839"/>
      <c r="F39" s="839"/>
      <c r="G39" s="839"/>
      <c r="H39" s="840"/>
      <c r="I39" s="267"/>
      <c r="J39" s="268"/>
      <c r="K39" s="269">
        <f>VLOOKUP(A39,EQUIPOS!A9:D166,4,FALSE)</f>
        <v>554433.82823597291</v>
      </c>
      <c r="L39" s="270"/>
      <c r="M39" s="271">
        <v>10</v>
      </c>
      <c r="N39" s="272">
        <f t="shared" si="0"/>
        <v>55443.382823597291</v>
      </c>
    </row>
    <row r="40" spans="1:14">
      <c r="A40" t="s">
        <v>290</v>
      </c>
      <c r="B40" s="838" t="str">
        <f>VLOOKUP(A40,EQUIPOS!A10:D154,3,FALSE)</f>
        <v>Planta trituradora</v>
      </c>
      <c r="C40" s="839"/>
      <c r="D40" s="839"/>
      <c r="E40" s="839"/>
      <c r="F40" s="839"/>
      <c r="G40" s="839"/>
      <c r="H40" s="840"/>
      <c r="I40" s="267"/>
      <c r="J40" s="268"/>
      <c r="K40" s="269">
        <f>VLOOKUP(A40,EQUIPOS!A10:D167,4,FALSE)</f>
        <v>476161.07048146822</v>
      </c>
      <c r="L40" s="270"/>
      <c r="M40" s="271">
        <v>30</v>
      </c>
      <c r="N40" s="272">
        <f t="shared" si="0"/>
        <v>15872.035682715608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185962.26061032299</v>
      </c>
      <c r="L41" s="270"/>
      <c r="M41" s="271">
        <v>30</v>
      </c>
      <c r="N41" s="272">
        <f t="shared" si="0"/>
        <v>6198.7420203440997</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161978.17616811988</v>
      </c>
      <c r="L42" s="270"/>
      <c r="M42" s="271">
        <v>10</v>
      </c>
      <c r="N42" s="272">
        <f t="shared" si="0"/>
        <v>16197.817616811988</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130291.67180992637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37101.437879223246</v>
      </c>
      <c r="N54" s="272">
        <f>K54*M54</f>
        <v>51942.013030912538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86.923368745608769</v>
      </c>
      <c r="N55" s="272">
        <f>K55*M55</f>
        <v>2173.0842186402192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54115.09724955276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1281.0059444400972</v>
      </c>
      <c r="M64" s="830"/>
      <c r="N64" s="287">
        <f>K64*L64</f>
        <v>1793.408322216136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9">
        <f>VLOOKUP(A65,TRANSPORTE!A6:D117,4,FALSE)</f>
        <v>914.56679379946388</v>
      </c>
      <c r="M65" s="830"/>
      <c r="N65" s="287">
        <f>K65*L65</f>
        <v>1143.2084922493298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2936.6168144654657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196090.43098689485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39218.086197378972</v>
      </c>
      <c r="M88" s="860"/>
      <c r="N88" s="51"/>
    </row>
    <row r="89" spans="1:14">
      <c r="B89" s="89" t="s">
        <v>973</v>
      </c>
      <c r="C89" s="90"/>
      <c r="D89" s="90"/>
      <c r="E89" s="90"/>
      <c r="F89" s="90"/>
      <c r="G89" s="90"/>
      <c r="H89" s="90"/>
      <c r="I89" s="87"/>
      <c r="J89" s="88"/>
      <c r="K89" s="304">
        <v>0.05</v>
      </c>
      <c r="L89" s="859">
        <f>N83*K89</f>
        <v>9804.5215493447431</v>
      </c>
      <c r="M89" s="860"/>
      <c r="N89" s="51"/>
    </row>
    <row r="90" spans="1:14" ht="15.75" thickBot="1">
      <c r="B90" s="91" t="s">
        <v>974</v>
      </c>
      <c r="C90" s="92"/>
      <c r="D90" s="92"/>
      <c r="E90" s="92"/>
      <c r="F90" s="92"/>
      <c r="G90" s="92"/>
      <c r="H90" s="92"/>
      <c r="I90" s="93"/>
      <c r="J90" s="94"/>
      <c r="K90" s="305">
        <v>0.05</v>
      </c>
      <c r="L90" s="861">
        <f>N83*K90</f>
        <v>9804.5215493447431</v>
      </c>
      <c r="M90" s="862"/>
      <c r="N90" s="51"/>
    </row>
    <row r="91" spans="1:14" ht="15.75" thickBot="1">
      <c r="B91" s="825" t="s">
        <v>953</v>
      </c>
      <c r="C91" s="826"/>
      <c r="D91" s="826"/>
      <c r="E91" s="826"/>
      <c r="F91" s="826"/>
      <c r="G91" s="826"/>
      <c r="H91" s="826"/>
      <c r="I91" s="826"/>
      <c r="J91" s="826"/>
      <c r="K91" s="826"/>
      <c r="L91" s="826"/>
      <c r="M91" s="827"/>
      <c r="N91" s="52">
        <f>L88+L89+L90</f>
        <v>58827.129296068466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254917.56028296333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120988.7053600613</v>
      </c>
      <c r="L36" s="270"/>
      <c r="M36" s="271">
        <v>30</v>
      </c>
      <c r="N36" s="272">
        <f>K36/M36</f>
        <v>4032.9568453353768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136531.09743254993</v>
      </c>
      <c r="L37" s="270"/>
      <c r="M37" s="271">
        <v>10</v>
      </c>
      <c r="N37" s="272">
        <f t="shared" ref="N37:N43" si="0">K37/M37</f>
        <v>13653.109743254992</v>
      </c>
    </row>
    <row r="38" spans="1:14">
      <c r="A38" t="s">
        <v>284</v>
      </c>
      <c r="B38" s="838" t="str">
        <f>VLOOKUP(A38,EQUIPOS!A8:D154,3,FALSE)</f>
        <v>Planta de asfalto en caliente</v>
      </c>
      <c r="C38" s="839"/>
      <c r="D38" s="839"/>
      <c r="E38" s="839"/>
      <c r="F38" s="839"/>
      <c r="G38" s="839"/>
      <c r="H38" s="840"/>
      <c r="I38" s="267"/>
      <c r="J38" s="268"/>
      <c r="K38" s="269">
        <f>VLOOKUP(A38,EQUIPOS!A8:D165,4,FALSE)</f>
        <v>554433.82823597291</v>
      </c>
      <c r="L38" s="270"/>
      <c r="M38" s="271">
        <v>10</v>
      </c>
      <c r="N38" s="272">
        <f t="shared" si="0"/>
        <v>55443.382823597291</v>
      </c>
    </row>
    <row r="39" spans="1:14">
      <c r="A39" t="s">
        <v>290</v>
      </c>
      <c r="B39" s="838" t="str">
        <f>VLOOKUP(A39,EQUIPOS!A9:D154,3,FALSE)</f>
        <v>Planta trituradora</v>
      </c>
      <c r="C39" s="839"/>
      <c r="D39" s="839"/>
      <c r="E39" s="839"/>
      <c r="F39" s="839"/>
      <c r="G39" s="839"/>
      <c r="H39" s="840"/>
      <c r="I39" s="267"/>
      <c r="J39" s="268"/>
      <c r="K39" s="269">
        <f>VLOOKUP(A39,EQUIPOS!A9:D166,4,FALSE)</f>
        <v>476161.07048146822</v>
      </c>
      <c r="L39" s="270"/>
      <c r="M39" s="271">
        <v>30</v>
      </c>
      <c r="N39" s="272">
        <f t="shared" si="0"/>
        <v>15872.035682715608</v>
      </c>
    </row>
    <row r="40" spans="1:14">
      <c r="A40" t="s">
        <v>316</v>
      </c>
      <c r="B40" s="838" t="str">
        <f>VLOOKUP(A40,EQUIPOS!A10:D154,3,FALSE)</f>
        <v>Retroexcavadora Tipo E-200 o  Equivalente</v>
      </c>
      <c r="C40" s="839"/>
      <c r="D40" s="839"/>
      <c r="E40" s="839"/>
      <c r="F40" s="839"/>
      <c r="G40" s="839"/>
      <c r="H40" s="840"/>
      <c r="I40" s="267"/>
      <c r="J40" s="268"/>
      <c r="K40" s="269">
        <f>VLOOKUP(A40,EQUIPOS!A10:D167,4,FALSE)</f>
        <v>91318.72999213115</v>
      </c>
      <c r="L40" s="270"/>
      <c r="M40" s="271">
        <v>30</v>
      </c>
      <c r="N40" s="272">
        <f t="shared" si="0"/>
        <v>3043.9576664043716</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67"/>
      <c r="J41" s="268"/>
      <c r="K41" s="269">
        <f>VLOOKUP(A41,EQUIPOS!A11:D168,4,FALSE)</f>
        <v>161978.17616811988</v>
      </c>
      <c r="L41" s="270"/>
      <c r="M41" s="271">
        <v>10</v>
      </c>
      <c r="N41" s="272">
        <f t="shared" si="0"/>
        <v>16197.817616811988</v>
      </c>
    </row>
    <row r="42" spans="1:14">
      <c r="A42" t="s">
        <v>166</v>
      </c>
      <c r="B42" s="838" t="str">
        <f>VLOOKUP(A42,EQUIPOS!A12:D156,3,FALSE)</f>
        <v>Compactador de Rodillo POTENCIA: 99HP, PESO: 8 ton</v>
      </c>
      <c r="C42" s="839"/>
      <c r="D42" s="839"/>
      <c r="E42" s="839"/>
      <c r="F42" s="839"/>
      <c r="G42" s="839"/>
      <c r="H42" s="840"/>
      <c r="I42" s="267"/>
      <c r="J42" s="268"/>
      <c r="K42" s="269">
        <f>VLOOKUP(A42,EQUIPOS!A12:D169,4,FALSE)</f>
        <v>116446.96414098976</v>
      </c>
      <c r="L42" s="270"/>
      <c r="M42" s="271">
        <v>10</v>
      </c>
      <c r="N42" s="272">
        <f t="shared" si="0"/>
        <v>11644.696414098977</v>
      </c>
    </row>
    <row r="43" spans="1:14">
      <c r="A43" t="s">
        <v>373</v>
      </c>
      <c r="B43" s="838" t="str">
        <f>VLOOKUP(A43,EQUIPOS!A13:D157,3,FALSE)</f>
        <v>Volqueta 6 m3</v>
      </c>
      <c r="C43" s="839"/>
      <c r="D43" s="839"/>
      <c r="E43" s="839"/>
      <c r="F43" s="839"/>
      <c r="G43" s="839"/>
      <c r="H43" s="840"/>
      <c r="I43" s="267"/>
      <c r="J43" s="268"/>
      <c r="K43" s="269">
        <f>VLOOKUP(A43,EQUIPOS!A13:D170,4,FALSE)</f>
        <v>61000.813213263464</v>
      </c>
      <c r="L43" s="270"/>
      <c r="M43" s="271">
        <v>10</v>
      </c>
      <c r="N43" s="272">
        <f t="shared" si="0"/>
        <v>6100.0813213263464</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1141.4201203310449</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127129.45823387599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37101.437879223246</v>
      </c>
      <c r="N53" s="272">
        <f>K53*M53</f>
        <v>51942.013030912538</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51942.013030912538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1281.0059444400972</v>
      </c>
      <c r="M63" s="830"/>
      <c r="N63" s="287">
        <f>K63*L63</f>
        <v>1793.408322216136</v>
      </c>
    </row>
    <row r="64" spans="1:14">
      <c r="A64" t="s">
        <v>1293</v>
      </c>
      <c r="B64" s="46" t="str">
        <f>VLOOKUP(A64,TRANSPORTE!A6:D117,3,FALSE)</f>
        <v>Transporte de mezcla</v>
      </c>
      <c r="C64" s="47"/>
      <c r="D64" s="47"/>
      <c r="E64" s="47"/>
      <c r="F64" s="47"/>
      <c r="G64" s="47"/>
      <c r="H64" s="311" t="s">
        <v>1468</v>
      </c>
      <c r="I64" s="279">
        <v>1.25</v>
      </c>
      <c r="J64" s="286">
        <v>1</v>
      </c>
      <c r="K64" s="279">
        <f>I64*J64</f>
        <v>1.25</v>
      </c>
      <c r="L64" s="829">
        <f>VLOOKUP(A64,TRANSPORTE!A6:D117,4,FALSE)</f>
        <v>914.56679379946388</v>
      </c>
      <c r="M64" s="830"/>
      <c r="N64" s="287">
        <f>K64*L64</f>
        <v>1143.2084922493298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2936.6168144654657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193422.28928256445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38684.45785651289</v>
      </c>
      <c r="M87" s="860"/>
      <c r="N87" s="51"/>
    </row>
    <row r="88" spans="1:14">
      <c r="B88" s="89" t="s">
        <v>973</v>
      </c>
      <c r="C88" s="90"/>
      <c r="D88" s="90"/>
      <c r="E88" s="90"/>
      <c r="F88" s="90"/>
      <c r="G88" s="90"/>
      <c r="H88" s="90"/>
      <c r="I88" s="87"/>
      <c r="J88" s="88"/>
      <c r="K88" s="304">
        <v>0.05</v>
      </c>
      <c r="L88" s="859">
        <f>N82*K88</f>
        <v>9671.1144641282226</v>
      </c>
      <c r="M88" s="860"/>
      <c r="N88" s="51"/>
    </row>
    <row r="89" spans="1:14" ht="15.75" thickBot="1">
      <c r="B89" s="91" t="s">
        <v>974</v>
      </c>
      <c r="C89" s="92"/>
      <c r="D89" s="92"/>
      <c r="E89" s="92"/>
      <c r="F89" s="92"/>
      <c r="G89" s="92"/>
      <c r="H89" s="92"/>
      <c r="I89" s="93"/>
      <c r="J89" s="94"/>
      <c r="K89" s="305">
        <v>0.05</v>
      </c>
      <c r="L89" s="861">
        <f>N82*K89</f>
        <v>9671.1144641282226</v>
      </c>
      <c r="M89" s="862"/>
      <c r="N89" s="51"/>
    </row>
    <row r="90" spans="1:14" ht="15.75" thickBot="1">
      <c r="B90" s="825" t="s">
        <v>953</v>
      </c>
      <c r="C90" s="826"/>
      <c r="D90" s="826"/>
      <c r="E90" s="826"/>
      <c r="F90" s="826"/>
      <c r="G90" s="826"/>
      <c r="H90" s="826"/>
      <c r="I90" s="826"/>
      <c r="J90" s="826"/>
      <c r="K90" s="826"/>
      <c r="L90" s="826"/>
      <c r="M90" s="827"/>
      <c r="N90" s="52">
        <f>L87+L88+L89</f>
        <v>58026.686784769336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251448.97606733377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228753.04954973797</v>
      </c>
      <c r="L36" s="270"/>
      <c r="M36" s="271">
        <v>150</v>
      </c>
      <c r="N36" s="272">
        <f>K36/M36</f>
        <v>1525.0203303315866</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120988.7053600613</v>
      </c>
      <c r="L37" s="270"/>
      <c r="M37" s="271">
        <v>150</v>
      </c>
      <c r="N37" s="272">
        <f>K37/M37</f>
        <v>806.59136906707533</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544308.71846632264</v>
      </c>
      <c r="L38" s="270"/>
      <c r="M38" s="271">
        <v>150</v>
      </c>
      <c r="N38" s="272">
        <f>K38/M38</f>
        <v>3628.7247897754842</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1.8043666666666667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5962.140855840812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9">
        <f>VLOOKUP(A58,TRANSPORTE!A5:D117,4,FALSE)</f>
        <v>1281.0059444400972</v>
      </c>
      <c r="M58" s="830"/>
      <c r="N58" s="287">
        <f>K58*L58</f>
        <v>166.53077277721263</v>
      </c>
    </row>
    <row r="59" spans="1:14">
      <c r="B59" s="46"/>
      <c r="C59" s="47"/>
      <c r="D59" s="47"/>
      <c r="E59" s="47"/>
      <c r="F59" s="47"/>
      <c r="G59" s="47"/>
      <c r="H59" s="311"/>
      <c r="I59" s="279"/>
      <c r="J59" s="286"/>
      <c r="K59" s="279"/>
      <c r="L59" s="829"/>
      <c r="M59" s="83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166.53077277721263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6309.1082952846909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1261.8216590569382</v>
      </c>
      <c r="M82" s="860"/>
      <c r="N82" s="51"/>
    </row>
    <row r="83" spans="1:14">
      <c r="B83" s="89" t="s">
        <v>973</v>
      </c>
      <c r="C83" s="90"/>
      <c r="D83" s="90"/>
      <c r="E83" s="90"/>
      <c r="F83" s="90"/>
      <c r="G83" s="90"/>
      <c r="H83" s="90"/>
      <c r="I83" s="87"/>
      <c r="J83" s="88"/>
      <c r="K83" s="304">
        <v>0.05</v>
      </c>
      <c r="L83" s="859">
        <f>N77*K83</f>
        <v>315.45541476423455</v>
      </c>
      <c r="M83" s="860"/>
      <c r="N83" s="51"/>
    </row>
    <row r="84" spans="1:14" ht="15.75" thickBot="1">
      <c r="B84" s="91" t="s">
        <v>974</v>
      </c>
      <c r="C84" s="92"/>
      <c r="D84" s="92"/>
      <c r="E84" s="92"/>
      <c r="F84" s="92"/>
      <c r="G84" s="92"/>
      <c r="H84" s="92"/>
      <c r="I84" s="93"/>
      <c r="J84" s="94"/>
      <c r="K84" s="305">
        <v>0.05</v>
      </c>
      <c r="L84" s="861">
        <f>N77*K84</f>
        <v>315.45541476423455</v>
      </c>
      <c r="M84" s="862"/>
      <c r="N84" s="51"/>
    </row>
    <row r="85" spans="1:14" ht="15.75" thickBot="1">
      <c r="B85" s="825" t="s">
        <v>953</v>
      </c>
      <c r="C85" s="826"/>
      <c r="D85" s="826"/>
      <c r="E85" s="826"/>
      <c r="F85" s="826"/>
      <c r="G85" s="826"/>
      <c r="H85" s="826"/>
      <c r="I85" s="826"/>
      <c r="J85" s="826"/>
      <c r="K85" s="826"/>
      <c r="L85" s="826"/>
      <c r="M85" s="827"/>
      <c r="N85" s="52">
        <f>L82+L83+L84</f>
        <v>1892.7324885854073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8201.8407838700987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228753.04954973797</v>
      </c>
      <c r="L36" s="270"/>
      <c r="M36" s="271">
        <v>300</v>
      </c>
      <c r="N36" s="272">
        <f>K36/M36</f>
        <v>762.5101651657933</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120988.7053600613</v>
      </c>
      <c r="L37" s="270"/>
      <c r="M37" s="271">
        <v>300</v>
      </c>
      <c r="N37" s="272">
        <f>K37/M37</f>
        <v>403.29568453353767</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544308.71846632264</v>
      </c>
      <c r="L38" s="270"/>
      <c r="M38" s="271">
        <v>300</v>
      </c>
      <c r="N38" s="272">
        <f>K38/M38</f>
        <v>1814.3623948877421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0.90218333333333334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2981.070427920406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9">
        <f>VLOOKUP(A58,TRANSPORTE!A5:D117,4,FALSE)</f>
        <v>1281.0059444400972</v>
      </c>
      <c r="M58" s="830"/>
      <c r="N58" s="287">
        <f>K58*L58</f>
        <v>83.265386388606316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83.265386388606316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3154.5541476423455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630.91082952846909</v>
      </c>
      <c r="M82" s="860"/>
      <c r="N82" s="51"/>
    </row>
    <row r="83" spans="1:14">
      <c r="B83" s="89" t="s">
        <v>973</v>
      </c>
      <c r="C83" s="90"/>
      <c r="D83" s="90"/>
      <c r="E83" s="90"/>
      <c r="F83" s="90"/>
      <c r="G83" s="90"/>
      <c r="H83" s="90"/>
      <c r="I83" s="87"/>
      <c r="J83" s="88"/>
      <c r="K83" s="304">
        <v>0.05</v>
      </c>
      <c r="L83" s="859">
        <f>N77*K83</f>
        <v>157.72770738211727</v>
      </c>
      <c r="M83" s="860"/>
      <c r="N83" s="51"/>
    </row>
    <row r="84" spans="1:14" ht="15.75" thickBot="1">
      <c r="B84" s="91" t="s">
        <v>974</v>
      </c>
      <c r="C84" s="92"/>
      <c r="D84" s="92"/>
      <c r="E84" s="92"/>
      <c r="F84" s="92"/>
      <c r="G84" s="92"/>
      <c r="H84" s="92"/>
      <c r="I84" s="93"/>
      <c r="J84" s="94"/>
      <c r="K84" s="305">
        <v>0.05</v>
      </c>
      <c r="L84" s="861">
        <f>N77*K84</f>
        <v>157.72770738211727</v>
      </c>
      <c r="M84" s="862"/>
      <c r="N84" s="51"/>
    </row>
    <row r="85" spans="1:14" ht="15.75" thickBot="1">
      <c r="B85" s="825" t="s">
        <v>953</v>
      </c>
      <c r="C85" s="826"/>
      <c r="D85" s="826"/>
      <c r="E85" s="826"/>
      <c r="F85" s="826"/>
      <c r="G85" s="826"/>
      <c r="H85" s="826"/>
      <c r="I85" s="826"/>
      <c r="J85" s="826"/>
      <c r="K85" s="826"/>
      <c r="L85" s="826"/>
      <c r="M85" s="827"/>
      <c r="N85" s="52">
        <f>L82+L83+L84</f>
        <v>946.36624429270364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4100.9203919350493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18</v>
      </c>
      <c r="N36" s="272">
        <f>K36/M36</f>
        <v>3651.1065634078686</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89839.332118740567</v>
      </c>
      <c r="L37" s="270"/>
      <c r="M37" s="271">
        <v>18</v>
      </c>
      <c r="N37" s="272">
        <f>K37/M37</f>
        <v>4991.0740065966984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270"/>
      <c r="M38" s="271">
        <v>18</v>
      </c>
      <c r="N38" s="272">
        <f>K38/M38</f>
        <v>9998.4376794669643</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559404.11298316449</v>
      </c>
      <c r="L39" s="842">
        <v>18</v>
      </c>
      <c r="M39" s="843"/>
      <c r="N39" s="272">
        <f>K39/L39</f>
        <v>31078.006276842472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107983.74207249412</v>
      </c>
      <c r="L40" s="276"/>
      <c r="M40" s="277">
        <v>18</v>
      </c>
      <c r="N40" s="272">
        <f>K40/M40</f>
        <v>5999.0967818052286</v>
      </c>
    </row>
    <row r="41" spans="1:14">
      <c r="B41" s="845" t="s">
        <v>952</v>
      </c>
      <c r="C41" s="846"/>
      <c r="D41" s="846"/>
      <c r="E41" s="38"/>
      <c r="F41" s="39"/>
      <c r="G41" s="39"/>
      <c r="H41" s="40"/>
      <c r="I41" s="36"/>
      <c r="J41" s="37"/>
      <c r="K41" s="279"/>
      <c r="L41" s="276"/>
      <c r="M41" s="401">
        <v>0.01</v>
      </c>
      <c r="N41" s="344">
        <f>N75*M41</f>
        <v>29.963350251000556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55747.684658370235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58302.259524493682</v>
      </c>
      <c r="N48" s="272">
        <f>K48*M48</f>
        <v>2040.5790833572792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94608.66659201929</v>
      </c>
      <c r="N49" s="272">
        <f>K49*M49</f>
        <v>23652.166648004822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25692.745731362102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9">
        <f>VLOOKUP(A58,TRANSPORTE!A5:D117,4,FALSE)</f>
        <v>1281.0059444400972</v>
      </c>
      <c r="M58" s="830"/>
      <c r="N58" s="287">
        <f>K58*L58</f>
        <v>365.08669416542773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365.08669416542773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84801.852108997817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16960.370421799566</v>
      </c>
      <c r="M82" s="860"/>
      <c r="N82" s="51"/>
    </row>
    <row r="83" spans="1:14">
      <c r="B83" s="89" t="s">
        <v>973</v>
      </c>
      <c r="C83" s="90"/>
      <c r="D83" s="90"/>
      <c r="E83" s="90"/>
      <c r="F83" s="90"/>
      <c r="G83" s="90"/>
      <c r="H83" s="90"/>
      <c r="I83" s="87"/>
      <c r="J83" s="88"/>
      <c r="K83" s="304">
        <v>0.05</v>
      </c>
      <c r="L83" s="859">
        <f>N77*K83</f>
        <v>4240.0926054498914</v>
      </c>
      <c r="M83" s="860"/>
      <c r="N83" s="51"/>
    </row>
    <row r="84" spans="1:14" ht="15.75" thickBot="1">
      <c r="B84" s="91" t="s">
        <v>974</v>
      </c>
      <c r="C84" s="92"/>
      <c r="D84" s="92"/>
      <c r="E84" s="92"/>
      <c r="F84" s="92"/>
      <c r="G84" s="92"/>
      <c r="H84" s="92"/>
      <c r="I84" s="93"/>
      <c r="J84" s="94"/>
      <c r="K84" s="305">
        <v>0.05</v>
      </c>
      <c r="L84" s="861">
        <f>N77*K84</f>
        <v>4240.0926054498914</v>
      </c>
      <c r="M84" s="862"/>
      <c r="N84" s="51"/>
    </row>
    <row r="85" spans="1:14" ht="15.75" thickBot="1">
      <c r="B85" s="825" t="s">
        <v>953</v>
      </c>
      <c r="C85" s="826"/>
      <c r="D85" s="826"/>
      <c r="E85" s="826"/>
      <c r="F85" s="826"/>
      <c r="G85" s="826"/>
      <c r="H85" s="826"/>
      <c r="I85" s="826"/>
      <c r="J85" s="826"/>
      <c r="K85" s="826"/>
      <c r="L85" s="826"/>
      <c r="M85" s="827"/>
      <c r="N85" s="52">
        <f>L82+L83+L84</f>
        <v>25440.55563269935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110242.40774169717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12</v>
      </c>
      <c r="N36" s="272">
        <f>K36/M36</f>
        <v>5476.6598451118034</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89839.332118740567</v>
      </c>
      <c r="L37" s="270"/>
      <c r="M37" s="271">
        <v>12</v>
      </c>
      <c r="N37" s="272">
        <f>K37/M37</f>
        <v>7486.6110098950476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179971.87823040536</v>
      </c>
      <c r="L38" s="270"/>
      <c r="M38" s="271">
        <v>12</v>
      </c>
      <c r="N38" s="272">
        <f>K38/M38</f>
        <v>14997.656519200447</v>
      </c>
    </row>
    <row r="39" spans="1:14">
      <c r="A39" s="113" t="s">
        <v>299</v>
      </c>
      <c r="B39" s="838" t="str">
        <f>VLOOKUP(A39,EQUIPOS!A7:D154,3,FALSE)</f>
        <v xml:space="preserve">Recicladora, potencia 430HP </v>
      </c>
      <c r="C39" s="839"/>
      <c r="D39" s="839"/>
      <c r="E39" s="839"/>
      <c r="F39" s="839"/>
      <c r="G39" s="839"/>
      <c r="H39" s="840"/>
      <c r="I39" s="267"/>
      <c r="J39" s="268"/>
      <c r="K39" s="269">
        <f>VLOOKUP(A39,EQUIPOS!A7:D164,4,FALSE)</f>
        <v>559404.11298316449</v>
      </c>
      <c r="L39" s="270"/>
      <c r="M39" s="271">
        <v>12</v>
      </c>
      <c r="N39" s="272">
        <f>K39/M39</f>
        <v>46617.00941526371</v>
      </c>
    </row>
    <row r="40" spans="1:14">
      <c r="A40" t="s">
        <v>365</v>
      </c>
      <c r="B40" s="838" t="str">
        <f>VLOOKUP(A40,EQUIPOS!A8:D154,3,FALSE)</f>
        <v xml:space="preserve">Vibrocompatador, potencia 153 HP, peso 10 Ton. </v>
      </c>
      <c r="C40" s="839"/>
      <c r="D40" s="839"/>
      <c r="E40" s="839"/>
      <c r="F40" s="839"/>
      <c r="G40" s="839"/>
      <c r="H40" s="840"/>
      <c r="I40" s="267"/>
      <c r="J40" s="268"/>
      <c r="K40" s="269">
        <f>VLOOKUP(A40,EQUIPOS!A8:D165,4,FALSE)</f>
        <v>107983.74207249412</v>
      </c>
      <c r="L40" s="270"/>
      <c r="M40" s="271">
        <v>12</v>
      </c>
      <c r="N40" s="272">
        <f>K40/M40</f>
        <v>8998.6451727078438</v>
      </c>
    </row>
    <row r="41" spans="1:14">
      <c r="B41" s="838"/>
      <c r="C41" s="839"/>
      <c r="D41" s="839"/>
      <c r="E41" s="839"/>
      <c r="F41" s="839"/>
      <c r="G41" s="839"/>
      <c r="H41" s="840"/>
      <c r="I41" s="841"/>
      <c r="J41" s="822"/>
      <c r="K41" s="269"/>
      <c r="L41" s="842"/>
      <c r="M41" s="843"/>
      <c r="N41" s="272"/>
    </row>
    <row r="42" spans="1:14">
      <c r="B42" s="838"/>
      <c r="C42" s="839"/>
      <c r="D42" s="839"/>
      <c r="E42" s="844"/>
      <c r="F42" s="839"/>
      <c r="G42" s="839"/>
      <c r="H42" s="840"/>
      <c r="I42" s="36"/>
      <c r="J42" s="37"/>
      <c r="K42" s="274"/>
      <c r="L42" s="276"/>
      <c r="M42" s="277"/>
      <c r="N42" s="278"/>
    </row>
    <row r="43" spans="1:14">
      <c r="B43" s="845" t="s">
        <v>952</v>
      </c>
      <c r="C43" s="958"/>
      <c r="D43" s="958"/>
      <c r="E43" s="38"/>
      <c r="F43" s="39"/>
      <c r="G43" s="39"/>
      <c r="H43" s="40"/>
      <c r="I43" s="36"/>
      <c r="J43" s="37"/>
      <c r="K43" s="279"/>
      <c r="L43" s="276"/>
      <c r="M43" s="401">
        <v>0.1</v>
      </c>
      <c r="N43" s="344">
        <f>N77*M43</f>
        <v>449.45025376500837</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84026.032215943866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86.923368745608769</v>
      </c>
      <c r="N50" s="272">
        <f>K50*M50</f>
        <v>6519.2526559206581</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1247.6683538241648</v>
      </c>
      <c r="N51" s="272">
        <f>K51*M51</f>
        <v>1621.9688599714143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SUM(N50:N54)</f>
        <v>8141.2215158920726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96661.756269486024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19332.351253897206</v>
      </c>
      <c r="M84" s="860"/>
      <c r="N84" s="51"/>
    </row>
    <row r="85" spans="1:14">
      <c r="B85" s="89" t="s">
        <v>973</v>
      </c>
      <c r="C85" s="90"/>
      <c r="D85" s="90"/>
      <c r="E85" s="90"/>
      <c r="F85" s="90"/>
      <c r="G85" s="90"/>
      <c r="H85" s="90"/>
      <c r="I85" s="87"/>
      <c r="J85" s="88"/>
      <c r="K85" s="304">
        <v>0.05</v>
      </c>
      <c r="L85" s="859">
        <f>N79*K85</f>
        <v>4833.0878134743016</v>
      </c>
      <c r="M85" s="860"/>
      <c r="N85" s="51"/>
    </row>
    <row r="86" spans="1:14" ht="15.75" thickBot="1">
      <c r="B86" s="91" t="s">
        <v>974</v>
      </c>
      <c r="C86" s="92"/>
      <c r="D86" s="92"/>
      <c r="E86" s="92"/>
      <c r="F86" s="92"/>
      <c r="G86" s="92"/>
      <c r="H86" s="92"/>
      <c r="I86" s="93"/>
      <c r="J86" s="94"/>
      <c r="K86" s="305">
        <v>0.05</v>
      </c>
      <c r="L86" s="861">
        <f>N79*K86</f>
        <v>4833.0878134743016</v>
      </c>
      <c r="M86" s="862"/>
      <c r="N86" s="51"/>
    </row>
    <row r="87" spans="1:14" ht="15.75" thickBot="1">
      <c r="B87" s="825" t="s">
        <v>953</v>
      </c>
      <c r="C87" s="826"/>
      <c r="D87" s="826"/>
      <c r="E87" s="826"/>
      <c r="F87" s="826"/>
      <c r="G87" s="826"/>
      <c r="H87" s="826"/>
      <c r="I87" s="826"/>
      <c r="J87" s="826"/>
      <c r="K87" s="826"/>
      <c r="L87" s="826"/>
      <c r="M87" s="827"/>
      <c r="N87" s="52">
        <f>L84+L85+L86</f>
        <v>28998.526880845813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125660.28315033184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18</v>
      </c>
      <c r="N36" s="272">
        <f>K36/M36</f>
        <v>3651.1065634078686</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89839.332118740567</v>
      </c>
      <c r="L37" s="270"/>
      <c r="M37" s="271">
        <v>18</v>
      </c>
      <c r="N37" s="272">
        <f>K37/M37</f>
        <v>4991.0740065966984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270"/>
      <c r="M38" s="271">
        <v>18</v>
      </c>
      <c r="N38" s="272">
        <f>K38/M38</f>
        <v>9998.4376794669643</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559404.11298316449</v>
      </c>
      <c r="L39" s="842">
        <v>18</v>
      </c>
      <c r="M39" s="843"/>
      <c r="N39" s="272">
        <f>K39/L39</f>
        <v>31078.006276842472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107983.74207249412</v>
      </c>
      <c r="L40" s="276"/>
      <c r="M40" s="277">
        <v>18</v>
      </c>
      <c r="N40" s="272">
        <f>K40/M40</f>
        <v>5999.0967818052286</v>
      </c>
    </row>
    <row r="41" spans="1:14">
      <c r="B41" s="320"/>
      <c r="C41" s="321"/>
      <c r="D41" s="321"/>
      <c r="E41" s="321"/>
      <c r="F41" s="323"/>
      <c r="G41" s="323"/>
      <c r="H41" s="125"/>
      <c r="I41" s="36"/>
      <c r="J41" s="37"/>
      <c r="K41" s="274"/>
      <c r="L41" s="276"/>
      <c r="M41" s="277"/>
      <c r="N41" s="272"/>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55747.684658370235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427496.52983082714</v>
      </c>
      <c r="N49" s="272">
        <f>K49*M49</f>
        <v>65406.969064116551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65406.969064116551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914.56679379946388</v>
      </c>
      <c r="M59" s="830"/>
      <c r="N59" s="287">
        <f>K59*L59</f>
        <v>139.92871945131796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139.92871945131796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124290.91746703815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24858.183493407632</v>
      </c>
      <c r="M83" s="860"/>
      <c r="N83" s="51"/>
    </row>
    <row r="84" spans="1:14">
      <c r="B84" s="89" t="s">
        <v>973</v>
      </c>
      <c r="C84" s="90"/>
      <c r="D84" s="90"/>
      <c r="E84" s="90"/>
      <c r="F84" s="90"/>
      <c r="G84" s="90"/>
      <c r="H84" s="90"/>
      <c r="I84" s="87"/>
      <c r="J84" s="88"/>
      <c r="K84" s="304">
        <v>0.05</v>
      </c>
      <c r="L84" s="859">
        <f>N78*K84</f>
        <v>6214.5458733519081</v>
      </c>
      <c r="M84" s="860"/>
      <c r="N84" s="51"/>
    </row>
    <row r="85" spans="1:14" ht="15.75" thickBot="1">
      <c r="B85" s="91" t="s">
        <v>974</v>
      </c>
      <c r="C85" s="92"/>
      <c r="D85" s="92"/>
      <c r="E85" s="92"/>
      <c r="F85" s="92"/>
      <c r="G85" s="92"/>
      <c r="H85" s="92"/>
      <c r="I85" s="93"/>
      <c r="J85" s="94"/>
      <c r="K85" s="305">
        <v>0.05</v>
      </c>
      <c r="L85" s="861">
        <f>N78*K85</f>
        <v>6214.5458733519081</v>
      </c>
      <c r="M85" s="862"/>
      <c r="N85" s="51"/>
    </row>
    <row r="86" spans="1:14" ht="15.75" thickBot="1">
      <c r="B86" s="825" t="s">
        <v>953</v>
      </c>
      <c r="C86" s="826"/>
      <c r="D86" s="826"/>
      <c r="E86" s="826"/>
      <c r="F86" s="826"/>
      <c r="G86" s="826"/>
      <c r="H86" s="826"/>
      <c r="I86" s="826"/>
      <c r="J86" s="826"/>
      <c r="K86" s="826"/>
      <c r="L86" s="826"/>
      <c r="M86" s="827"/>
      <c r="N86" s="52">
        <f>L83+L84+L85</f>
        <v>37287.275240111449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161578.1927071496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18</v>
      </c>
      <c r="N36" s="272">
        <f>K36/M36</f>
        <v>3651.1065634078686</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89839.332118740567</v>
      </c>
      <c r="L37" s="270"/>
      <c r="M37" s="271">
        <v>18</v>
      </c>
      <c r="N37" s="272">
        <f>K37/M37</f>
        <v>4991.0740065966984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270"/>
      <c r="M38" s="271">
        <v>18</v>
      </c>
      <c r="N38" s="272">
        <f>K38/M38</f>
        <v>9998.4376794669643</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559404.11298316449</v>
      </c>
      <c r="L39" s="842">
        <v>18</v>
      </c>
      <c r="M39" s="843"/>
      <c r="N39" s="272">
        <f>K39/L39</f>
        <v>31078.006276842472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107983.74207249412</v>
      </c>
      <c r="L40" s="276"/>
      <c r="M40" s="277">
        <v>18</v>
      </c>
      <c r="N40" s="272">
        <f>K40/M40</f>
        <v>5999.0967818052286</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55747.684658370235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446083.33547564567</v>
      </c>
      <c r="N49" s="272">
        <f>K49*M49</f>
        <v>68250.750327773785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68250.750327773785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914.56679379946388</v>
      </c>
      <c r="M59" s="830"/>
      <c r="N59" s="287">
        <f>K59*L59</f>
        <v>139.92871945131796</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139.92871945131796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127134.69873069538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25426.939746139076</v>
      </c>
      <c r="M83" s="860"/>
      <c r="N83" s="51"/>
    </row>
    <row r="84" spans="1:14">
      <c r="B84" s="89" t="s">
        <v>973</v>
      </c>
      <c r="C84" s="90"/>
      <c r="D84" s="90"/>
      <c r="E84" s="90"/>
      <c r="F84" s="90"/>
      <c r="G84" s="90"/>
      <c r="H84" s="90"/>
      <c r="I84" s="87"/>
      <c r="J84" s="88"/>
      <c r="K84" s="304">
        <v>0.05</v>
      </c>
      <c r="L84" s="859">
        <f>N78*K84</f>
        <v>6356.7349365347691</v>
      </c>
      <c r="M84" s="860"/>
      <c r="N84" s="51"/>
    </row>
    <row r="85" spans="1:14" ht="15.75" thickBot="1">
      <c r="B85" s="91" t="s">
        <v>974</v>
      </c>
      <c r="C85" s="92"/>
      <c r="D85" s="92"/>
      <c r="E85" s="92"/>
      <c r="F85" s="92"/>
      <c r="G85" s="92"/>
      <c r="H85" s="92"/>
      <c r="I85" s="93"/>
      <c r="J85" s="94"/>
      <c r="K85" s="305">
        <v>0.05</v>
      </c>
      <c r="L85" s="861">
        <f>N78*K85</f>
        <v>6356.7349365347691</v>
      </c>
      <c r="M85" s="862"/>
      <c r="N85" s="51"/>
    </row>
    <row r="86" spans="1:14" ht="15.75" thickBot="1">
      <c r="B86" s="825" t="s">
        <v>953</v>
      </c>
      <c r="C86" s="826"/>
      <c r="D86" s="826"/>
      <c r="E86" s="826"/>
      <c r="F86" s="826"/>
      <c r="G86" s="826"/>
      <c r="H86" s="826"/>
      <c r="I86" s="826"/>
      <c r="J86" s="826"/>
      <c r="K86" s="826"/>
      <c r="L86" s="826"/>
      <c r="M86" s="827"/>
      <c r="N86" s="52">
        <f>L83+L84+L85</f>
        <v>38140.409619208614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165275.10834990401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15</v>
      </c>
      <c r="N36" s="272">
        <f>K36/M36</f>
        <v>4381.3278760894427</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89839.332118740567</v>
      </c>
      <c r="L37" s="270"/>
      <c r="M37" s="271">
        <v>15</v>
      </c>
      <c r="N37" s="272">
        <f>K37/M37</f>
        <v>5989.2888079160375</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270"/>
      <c r="M38" s="271">
        <v>15</v>
      </c>
      <c r="N38" s="272">
        <f>K38/M38</f>
        <v>11998.125215360358</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559404.11298316449</v>
      </c>
      <c r="L39" s="842">
        <v>15</v>
      </c>
      <c r="M39" s="843"/>
      <c r="N39" s="272">
        <f>K39/L39</f>
        <v>37293.607532210968</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107983.74207249412</v>
      </c>
      <c r="L40" s="276"/>
      <c r="M40" s="277">
        <v>15</v>
      </c>
      <c r="N40" s="272">
        <f>K40/M40</f>
        <v>7198.9161381662743</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66897.221590044282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427496.52983082714</v>
      </c>
      <c r="N49" s="272">
        <f>K49*M49</f>
        <v>65406.969064116551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65406.969064116551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914.56679379946388</v>
      </c>
      <c r="M59" s="830"/>
      <c r="N59" s="287">
        <f>K59*L59</f>
        <v>139.92871945131796</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139.92871945131796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136039.72140373223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27207.944280746447</v>
      </c>
      <c r="M83" s="860"/>
      <c r="N83" s="51"/>
    </row>
    <row r="84" spans="1:14">
      <c r="B84" s="89" t="s">
        <v>973</v>
      </c>
      <c r="C84" s="90"/>
      <c r="D84" s="90"/>
      <c r="E84" s="90"/>
      <c r="F84" s="90"/>
      <c r="G84" s="90"/>
      <c r="H84" s="90"/>
      <c r="I84" s="87"/>
      <c r="J84" s="88"/>
      <c r="K84" s="304">
        <v>0.05</v>
      </c>
      <c r="L84" s="859">
        <f>N78*K84</f>
        <v>6801.9860701866119</v>
      </c>
      <c r="M84" s="860"/>
      <c r="N84" s="51"/>
    </row>
    <row r="85" spans="1:14" ht="15.75" thickBot="1">
      <c r="B85" s="91" t="s">
        <v>974</v>
      </c>
      <c r="C85" s="92"/>
      <c r="D85" s="92"/>
      <c r="E85" s="92"/>
      <c r="F85" s="92"/>
      <c r="G85" s="92"/>
      <c r="H85" s="92"/>
      <c r="I85" s="93"/>
      <c r="J85" s="94"/>
      <c r="K85" s="305">
        <v>0.05</v>
      </c>
      <c r="L85" s="861">
        <f>N78*K85</f>
        <v>6801.9860701866119</v>
      </c>
      <c r="M85" s="862"/>
      <c r="N85" s="51"/>
    </row>
    <row r="86" spans="1:14" ht="15.75" thickBot="1">
      <c r="B86" s="825" t="s">
        <v>953</v>
      </c>
      <c r="C86" s="826"/>
      <c r="D86" s="826"/>
      <c r="E86" s="826"/>
      <c r="F86" s="826"/>
      <c r="G86" s="826"/>
      <c r="H86" s="826"/>
      <c r="I86" s="826"/>
      <c r="J86" s="826"/>
      <c r="K86" s="826"/>
      <c r="L86" s="826"/>
      <c r="M86" s="827"/>
      <c r="N86" s="52">
        <f>L83+L84+L85</f>
        <v>40811.916421119669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176851.6378248519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271">
        <v>15</v>
      </c>
      <c r="N36" s="272">
        <f>K36/M36</f>
        <v>4381.3278760894427</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89839.332118740567</v>
      </c>
      <c r="L37" s="270"/>
      <c r="M37" s="271">
        <v>15</v>
      </c>
      <c r="N37" s="272">
        <f>K37/M37</f>
        <v>5989.2888079160375</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179971.87823040536</v>
      </c>
      <c r="L38" s="270"/>
      <c r="M38" s="271">
        <v>15</v>
      </c>
      <c r="N38" s="272">
        <f>K38/M38</f>
        <v>11998.125215360358</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559404.11298316449</v>
      </c>
      <c r="L39" s="842">
        <v>15</v>
      </c>
      <c r="M39" s="843"/>
      <c r="N39" s="272">
        <f>K39/L39</f>
        <v>37293.607532210968</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107983.74207249412</v>
      </c>
      <c r="L40" s="276"/>
      <c r="M40" s="277">
        <v>15</v>
      </c>
      <c r="N40" s="272">
        <f>K40/M40</f>
        <v>7198.9161381662743</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66897.221590044282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446083.33547564567</v>
      </c>
      <c r="N49" s="272">
        <f>K49*M49</f>
        <v>68250.750327773785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68250.750327773785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914.56679379946388</v>
      </c>
      <c r="M59" s="830"/>
      <c r="N59" s="287">
        <f>K59*L59</f>
        <v>139.92871945131796</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139.92871945131796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138883.50266738946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27776.700533477895</v>
      </c>
      <c r="M83" s="860"/>
      <c r="N83" s="51"/>
    </row>
    <row r="84" spans="1:14">
      <c r="B84" s="89" t="s">
        <v>973</v>
      </c>
      <c r="C84" s="90"/>
      <c r="D84" s="90"/>
      <c r="E84" s="90"/>
      <c r="F84" s="90"/>
      <c r="G84" s="90"/>
      <c r="H84" s="90"/>
      <c r="I84" s="87"/>
      <c r="J84" s="88"/>
      <c r="K84" s="304">
        <v>0.05</v>
      </c>
      <c r="L84" s="859">
        <f>N78*K84</f>
        <v>6944.1751333694738</v>
      </c>
      <c r="M84" s="860"/>
      <c r="N84" s="51"/>
    </row>
    <row r="85" spans="1:14" ht="15.75" thickBot="1">
      <c r="B85" s="91" t="s">
        <v>974</v>
      </c>
      <c r="C85" s="92"/>
      <c r="D85" s="92"/>
      <c r="E85" s="92"/>
      <c r="F85" s="92"/>
      <c r="G85" s="92"/>
      <c r="H85" s="92"/>
      <c r="I85" s="93"/>
      <c r="J85" s="94"/>
      <c r="K85" s="305">
        <v>0.05</v>
      </c>
      <c r="L85" s="861">
        <f>N78*K85</f>
        <v>6944.1751333694738</v>
      </c>
      <c r="M85" s="862"/>
      <c r="N85" s="51"/>
    </row>
    <row r="86" spans="1:14" ht="15.75" thickBot="1">
      <c r="B86" s="825" t="s">
        <v>953</v>
      </c>
      <c r="C86" s="826"/>
      <c r="D86" s="826"/>
      <c r="E86" s="826"/>
      <c r="F86" s="826"/>
      <c r="G86" s="826"/>
      <c r="H86" s="826"/>
      <c r="I86" s="826"/>
      <c r="J86" s="826"/>
      <c r="K86" s="826"/>
      <c r="L86" s="826"/>
      <c r="M86" s="827"/>
      <c r="N86" s="52">
        <f>L83+L84+L85</f>
        <v>41665.050800216835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180548.55346760631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4.3147224361440797</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3082.5994672223201</v>
      </c>
      <c r="N49" s="272">
        <f>K49*M49</f>
        <v>3252.1424379195473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3252.1424379195473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3687.9294039700994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737.58588079401989</v>
      </c>
      <c r="M83" s="860"/>
      <c r="N83" s="51"/>
    </row>
    <row r="84" spans="1:14">
      <c r="B84" s="89" t="s">
        <v>973</v>
      </c>
      <c r="C84" s="90"/>
      <c r="D84" s="90"/>
      <c r="E84" s="90"/>
      <c r="F84" s="90"/>
      <c r="G84" s="90"/>
      <c r="H84" s="90"/>
      <c r="I84" s="87"/>
      <c r="J84" s="88"/>
      <c r="K84" s="304">
        <v>0.05</v>
      </c>
      <c r="L84" s="859">
        <f>N78*K84</f>
        <v>184.39647019850497</v>
      </c>
      <c r="M84" s="860"/>
      <c r="N84" s="51"/>
    </row>
    <row r="85" spans="1:14" ht="15.75" thickBot="1">
      <c r="B85" s="91" t="s">
        <v>974</v>
      </c>
      <c r="C85" s="92"/>
      <c r="D85" s="92"/>
      <c r="E85" s="92"/>
      <c r="F85" s="92"/>
      <c r="G85" s="92"/>
      <c r="H85" s="92"/>
      <c r="I85" s="93"/>
      <c r="J85" s="94"/>
      <c r="K85" s="305">
        <v>0.05</v>
      </c>
      <c r="L85" s="861">
        <f>N78*K85</f>
        <v>184.39647019850497</v>
      </c>
      <c r="M85" s="862"/>
      <c r="N85" s="51"/>
    </row>
    <row r="86" spans="1:14" ht="15.75" thickBot="1">
      <c r="B86" s="825" t="s">
        <v>953</v>
      </c>
      <c r="C86" s="826"/>
      <c r="D86" s="826"/>
      <c r="E86" s="826"/>
      <c r="F86" s="826"/>
      <c r="G86" s="826"/>
      <c r="H86" s="826"/>
      <c r="I86" s="826"/>
      <c r="J86" s="826"/>
      <c r="K86" s="826"/>
      <c r="L86" s="826"/>
      <c r="M86" s="827"/>
      <c r="N86" s="52">
        <f>L83+L84+L85</f>
        <v>1106.3788211910298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4794.3082251611295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164</v>
      </c>
      <c r="B36" s="838" t="str">
        <f>VLOOKUP(A36,EQUIPOS!A6:D154,3,FALSE)</f>
        <v>Compactador manual de rodillo</v>
      </c>
      <c r="C36" s="839"/>
      <c r="D36" s="839"/>
      <c r="E36" s="839"/>
      <c r="F36" s="839"/>
      <c r="G36" s="839"/>
      <c r="H36" s="840"/>
      <c r="I36" s="267"/>
      <c r="J36" s="268"/>
      <c r="K36" s="269">
        <f>VLOOKUP(A36,EQUIPOS!A6:D163,4,FALSE)</f>
        <v>82017.900118673555</v>
      </c>
      <c r="L36" s="270"/>
      <c r="M36" s="271">
        <v>2</v>
      </c>
      <c r="N36" s="272">
        <f>K36/M36</f>
        <v>41008.950059336777</v>
      </c>
    </row>
    <row r="37" spans="1:14">
      <c r="A37" s="113" t="s">
        <v>180</v>
      </c>
      <c r="B37" s="838" t="str">
        <f>VLOOKUP(A37,EQUIPOS!A7:D154,3,FALSE)</f>
        <v>Compresor 120 HP, con martillo.</v>
      </c>
      <c r="C37" s="839"/>
      <c r="D37" s="839"/>
      <c r="E37" s="839"/>
      <c r="F37" s="839"/>
      <c r="G37" s="839"/>
      <c r="H37" s="840"/>
      <c r="I37" s="267"/>
      <c r="J37" s="268"/>
      <c r="K37" s="269">
        <f>VLOOKUP(A37,EQUIPOS!A7:D164,4,FALSE)</f>
        <v>75361.12230029171</v>
      </c>
      <c r="L37" s="270"/>
      <c r="M37" s="271">
        <v>4</v>
      </c>
      <c r="N37" s="272">
        <f>K37/M37</f>
        <v>18840.280575072928</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14759.121126355307</v>
      </c>
      <c r="L38" s="270"/>
      <c r="M38" s="271">
        <v>10</v>
      </c>
      <c r="N38" s="272">
        <f>K38/M38</f>
        <v>1475.9121126355308</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67"/>
      <c r="J39" s="268"/>
      <c r="K39" s="269">
        <f>VLOOKUP(A39,EQUIPOS!A9:D166,4,FALSE)</f>
        <v>82025.076684933942</v>
      </c>
      <c r="L39" s="270"/>
      <c r="M39" s="271">
        <v>10</v>
      </c>
      <c r="N39" s="272">
        <f>K39/M39</f>
        <v>8202.5076684933938</v>
      </c>
    </row>
    <row r="40" spans="1:14">
      <c r="A40" t="s">
        <v>129</v>
      </c>
      <c r="B40" s="838" t="str">
        <f>VLOOKUP(A40,EQUIPOS!A10:D154,3,FALSE)</f>
        <v xml:space="preserve">Buldozer, Potencia al volante de 140 HP, motor de 2200 RPM, longitud de hoja 4,80m. </v>
      </c>
      <c r="C40" s="839"/>
      <c r="D40" s="839"/>
      <c r="E40" s="839"/>
      <c r="F40" s="839"/>
      <c r="G40" s="839"/>
      <c r="H40" s="840"/>
      <c r="I40" s="267"/>
      <c r="J40" s="268"/>
      <c r="K40" s="269">
        <f>VLOOKUP(A40,EQUIPOS!A10:D167,4,FALSE)</f>
        <v>144977.91592102181</v>
      </c>
      <c r="L40" s="270"/>
      <c r="M40" s="271">
        <v>100</v>
      </c>
      <c r="N40" s="272">
        <f>K40/M40</f>
        <v>1449.779159210218</v>
      </c>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1348.350761295025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72325.780336043856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2915.1129762246842</v>
      </c>
      <c r="N53" s="272">
        <f>K53*M53</f>
        <v>2915.1129762246842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2915.1129762246842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9">
        <f>VLOOKUP(A63,TRANSPORTE!A5:D117,4,FALSE)</f>
        <v>1281.0059444400972</v>
      </c>
      <c r="M63" s="830"/>
      <c r="N63" s="287">
        <f>K63*L63</f>
        <v>1665.3077277721263</v>
      </c>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1665.3077277721263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90389.708652990928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18077.941730598188</v>
      </c>
      <c r="M87" s="860"/>
      <c r="N87" s="51"/>
    </row>
    <row r="88" spans="1:14">
      <c r="B88" s="89" t="s">
        <v>973</v>
      </c>
      <c r="C88" s="90"/>
      <c r="D88" s="90"/>
      <c r="E88" s="90"/>
      <c r="F88" s="90"/>
      <c r="G88" s="90"/>
      <c r="H88" s="90"/>
      <c r="I88" s="87"/>
      <c r="J88" s="88"/>
      <c r="K88" s="304">
        <v>0.05</v>
      </c>
      <c r="L88" s="859">
        <f>N82*K88</f>
        <v>4519.485432649547</v>
      </c>
      <c r="M88" s="860"/>
      <c r="N88" s="51"/>
    </row>
    <row r="89" spans="1:14" ht="15.75" thickBot="1">
      <c r="B89" s="91" t="s">
        <v>974</v>
      </c>
      <c r="C89" s="92"/>
      <c r="D89" s="92"/>
      <c r="E89" s="92"/>
      <c r="F89" s="92"/>
      <c r="G89" s="92"/>
      <c r="H89" s="92"/>
      <c r="I89" s="93"/>
      <c r="J89" s="94"/>
      <c r="K89" s="305">
        <v>0.05</v>
      </c>
      <c r="L89" s="861">
        <f>N82*K89</f>
        <v>4519.485432649547</v>
      </c>
      <c r="M89" s="862"/>
      <c r="N89" s="51"/>
    </row>
    <row r="90" spans="1:14" ht="15.75" thickBot="1">
      <c r="B90" s="825" t="s">
        <v>953</v>
      </c>
      <c r="C90" s="826"/>
      <c r="D90" s="826"/>
      <c r="E90" s="826"/>
      <c r="F90" s="826"/>
      <c r="G90" s="826"/>
      <c r="H90" s="826"/>
      <c r="I90" s="826"/>
      <c r="J90" s="826"/>
      <c r="K90" s="826"/>
      <c r="L90" s="826"/>
      <c r="M90" s="827"/>
      <c r="N90" s="52">
        <f>L87+L88+L89</f>
        <v>27116.912595897284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117506.62124888822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271">
        <v>2</v>
      </c>
      <c r="N36" s="272">
        <f>K36/M36</f>
        <v>2262.6688195239067</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267"/>
      <c r="J37" s="268"/>
      <c r="K37" s="269">
        <f>VLOOKUP(A37,EQUIPOS!A7:D164,4,FALSE)</f>
        <v>82025.076684933942</v>
      </c>
      <c r="L37" s="270"/>
      <c r="M37" s="271">
        <v>10</v>
      </c>
      <c r="N37" s="272">
        <f>K37/M37</f>
        <v>8202.5076684933938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269.67015225900496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10734.846640276304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16128.249685456403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3225.6499370912807</v>
      </c>
      <c r="M87" s="860"/>
      <c r="N87" s="51"/>
    </row>
    <row r="88" spans="1:14">
      <c r="B88" s="89" t="s">
        <v>973</v>
      </c>
      <c r="C88" s="90"/>
      <c r="D88" s="90"/>
      <c r="E88" s="90"/>
      <c r="F88" s="90"/>
      <c r="G88" s="90"/>
      <c r="H88" s="90"/>
      <c r="I88" s="87"/>
      <c r="J88" s="88"/>
      <c r="K88" s="304">
        <v>0.05</v>
      </c>
      <c r="L88" s="859">
        <f>N82*K88</f>
        <v>806.41248427282017</v>
      </c>
      <c r="M88" s="860"/>
      <c r="N88" s="51"/>
    </row>
    <row r="89" spans="1:14" ht="15.75" thickBot="1">
      <c r="B89" s="91" t="s">
        <v>974</v>
      </c>
      <c r="C89" s="92"/>
      <c r="D89" s="92"/>
      <c r="E89" s="92"/>
      <c r="F89" s="92"/>
      <c r="G89" s="92"/>
      <c r="H89" s="92"/>
      <c r="I89" s="93"/>
      <c r="J89" s="94"/>
      <c r="K89" s="305">
        <v>0.05</v>
      </c>
      <c r="L89" s="861">
        <f>N82*K89</f>
        <v>806.41248427282017</v>
      </c>
      <c r="M89" s="862"/>
      <c r="N89" s="51"/>
    </row>
    <row r="90" spans="1:14" ht="15.75" thickBot="1">
      <c r="B90" s="825" t="s">
        <v>953</v>
      </c>
      <c r="C90" s="826"/>
      <c r="D90" s="826"/>
      <c r="E90" s="826"/>
      <c r="F90" s="826"/>
      <c r="G90" s="826"/>
      <c r="H90" s="826"/>
      <c r="I90" s="826"/>
      <c r="J90" s="826"/>
      <c r="K90" s="826"/>
      <c r="L90" s="826"/>
      <c r="M90" s="827"/>
      <c r="N90" s="52">
        <f>L87+L88+L89</f>
        <v>4838.474905636921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20966.724591093323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2142.7176406003468</v>
      </c>
      <c r="L36" s="270"/>
      <c r="M36" s="271">
        <v>60</v>
      </c>
      <c r="N36" s="272">
        <f>K36/M36</f>
        <v>35.711960676672447</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60</v>
      </c>
      <c r="N37" s="272">
        <f>K37/M37</f>
        <v>799.38404609414681</v>
      </c>
    </row>
    <row r="38" spans="1:14">
      <c r="A38" t="s">
        <v>138</v>
      </c>
      <c r="B38" s="838" t="str">
        <f>VLOOKUP(A38,EQUIPOS!A8:D154,3,FALSE)</f>
        <v>Camioneta D-300</v>
      </c>
      <c r="C38" s="839"/>
      <c r="D38" s="839"/>
      <c r="E38" s="839"/>
      <c r="F38" s="839"/>
      <c r="G38" s="839"/>
      <c r="H38" s="840"/>
      <c r="I38" s="267"/>
      <c r="J38" s="268"/>
      <c r="K38" s="269">
        <f>VLOOKUP(A38,EQUIPOS!A8:D165,4,FALSE)</f>
        <v>33575.052637330504</v>
      </c>
      <c r="L38" s="270"/>
      <c r="M38" s="271">
        <v>60</v>
      </c>
      <c r="N38" s="272">
        <f>K38/M38</f>
        <v>559.58421062217508</v>
      </c>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1417.0706594361618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2126.4424110206241</v>
      </c>
      <c r="N53" s="272">
        <f>K53*M53</f>
        <v>255.17308932247488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255.17308932247488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2120.0525896219865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424.01051792439733</v>
      </c>
      <c r="M87" s="860"/>
      <c r="N87" s="51"/>
    </row>
    <row r="88" spans="1:14">
      <c r="B88" s="89" t="s">
        <v>973</v>
      </c>
      <c r="C88" s="90"/>
      <c r="D88" s="90"/>
      <c r="E88" s="90"/>
      <c r="F88" s="90"/>
      <c r="G88" s="90"/>
      <c r="H88" s="90"/>
      <c r="I88" s="87"/>
      <c r="J88" s="88"/>
      <c r="K88" s="304">
        <v>0.05</v>
      </c>
      <c r="L88" s="859">
        <f>N82*K88</f>
        <v>106.00262948109933</v>
      </c>
      <c r="M88" s="860"/>
      <c r="N88" s="51"/>
    </row>
    <row r="89" spans="1:14" ht="15.75" thickBot="1">
      <c r="B89" s="91" t="s">
        <v>974</v>
      </c>
      <c r="C89" s="92"/>
      <c r="D89" s="92"/>
      <c r="E89" s="92"/>
      <c r="F89" s="92"/>
      <c r="G89" s="92"/>
      <c r="H89" s="92"/>
      <c r="I89" s="93"/>
      <c r="J89" s="94"/>
      <c r="K89" s="305">
        <v>0.05</v>
      </c>
      <c r="L89" s="861">
        <f>N82*K89</f>
        <v>106.00262948109933</v>
      </c>
      <c r="M89" s="862"/>
      <c r="N89" s="51"/>
    </row>
    <row r="90" spans="1:14" ht="15.75" thickBot="1">
      <c r="B90" s="825" t="s">
        <v>953</v>
      </c>
      <c r="C90" s="826"/>
      <c r="D90" s="826"/>
      <c r="E90" s="826"/>
      <c r="F90" s="826"/>
      <c r="G90" s="826"/>
      <c r="H90" s="826"/>
      <c r="I90" s="826"/>
      <c r="J90" s="826"/>
      <c r="K90" s="826"/>
      <c r="L90" s="826"/>
      <c r="M90" s="827"/>
      <c r="N90" s="52">
        <f>L87+L88+L89</f>
        <v>636.01577688659597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2756.0683665085826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2142.7176406003468</v>
      </c>
      <c r="L36" s="270"/>
      <c r="M36" s="271">
        <v>60</v>
      </c>
      <c r="N36" s="272">
        <f t="shared" ref="N36:N39" si="0">K36/M36</f>
        <v>35.711960676672447</v>
      </c>
    </row>
    <row r="37" spans="1:14">
      <c r="A37" s="113" t="s">
        <v>324</v>
      </c>
      <c r="B37" s="838" t="str">
        <f>VLOOKUP(A37,EQUIPOS!A7:D154,3,FALSE)</f>
        <v xml:space="preserve">Ruteadora </v>
      </c>
      <c r="C37" s="839"/>
      <c r="D37" s="839"/>
      <c r="E37" s="839"/>
      <c r="F37" s="839"/>
      <c r="G37" s="839"/>
      <c r="H37" s="840"/>
      <c r="I37" s="267"/>
      <c r="J37" s="268"/>
      <c r="K37" s="269">
        <f>VLOOKUP(A37,EQUIPOS!A7:D164,4,FALSE)</f>
        <v>1649.5850161368219</v>
      </c>
      <c r="L37" s="270"/>
      <c r="M37" s="271">
        <v>60</v>
      </c>
      <c r="N37" s="272">
        <f t="shared" si="0"/>
        <v>27.493083602280365</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47963.04276564881</v>
      </c>
      <c r="L38" s="270"/>
      <c r="M38" s="271">
        <v>60</v>
      </c>
      <c r="N38" s="272">
        <f t="shared" si="0"/>
        <v>799.38404609414681</v>
      </c>
    </row>
    <row r="39" spans="1:14">
      <c r="A39" t="s">
        <v>138</v>
      </c>
      <c r="B39" s="838" t="str">
        <f>VLOOKUP(A39,EQUIPOS!A9:D154,3,FALSE)</f>
        <v>Camioneta D-300</v>
      </c>
      <c r="C39" s="839"/>
      <c r="D39" s="839"/>
      <c r="E39" s="839"/>
      <c r="F39" s="839"/>
      <c r="G39" s="839"/>
      <c r="H39" s="840"/>
      <c r="I39" s="267"/>
      <c r="J39" s="268"/>
      <c r="K39" s="269">
        <f>VLOOKUP(A39,EQUIPOS!A9:D166,4,FALSE)</f>
        <v>33575.052637330504</v>
      </c>
      <c r="L39" s="270"/>
      <c r="M39" s="271">
        <v>60</v>
      </c>
      <c r="N39" s="272">
        <f t="shared" si="0"/>
        <v>559.58421062217508</v>
      </c>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N84*M46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1444.5637430384422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47701.848701858471</v>
      </c>
      <c r="N53" s="272">
        <f t="shared" ref="N53:N54" si="1">K53*M53</f>
        <v>333.91294091300932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2126.4424110206241</v>
      </c>
      <c r="N54" s="272">
        <f t="shared" si="1"/>
        <v>255.17308932247488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0"/>
      <c r="C61" s="821"/>
      <c r="D61" s="821"/>
      <c r="E61" s="821"/>
      <c r="F61" s="821"/>
      <c r="G61" s="821"/>
      <c r="H61" s="821"/>
      <c r="I61" s="822"/>
      <c r="J61" s="42"/>
      <c r="K61" s="44"/>
      <c r="L61" s="823"/>
      <c r="M61" s="824"/>
      <c r="N61" s="45"/>
    </row>
    <row r="62" spans="1:14" ht="15.75" thickBot="1">
      <c r="B62" s="825" t="s">
        <v>953</v>
      </c>
      <c r="C62" s="826"/>
      <c r="D62" s="826"/>
      <c r="E62" s="826"/>
      <c r="F62" s="826"/>
      <c r="G62" s="826"/>
      <c r="H62" s="826"/>
      <c r="I62" s="826"/>
      <c r="J62" s="826"/>
      <c r="K62" s="826"/>
      <c r="L62" s="826"/>
      <c r="M62" s="827"/>
      <c r="N62" s="394">
        <f>SUM(N53:N61)</f>
        <v>589.08603023548426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8" t="s">
        <v>961</v>
      </c>
      <c r="M66" s="80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9">
        <f>VLOOKUP(A67,TRANSPORTE!A6:D120,4,FALSE)</f>
        <v>1281.0059444400972</v>
      </c>
      <c r="M67" s="830"/>
      <c r="N67" s="287">
        <f>L67*K67</f>
        <v>8.9670416110806812</v>
      </c>
    </row>
    <row r="68" spans="1:15">
      <c r="B68" s="46"/>
      <c r="C68" s="47"/>
      <c r="D68" s="47"/>
      <c r="E68" s="47"/>
      <c r="F68" s="47"/>
      <c r="G68" s="47"/>
      <c r="H68" s="311"/>
      <c r="I68" s="279"/>
      <c r="J68" s="286"/>
      <c r="K68" s="279"/>
      <c r="L68" s="829"/>
      <c r="M68" s="83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4"/>
      <c r="M72" s="815"/>
      <c r="N72" s="127"/>
    </row>
    <row r="73" spans="1:15" ht="15.75" thickBot="1">
      <c r="B73" s="831" t="s">
        <v>953</v>
      </c>
      <c r="C73" s="832"/>
      <c r="D73" s="832"/>
      <c r="E73" s="832"/>
      <c r="F73" s="832"/>
      <c r="G73" s="832"/>
      <c r="H73" s="832"/>
      <c r="I73" s="832"/>
      <c r="J73" s="832"/>
      <c r="K73" s="832"/>
      <c r="L73" s="832"/>
      <c r="M73" s="833"/>
      <c r="N73" s="104">
        <f>N67+N68+N69+N70+N71</f>
        <v>8.9670416110806812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1" t="s">
        <v>963</v>
      </c>
      <c r="C77" s="852"/>
      <c r="D77" s="852"/>
      <c r="E77" s="852"/>
      <c r="F77" s="852"/>
      <c r="G77" s="852"/>
      <c r="H77" s="852"/>
      <c r="I77" s="73" t="s">
        <v>964</v>
      </c>
      <c r="J77" s="75" t="s">
        <v>1410</v>
      </c>
      <c r="K77" s="74" t="s">
        <v>966</v>
      </c>
      <c r="L77" s="853" t="s">
        <v>950</v>
      </c>
      <c r="M77" s="85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2"/>
      <c r="C83" s="813"/>
      <c r="D83" s="813"/>
      <c r="E83" s="813"/>
      <c r="F83" s="813"/>
      <c r="G83" s="813"/>
      <c r="H83" s="813"/>
      <c r="I83" s="126"/>
      <c r="J83" s="126"/>
      <c r="K83" s="126"/>
      <c r="L83" s="913"/>
      <c r="M83" s="913"/>
      <c r="N83" s="45"/>
    </row>
    <row r="84" spans="1:14" ht="15.75" thickBot="1">
      <c r="B84" s="831" t="s">
        <v>953</v>
      </c>
      <c r="C84" s="832"/>
      <c r="D84" s="832"/>
      <c r="E84" s="832"/>
      <c r="F84" s="832"/>
      <c r="G84" s="832"/>
      <c r="H84" s="832"/>
      <c r="I84" s="832"/>
      <c r="J84" s="832"/>
      <c r="K84" s="832"/>
      <c r="L84" s="832"/>
      <c r="M84" s="833"/>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2490.4256557483573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6" t="s">
        <v>969</v>
      </c>
      <c r="C90" s="817"/>
      <c r="D90" s="817"/>
      <c r="E90" s="817"/>
      <c r="F90" s="817"/>
      <c r="G90" s="817"/>
      <c r="H90" s="817"/>
      <c r="I90" s="314"/>
      <c r="J90" s="334"/>
      <c r="K90" s="302" t="s">
        <v>970</v>
      </c>
      <c r="L90" s="855" t="s">
        <v>971</v>
      </c>
      <c r="M90" s="856"/>
      <c r="N90" s="303"/>
    </row>
    <row r="91" spans="1:14">
      <c r="B91" s="857" t="s">
        <v>972</v>
      </c>
      <c r="C91" s="858"/>
      <c r="D91" s="858"/>
      <c r="E91" s="858"/>
      <c r="F91" s="858"/>
      <c r="G91" s="858"/>
      <c r="H91" s="858"/>
      <c r="I91" s="87"/>
      <c r="J91" s="88"/>
      <c r="K91" s="304">
        <v>0.2</v>
      </c>
      <c r="L91" s="859">
        <f>N86*K91</f>
        <v>498.0851311496715</v>
      </c>
      <c r="M91" s="860"/>
      <c r="N91" s="51"/>
    </row>
    <row r="92" spans="1:14">
      <c r="B92" s="89" t="s">
        <v>973</v>
      </c>
      <c r="C92" s="90"/>
      <c r="D92" s="90"/>
      <c r="E92" s="90"/>
      <c r="F92" s="90"/>
      <c r="G92" s="90"/>
      <c r="H92" s="90"/>
      <c r="I92" s="87"/>
      <c r="J92" s="88"/>
      <c r="K92" s="304">
        <v>0.05</v>
      </c>
      <c r="L92" s="859">
        <f>N86*K92</f>
        <v>124.52128278741787</v>
      </c>
      <c r="M92" s="860"/>
      <c r="N92" s="51"/>
    </row>
    <row r="93" spans="1:14" ht="15.75" thickBot="1">
      <c r="B93" s="91" t="s">
        <v>974</v>
      </c>
      <c r="C93" s="92"/>
      <c r="D93" s="92"/>
      <c r="E93" s="92"/>
      <c r="F93" s="92"/>
      <c r="G93" s="92"/>
      <c r="H93" s="92"/>
      <c r="I93" s="93"/>
      <c r="J93" s="94"/>
      <c r="K93" s="305">
        <v>0.05</v>
      </c>
      <c r="L93" s="861">
        <f>N86*K93</f>
        <v>124.52128278741787</v>
      </c>
      <c r="M93" s="862"/>
      <c r="N93" s="51"/>
    </row>
    <row r="94" spans="1:14" ht="15.75" thickBot="1">
      <c r="B94" s="825" t="s">
        <v>953</v>
      </c>
      <c r="C94" s="826"/>
      <c r="D94" s="826"/>
      <c r="E94" s="826"/>
      <c r="F94" s="826"/>
      <c r="G94" s="826"/>
      <c r="H94" s="826"/>
      <c r="I94" s="826"/>
      <c r="J94" s="826"/>
      <c r="K94" s="826"/>
      <c r="L94" s="826"/>
      <c r="M94" s="827"/>
      <c r="N94" s="52">
        <f>L91+L92+L93</f>
        <v>747.12769672450736</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3237.5533524728644</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2"/>
      <c r="K126" s="802"/>
      <c r="L126" s="802"/>
      <c r="M126" s="802"/>
      <c r="N126" s="803"/>
    </row>
    <row r="127" spans="2:14" ht="15.75" thickBot="1">
      <c r="B127" s="261" t="s">
        <v>2221</v>
      </c>
      <c r="C127" s="393"/>
      <c r="D127" s="393"/>
      <c r="E127" s="57"/>
      <c r="F127" s="57"/>
      <c r="G127" s="57"/>
      <c r="H127" s="57"/>
      <c r="I127" s="57"/>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271">
        <v>6.25</v>
      </c>
      <c r="N36" s="272">
        <f t="shared" ref="N36:N41" si="0">K36/M36</f>
        <v>504.41008572984231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v>
      </c>
      <c r="N37" s="272">
        <f t="shared" si="0"/>
        <v>959.26085531297622</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14759.121126355307</v>
      </c>
      <c r="L38" s="270"/>
      <c r="M38" s="271">
        <v>3.75</v>
      </c>
      <c r="N38" s="272">
        <f t="shared" si="0"/>
        <v>3935.7656336947484</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3250.9845159539227</v>
      </c>
      <c r="L39" s="270"/>
      <c r="M39" s="271">
        <v>6.25</v>
      </c>
      <c r="N39" s="272">
        <f t="shared" si="0"/>
        <v>520.1575225526276</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6952.0422588090669</v>
      </c>
      <c r="L40" s="270"/>
      <c r="M40" s="271">
        <v>6.25</v>
      </c>
      <c r="N40" s="272">
        <f t="shared" si="0"/>
        <v>1112.3267614094507</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5153.7997987071494</v>
      </c>
      <c r="L41" s="270"/>
      <c r="M41" s="271">
        <v>6.25</v>
      </c>
      <c r="N41" s="272">
        <f t="shared" si="0"/>
        <v>824.60796779314387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8827.7353137216051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3666.6821035495213</v>
      </c>
      <c r="N53" s="272">
        <f>K53*M53</f>
        <v>22492.378644458866</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3666.6821035495213</v>
      </c>
      <c r="N54" s="272">
        <f>K54*M54</f>
        <v>1358.030408722045</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970.99763135338571</v>
      </c>
      <c r="N55" s="272">
        <f>K55*M55</f>
        <v>1078.8862570593176</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2453.9951054400526</v>
      </c>
      <c r="N56" s="272">
        <f>K56*M56</f>
        <v>2726.6612282667252</v>
      </c>
    </row>
    <row r="57" spans="1:14">
      <c r="A57" s="144"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tr">
        <f>VLOOKUP(A57,MATERIALES!A11:D649,2,FALSE)</f>
        <v>kg</v>
      </c>
      <c r="K57" s="44">
        <v>1.1200000000000001</v>
      </c>
      <c r="L57" s="829">
        <f>VLOOKUP(A57,MATERIALES!A4:D373,4,FALSE)</f>
        <v>124501.82511185059</v>
      </c>
      <c r="M57" s="830"/>
      <c r="N57" s="272">
        <f>K57*L57</f>
        <v>139442.04412527266</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414476.0631650369</v>
      </c>
      <c r="N58" s="272">
        <f>K58*M58</f>
        <v>418620.8237966873</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585718.82446046686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914.56679379946388</v>
      </c>
      <c r="M66" s="830"/>
      <c r="N66" s="287">
        <f>K66*L66</f>
        <v>923.71246173745851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923.71246173745851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605182.33710821404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121036.46742164281</v>
      </c>
      <c r="M90" s="860"/>
      <c r="N90" s="51"/>
    </row>
    <row r="91" spans="1:14">
      <c r="B91" s="89" t="s">
        <v>973</v>
      </c>
      <c r="C91" s="90"/>
      <c r="D91" s="90"/>
      <c r="E91" s="90"/>
      <c r="F91" s="90"/>
      <c r="G91" s="90"/>
      <c r="H91" s="90"/>
      <c r="I91" s="87"/>
      <c r="J91" s="88"/>
      <c r="K91" s="304">
        <v>0.05</v>
      </c>
      <c r="L91" s="859">
        <f>N85*K91</f>
        <v>30259.116855410703</v>
      </c>
      <c r="M91" s="860"/>
      <c r="N91" s="51"/>
    </row>
    <row r="92" spans="1:14" ht="15.75" thickBot="1">
      <c r="B92" s="91" t="s">
        <v>974</v>
      </c>
      <c r="C92" s="92"/>
      <c r="D92" s="92"/>
      <c r="E92" s="92"/>
      <c r="F92" s="92"/>
      <c r="G92" s="92"/>
      <c r="H92" s="92"/>
      <c r="I92" s="93"/>
      <c r="J92" s="94"/>
      <c r="K92" s="305">
        <v>0.05</v>
      </c>
      <c r="L92" s="861">
        <f>N85*K92</f>
        <v>30259.116855410703</v>
      </c>
      <c r="M92" s="862"/>
      <c r="N92" s="51"/>
    </row>
    <row r="93" spans="1:14" ht="15.75" thickBot="1">
      <c r="B93" s="825" t="s">
        <v>953</v>
      </c>
      <c r="C93" s="826"/>
      <c r="D93" s="826"/>
      <c r="E93" s="826"/>
      <c r="F93" s="826"/>
      <c r="G93" s="826"/>
      <c r="H93" s="826"/>
      <c r="I93" s="826"/>
      <c r="J93" s="826"/>
      <c r="K93" s="826"/>
      <c r="L93" s="826"/>
      <c r="M93" s="827"/>
      <c r="N93" s="52">
        <f>L90+L91+L92</f>
        <v>181554.70113246422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786737.03824067826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271">
        <v>6.25</v>
      </c>
      <c r="N36" s="272">
        <f t="shared" ref="N36:N41" si="0">K36/M36</f>
        <v>504.41008572984231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47963.04276564881</v>
      </c>
      <c r="L37" s="270"/>
      <c r="M37" s="271">
        <v>50</v>
      </c>
      <c r="N37" s="272">
        <f t="shared" si="0"/>
        <v>959.26085531297622</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14759.121126355307</v>
      </c>
      <c r="L38" s="270"/>
      <c r="M38" s="271">
        <v>3.75</v>
      </c>
      <c r="N38" s="272">
        <f t="shared" si="0"/>
        <v>3935.7656336947484</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3250.9845159539227</v>
      </c>
      <c r="L39" s="270"/>
      <c r="M39" s="271">
        <v>6.25</v>
      </c>
      <c r="N39" s="272">
        <f t="shared" si="0"/>
        <v>520.1575225526276</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6952.0422588090669</v>
      </c>
      <c r="L40" s="270"/>
      <c r="M40" s="271">
        <v>6.25</v>
      </c>
      <c r="N40" s="272">
        <f t="shared" si="0"/>
        <v>1112.3267614094507</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5153.7997987071494</v>
      </c>
      <c r="L41" s="270"/>
      <c r="M41" s="271">
        <v>6.25</v>
      </c>
      <c r="N41" s="272">
        <f t="shared" si="0"/>
        <v>824.60796779314387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8827.7353137216051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3666.6821035495213</v>
      </c>
      <c r="N53" s="272">
        <f>K53*M53</f>
        <v>22492.378644458866</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11416.642455978128</v>
      </c>
      <c r="N54" s="272">
        <f>K54*M54</f>
        <v>12786.639550695505</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3666.6821035495213</v>
      </c>
      <c r="N55" s="272">
        <f>K55*M55</f>
        <v>1358.030408722045</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970.99763135338571</v>
      </c>
      <c r="N56" s="272">
        <f>K56*M56</f>
        <v>1078.8862570593176</v>
      </c>
    </row>
    <row r="57" spans="1:14">
      <c r="A57" s="144"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
        <v>144</v>
      </c>
      <c r="K57" s="44">
        <v>1.1111111111111112</v>
      </c>
      <c r="L57" s="829">
        <f>VLOOKUP(A57,MATERIALES!A4:D373,4,FALSE)</f>
        <v>2453.9951054400526</v>
      </c>
      <c r="M57" s="830"/>
      <c r="N57" s="272">
        <f>K57*L57</f>
        <v>2726.6612282667252</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124501.82511185059</v>
      </c>
      <c r="N58" s="272">
        <f>K58*M58</f>
        <v>139442.04412527266</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414476.0631650369</v>
      </c>
      <c r="N59" s="272">
        <f>K59*M59</f>
        <v>418620.8237966873</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598505.4640111624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914.56679379946388</v>
      </c>
      <c r="M66" s="830"/>
      <c r="N66" s="287">
        <f>K66*L66</f>
        <v>923.71246173745851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923.71246173745851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617968.97665890958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123593.79533178192</v>
      </c>
      <c r="M90" s="860"/>
      <c r="N90" s="51"/>
    </row>
    <row r="91" spans="1:14">
      <c r="B91" s="89" t="s">
        <v>973</v>
      </c>
      <c r="C91" s="90"/>
      <c r="D91" s="90"/>
      <c r="E91" s="90"/>
      <c r="F91" s="90"/>
      <c r="G91" s="90"/>
      <c r="H91" s="90"/>
      <c r="I91" s="87"/>
      <c r="J91" s="88"/>
      <c r="K91" s="304">
        <v>0.05</v>
      </c>
      <c r="L91" s="859">
        <f>N85*K91</f>
        <v>30898.44883294548</v>
      </c>
      <c r="M91" s="860"/>
      <c r="N91" s="51"/>
    </row>
    <row r="92" spans="1:14" ht="15.75" thickBot="1">
      <c r="B92" s="91" t="s">
        <v>974</v>
      </c>
      <c r="C92" s="92"/>
      <c r="D92" s="92"/>
      <c r="E92" s="92"/>
      <c r="F92" s="92"/>
      <c r="G92" s="92"/>
      <c r="H92" s="92"/>
      <c r="I92" s="93"/>
      <c r="J92" s="94"/>
      <c r="K92" s="305">
        <v>0.05</v>
      </c>
      <c r="L92" s="861">
        <f>N85*K92</f>
        <v>30898.44883294548</v>
      </c>
      <c r="M92" s="862"/>
      <c r="N92" s="51"/>
    </row>
    <row r="93" spans="1:14" ht="15.75" thickBot="1">
      <c r="B93" s="825" t="s">
        <v>953</v>
      </c>
      <c r="C93" s="826"/>
      <c r="D93" s="826"/>
      <c r="E93" s="826"/>
      <c r="F93" s="826"/>
      <c r="G93" s="826"/>
      <c r="H93" s="826"/>
      <c r="I93" s="826"/>
      <c r="J93" s="826"/>
      <c r="K93" s="826"/>
      <c r="L93" s="826"/>
      <c r="M93" s="827"/>
      <c r="N93" s="52">
        <f>L90+L91+L92</f>
        <v>185390.69299767289</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803359.66965658241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480.19861026537518</v>
      </c>
      <c r="N49" s="272">
        <f>K49*M49</f>
        <v>480.19861026537518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480.19861026537518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480.19861026537518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96.039722053075039</v>
      </c>
      <c r="M83" s="860"/>
      <c r="N83" s="51"/>
    </row>
    <row r="84" spans="1:14">
      <c r="B84" s="89" t="s">
        <v>973</v>
      </c>
      <c r="C84" s="90"/>
      <c r="D84" s="90"/>
      <c r="E84" s="90"/>
      <c r="F84" s="90"/>
      <c r="G84" s="90"/>
      <c r="H84" s="90"/>
      <c r="I84" s="87"/>
      <c r="J84" s="88"/>
      <c r="K84" s="304">
        <v>0.05</v>
      </c>
      <c r="L84" s="859">
        <f>N78*K84</f>
        <v>24.00993051326876</v>
      </c>
      <c r="M84" s="860"/>
      <c r="N84" s="51"/>
    </row>
    <row r="85" spans="1:14" ht="15.75" thickBot="1">
      <c r="B85" s="91" t="s">
        <v>974</v>
      </c>
      <c r="C85" s="92"/>
      <c r="D85" s="92"/>
      <c r="E85" s="92"/>
      <c r="F85" s="92"/>
      <c r="G85" s="92"/>
      <c r="H85" s="92"/>
      <c r="I85" s="93"/>
      <c r="J85" s="94"/>
      <c r="K85" s="305">
        <v>0.05</v>
      </c>
      <c r="L85" s="861">
        <f>N78*K85</f>
        <v>24.00993051326876</v>
      </c>
      <c r="M85" s="862"/>
      <c r="N85" s="51"/>
    </row>
    <row r="86" spans="1:14" ht="15.75" thickBot="1">
      <c r="B86" s="825" t="s">
        <v>953</v>
      </c>
      <c r="C86" s="826"/>
      <c r="D86" s="826"/>
      <c r="E86" s="826"/>
      <c r="F86" s="826"/>
      <c r="G86" s="826"/>
      <c r="H86" s="826"/>
      <c r="I86" s="826"/>
      <c r="J86" s="826"/>
      <c r="K86" s="826"/>
      <c r="L86" s="826"/>
      <c r="M86" s="827"/>
      <c r="N86" s="52">
        <f>L83+L84+L85</f>
        <v>144.05958307961257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624.25819334498772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553.34144494155817</v>
      </c>
      <c r="N49" s="272">
        <f>K49*M49</f>
        <v>553.34144494155817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553.34144494155817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553.34144494155817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110.66828898831164</v>
      </c>
      <c r="M83" s="860"/>
      <c r="N83" s="51"/>
    </row>
    <row r="84" spans="1:14">
      <c r="B84" s="89" t="s">
        <v>973</v>
      </c>
      <c r="C84" s="90"/>
      <c r="D84" s="90"/>
      <c r="E84" s="90"/>
      <c r="F84" s="90"/>
      <c r="G84" s="90"/>
      <c r="H84" s="90"/>
      <c r="I84" s="87"/>
      <c r="J84" s="88"/>
      <c r="K84" s="304">
        <v>0.05</v>
      </c>
      <c r="L84" s="859">
        <f>N78*K84</f>
        <v>27.667072247077911</v>
      </c>
      <c r="M84" s="860"/>
      <c r="N84" s="51"/>
    </row>
    <row r="85" spans="1:14" ht="15.75" thickBot="1">
      <c r="B85" s="91" t="s">
        <v>974</v>
      </c>
      <c r="C85" s="92"/>
      <c r="D85" s="92"/>
      <c r="E85" s="92"/>
      <c r="F85" s="92"/>
      <c r="G85" s="92"/>
      <c r="H85" s="92"/>
      <c r="I85" s="93"/>
      <c r="J85" s="94"/>
      <c r="K85" s="305">
        <v>0.05</v>
      </c>
      <c r="L85" s="861">
        <f>N78*K85</f>
        <v>27.667072247077911</v>
      </c>
      <c r="M85" s="862"/>
      <c r="N85" s="51"/>
    </row>
    <row r="86" spans="1:14" ht="15.75" thickBot="1">
      <c r="B86" s="825" t="s">
        <v>953</v>
      </c>
      <c r="C86" s="826"/>
      <c r="D86" s="826"/>
      <c r="E86" s="826"/>
      <c r="F86" s="826"/>
      <c r="G86" s="826"/>
      <c r="H86" s="826"/>
      <c r="I86" s="826"/>
      <c r="J86" s="826"/>
      <c r="K86" s="826"/>
      <c r="L86" s="826"/>
      <c r="M86" s="827"/>
      <c r="N86" s="52">
        <f>L83+L84+L85</f>
        <v>166.00243348246744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719.34387842402566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626.48427961774132</v>
      </c>
      <c r="N49" s="272">
        <f>K49*M49</f>
        <v>626.48427961774132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626.48427961774132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626.48427961774132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125.29685592354826</v>
      </c>
      <c r="M83" s="860"/>
      <c r="N83" s="51"/>
    </row>
    <row r="84" spans="1:14">
      <c r="B84" s="89" t="s">
        <v>973</v>
      </c>
      <c r="C84" s="90"/>
      <c r="D84" s="90"/>
      <c r="E84" s="90"/>
      <c r="F84" s="90"/>
      <c r="G84" s="90"/>
      <c r="H84" s="90"/>
      <c r="I84" s="87"/>
      <c r="J84" s="88"/>
      <c r="K84" s="304">
        <v>0.05</v>
      </c>
      <c r="L84" s="859">
        <f>N78*K84</f>
        <v>31.324213980887066</v>
      </c>
      <c r="M84" s="860"/>
      <c r="N84" s="51"/>
    </row>
    <row r="85" spans="1:14" ht="15.75" thickBot="1">
      <c r="B85" s="91" t="s">
        <v>974</v>
      </c>
      <c r="C85" s="92"/>
      <c r="D85" s="92"/>
      <c r="E85" s="92"/>
      <c r="F85" s="92"/>
      <c r="G85" s="92"/>
      <c r="H85" s="92"/>
      <c r="I85" s="93"/>
      <c r="J85" s="94"/>
      <c r="K85" s="305">
        <v>0.05</v>
      </c>
      <c r="L85" s="861">
        <f>N78*K85</f>
        <v>31.324213980887066</v>
      </c>
      <c r="M85" s="862"/>
      <c r="N85" s="51"/>
    </row>
    <row r="86" spans="1:14" ht="15.75" thickBot="1">
      <c r="B86" s="825" t="s">
        <v>953</v>
      </c>
      <c r="C86" s="826"/>
      <c r="D86" s="826"/>
      <c r="E86" s="826"/>
      <c r="F86" s="826"/>
      <c r="G86" s="826"/>
      <c r="H86" s="826"/>
      <c r="I86" s="826"/>
      <c r="J86" s="826"/>
      <c r="K86" s="826"/>
      <c r="L86" s="826"/>
      <c r="M86" s="827"/>
      <c r="N86" s="52">
        <f>L83+L84+L85</f>
        <v>187.9452838853224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814.42956350306372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271">
        <v>30</v>
      </c>
      <c r="N36" s="272">
        <f>K36/M36</f>
        <v>105.08543452705048</v>
      </c>
    </row>
    <row r="37" spans="1:14">
      <c r="A37" t="s">
        <v>363</v>
      </c>
      <c r="B37" s="838" t="str">
        <f>VLOOKUP(A37,EQUIPOS!A7:D154,3,FALSE)</f>
        <v>Vibrador de concreto, Motor de 3 hp a 18.000 rpm Mangueras de 4 mt</v>
      </c>
      <c r="C37" s="839"/>
      <c r="D37" s="839"/>
      <c r="E37" s="839"/>
      <c r="F37" s="839"/>
      <c r="G37" s="839"/>
      <c r="H37" s="840"/>
      <c r="I37" s="267"/>
      <c r="J37" s="268"/>
      <c r="K37" s="269">
        <f>VLOOKUP(A37,EQUIPOS!A7:D164,4,FALSE)</f>
        <v>5153.7997987071494</v>
      </c>
      <c r="L37" s="270"/>
      <c r="M37" s="271">
        <v>30</v>
      </c>
      <c r="N37" s="272">
        <f>K37/M37</f>
        <v>171.79332662357166</v>
      </c>
    </row>
    <row r="38" spans="1:14">
      <c r="A38" t="s">
        <v>228</v>
      </c>
      <c r="B38" s="838" t="str">
        <f>VLOOKUP(A38,EQUIPOS!A8:D154,3,FALSE)</f>
        <v xml:space="preserve">Formaleta metálica (concreto hidráulico)
</v>
      </c>
      <c r="C38" s="839"/>
      <c r="D38" s="839"/>
      <c r="E38" s="839"/>
      <c r="F38" s="839"/>
      <c r="G38" s="839"/>
      <c r="H38" s="840"/>
      <c r="I38" s="841"/>
      <c r="J38" s="822"/>
      <c r="K38" s="269">
        <f>VLOOKUP(A38,EQUIPOS!A8:D165,4,FALSE)</f>
        <v>3250.9845159539227</v>
      </c>
      <c r="L38" s="842">
        <v>0.33329999999999999</v>
      </c>
      <c r="M38" s="843"/>
      <c r="N38" s="272">
        <f>K38/L38</f>
        <v>9753.9289407558445</v>
      </c>
    </row>
    <row r="39" spans="1:14">
      <c r="B39" s="838"/>
      <c r="C39" s="839"/>
      <c r="D39" s="839"/>
      <c r="E39" s="839"/>
      <c r="F39" s="839"/>
      <c r="G39" s="839"/>
      <c r="H39" s="840"/>
      <c r="I39" s="36"/>
      <c r="J39" s="37"/>
      <c r="K39" s="269"/>
      <c r="L39" s="276"/>
      <c r="M39" s="277"/>
      <c r="N39" s="272"/>
    </row>
    <row r="40" spans="1:14">
      <c r="B40" s="320"/>
      <c r="C40" s="321"/>
      <c r="D40" s="321"/>
      <c r="E40" s="323"/>
      <c r="F40" s="323"/>
      <c r="G40" s="323"/>
      <c r="H40" s="125"/>
      <c r="I40" s="36"/>
      <c r="J40" s="37"/>
      <c r="K40" s="274"/>
      <c r="L40" s="276"/>
      <c r="M40" s="277"/>
      <c r="N40" s="278"/>
    </row>
    <row r="41" spans="1:14">
      <c r="B41" s="845" t="s">
        <v>952</v>
      </c>
      <c r="C41" s="846"/>
      <c r="D41" s="846"/>
      <c r="E41" s="38"/>
      <c r="F41" s="39"/>
      <c r="G41" s="39"/>
      <c r="H41" s="40"/>
      <c r="I41" s="36"/>
      <c r="J41" s="37"/>
      <c r="K41" s="279"/>
      <c r="L41" s="276"/>
      <c r="M41" s="401">
        <v>0.1</v>
      </c>
      <c r="N41" s="344">
        <f>N72*M41</f>
        <v>224.88926817266997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10255.696970079136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414476.0631650369</v>
      </c>
      <c r="N48" s="272">
        <f>K48*M48</f>
        <v>418620.8237966873</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0"/>
      <c r="C51" s="821"/>
      <c r="D51" s="821"/>
      <c r="E51" s="821"/>
      <c r="F51" s="821"/>
      <c r="G51" s="821"/>
      <c r="H51" s="821"/>
      <c r="I51" s="822"/>
      <c r="J51" s="42"/>
      <c r="K51" s="44"/>
      <c r="L51" s="823"/>
      <c r="M51" s="824"/>
      <c r="N51" s="45"/>
    </row>
    <row r="52" spans="1:14" ht="15.75" thickBot="1">
      <c r="B52" s="825" t="s">
        <v>953</v>
      </c>
      <c r="C52" s="826"/>
      <c r="D52" s="826"/>
      <c r="E52" s="826"/>
      <c r="F52" s="826"/>
      <c r="G52" s="826"/>
      <c r="H52" s="826"/>
      <c r="I52" s="826"/>
      <c r="J52" s="826"/>
      <c r="K52" s="826"/>
      <c r="L52" s="826"/>
      <c r="M52" s="827"/>
      <c r="N52" s="394">
        <f>SUM(N48:N51)</f>
        <v>418620.8237966873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8" t="s">
        <v>961</v>
      </c>
      <c r="M56" s="80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9">
        <f>VLOOKUP(A57,TRANSPORTE!A5:D117,4,FALSE)</f>
        <v>914.56679379946388</v>
      </c>
      <c r="M57" s="830"/>
      <c r="N57" s="287">
        <f>K57*L57</f>
        <v>923.71246173745851</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SUM(N57:N61)</f>
        <v>923.71246173745851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432049.12591023062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86409.82518204613</v>
      </c>
      <c r="M79" s="860"/>
      <c r="N79" s="51"/>
    </row>
    <row r="80" spans="1:15">
      <c r="B80" s="89" t="s">
        <v>973</v>
      </c>
      <c r="C80" s="90"/>
      <c r="D80" s="90"/>
      <c r="E80" s="90"/>
      <c r="F80" s="90"/>
      <c r="G80" s="90"/>
      <c r="H80" s="90"/>
      <c r="I80" s="87"/>
      <c r="J80" s="88"/>
      <c r="K80" s="304">
        <v>0.05</v>
      </c>
      <c r="L80" s="859">
        <f>N74*K80</f>
        <v>21602.456295511533</v>
      </c>
      <c r="M80" s="860"/>
      <c r="N80" s="51"/>
    </row>
    <row r="81" spans="1:14" ht="15.75" thickBot="1">
      <c r="B81" s="91" t="s">
        <v>974</v>
      </c>
      <c r="C81" s="92"/>
      <c r="D81" s="92"/>
      <c r="E81" s="92"/>
      <c r="F81" s="92"/>
      <c r="G81" s="92"/>
      <c r="H81" s="92"/>
      <c r="I81" s="93"/>
      <c r="J81" s="94"/>
      <c r="K81" s="305">
        <v>0.05</v>
      </c>
      <c r="L81" s="861">
        <f>N74*K81</f>
        <v>21602.456295511533</v>
      </c>
      <c r="M81" s="862"/>
      <c r="N81" s="51"/>
    </row>
    <row r="82" spans="1:14" ht="15.75" thickBot="1">
      <c r="B82" s="825" t="s">
        <v>953</v>
      </c>
      <c r="C82" s="826"/>
      <c r="D82" s="826"/>
      <c r="E82" s="826"/>
      <c r="F82" s="826"/>
      <c r="G82" s="826"/>
      <c r="H82" s="826"/>
      <c r="I82" s="826"/>
      <c r="J82" s="826"/>
      <c r="K82" s="826"/>
      <c r="L82" s="826"/>
      <c r="M82" s="827"/>
      <c r="N82" s="52">
        <f>L79+L80+L81</f>
        <v>129614.73777306921</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561663.86368329986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271">
        <v>37.5</v>
      </c>
      <c r="N36" s="272">
        <f>K36/M36</f>
        <v>120.67567037460836</v>
      </c>
    </row>
    <row r="37" spans="1:14">
      <c r="B37" s="838"/>
      <c r="C37" s="839"/>
      <c r="D37" s="839"/>
      <c r="E37" s="844"/>
      <c r="F37" s="839"/>
      <c r="G37" s="839"/>
      <c r="H37" s="840"/>
      <c r="I37" s="36"/>
      <c r="J37" s="37"/>
      <c r="K37" s="274"/>
      <c r="L37" s="276"/>
      <c r="M37" s="277"/>
      <c r="N37" s="278"/>
    </row>
    <row r="38" spans="1:14">
      <c r="B38" s="845" t="s">
        <v>952</v>
      </c>
      <c r="C38" s="846"/>
      <c r="D38" s="846"/>
      <c r="E38" s="38"/>
      <c r="F38" s="39"/>
      <c r="G38" s="39"/>
      <c r="H38" s="40"/>
      <c r="I38" s="36"/>
      <c r="J38" s="37"/>
      <c r="K38" s="279"/>
      <c r="L38" s="276"/>
      <c r="M38" s="469">
        <v>0.1</v>
      </c>
      <c r="N38" s="344">
        <f>N72*M38</f>
        <v>1079.468487228816</v>
      </c>
    </row>
    <row r="39" spans="1:14" ht="15.75" thickBot="1">
      <c r="B39" s="838"/>
      <c r="C39" s="839"/>
      <c r="D39" s="839"/>
      <c r="E39" s="839"/>
      <c r="F39" s="839"/>
      <c r="G39" s="839"/>
      <c r="H39" s="840"/>
      <c r="I39" s="847"/>
      <c r="J39" s="848"/>
      <c r="K39" s="41"/>
      <c r="L39" s="849"/>
      <c r="M39" s="850"/>
      <c r="N39" s="105"/>
    </row>
    <row r="40" spans="1:14" ht="15.75" thickBot="1">
      <c r="B40" s="825" t="s">
        <v>953</v>
      </c>
      <c r="C40" s="826"/>
      <c r="D40" s="826"/>
      <c r="E40" s="826"/>
      <c r="F40" s="826"/>
      <c r="G40" s="826"/>
      <c r="H40" s="826"/>
      <c r="I40" s="826"/>
      <c r="J40" s="826"/>
      <c r="K40" s="826"/>
      <c r="L40" s="826"/>
      <c r="M40" s="827"/>
      <c r="N40" s="394">
        <f>SUM(N36:N39)</f>
        <v>1200.1441576034244</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6" t="s">
        <v>944</v>
      </c>
      <c r="C44" s="817"/>
      <c r="D44" s="817"/>
      <c r="E44" s="817"/>
      <c r="F44" s="817"/>
      <c r="G44" s="817"/>
      <c r="H44" s="817"/>
      <c r="I44" s="818"/>
      <c r="J44" s="315" t="s">
        <v>945</v>
      </c>
      <c r="K44" s="85" t="s">
        <v>946</v>
      </c>
      <c r="L44" s="819" t="s">
        <v>955</v>
      </c>
      <c r="M44" s="818"/>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1628.223102356769</v>
      </c>
      <c r="N45" s="272">
        <f>K45*M45</f>
        <v>1677.0697954274722</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58302.259524493682</v>
      </c>
      <c r="N46" s="272">
        <f>K46*M46</f>
        <v>583.02259524493684</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58302.259524493682</v>
      </c>
      <c r="N47" s="272">
        <f>K47*M47</f>
        <v>2915.1129762246842</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355113.76255827973</v>
      </c>
      <c r="N48" s="272">
        <f>K48*M48</f>
        <v>3551.1376255827972</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8726.3429924798911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8" t="s">
        <v>961</v>
      </c>
      <c r="M54" s="80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9">
        <f>VLOOKUP(A55,TRANSPORTE!A5:D117,4,FALSE)</f>
        <v>852.30275984659863</v>
      </c>
      <c r="M55" s="830"/>
      <c r="N55" s="287">
        <f>K55*L55</f>
        <v>784.11853905887074</v>
      </c>
    </row>
    <row r="56" spans="1:14">
      <c r="A56" t="s">
        <v>1227</v>
      </c>
      <c r="B56" s="46" t="str">
        <f>VLOOKUP(A56,TRANSPORTE!A6:D117,3,FALSE)</f>
        <v>Transporte de Arena</v>
      </c>
      <c r="C56" s="47"/>
      <c r="D56" s="47"/>
      <c r="E56" s="47"/>
      <c r="F56" s="47"/>
      <c r="G56" s="47"/>
      <c r="H56" s="311" t="s">
        <v>1468</v>
      </c>
      <c r="I56" s="279">
        <v>0.01</v>
      </c>
      <c r="J56" s="286">
        <v>1</v>
      </c>
      <c r="K56" s="279">
        <f>I56*J56</f>
        <v>0.01</v>
      </c>
      <c r="L56" s="829">
        <f>VLOOKUP(A56,TRANSPORTE!A6:D117,4,FALSE)</f>
        <v>1281.0059444400972</v>
      </c>
      <c r="M56" s="830"/>
      <c r="N56" s="287">
        <f>K56*L56</f>
        <v>12.810059444400972</v>
      </c>
    </row>
    <row r="57" spans="1:14">
      <c r="A57" t="s">
        <v>1227</v>
      </c>
      <c r="B57" s="46" t="str">
        <f>VLOOKUP(A57,TRANSPORTE!A6:D117,3,FALSE)</f>
        <v>Transporte de Arena</v>
      </c>
      <c r="C57" s="47"/>
      <c r="D57" s="47"/>
      <c r="E57" s="47"/>
      <c r="F57" s="47"/>
      <c r="G57" s="47"/>
      <c r="H57" s="311" t="s">
        <v>1468</v>
      </c>
      <c r="I57" s="279">
        <v>0.05</v>
      </c>
      <c r="J57" s="286">
        <v>1</v>
      </c>
      <c r="K57" s="279">
        <f>I57*J57</f>
        <v>0.05</v>
      </c>
      <c r="L57" s="829">
        <f>VLOOKUP(A57,TRANSPORTE!A6:D118,4,FALSE)</f>
        <v>1281.0059444400972</v>
      </c>
      <c r="M57" s="830"/>
      <c r="N57" s="287">
        <f>K57*L57</f>
        <v>64.050297222004858</v>
      </c>
    </row>
    <row r="58" spans="1:14">
      <c r="B58" s="46"/>
      <c r="C58" s="47"/>
      <c r="D58" s="47"/>
      <c r="E58" s="47"/>
      <c r="F58" s="47"/>
      <c r="G58" s="47"/>
      <c r="H58" s="311"/>
      <c r="I58" s="279"/>
      <c r="J58" s="286"/>
      <c r="K58" s="279"/>
      <c r="L58" s="829"/>
      <c r="M58" s="83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4"/>
      <c r="M60" s="815"/>
      <c r="N60" s="127"/>
    </row>
    <row r="61" spans="1:14" ht="15.75" thickBot="1">
      <c r="B61" s="831" t="s">
        <v>953</v>
      </c>
      <c r="C61" s="832"/>
      <c r="D61" s="832"/>
      <c r="E61" s="832"/>
      <c r="F61" s="832"/>
      <c r="G61" s="832"/>
      <c r="H61" s="832"/>
      <c r="I61" s="832"/>
      <c r="J61" s="832"/>
      <c r="K61" s="832"/>
      <c r="L61" s="832"/>
      <c r="M61" s="833"/>
      <c r="N61" s="104">
        <f>N55+N56+N57+N58+N59</f>
        <v>860.97889572527652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1" t="s">
        <v>963</v>
      </c>
      <c r="C65" s="852"/>
      <c r="D65" s="852"/>
      <c r="E65" s="852"/>
      <c r="F65" s="852"/>
      <c r="G65" s="852"/>
      <c r="H65" s="852"/>
      <c r="I65" s="73" t="s">
        <v>964</v>
      </c>
      <c r="J65" s="75" t="s">
        <v>1410</v>
      </c>
      <c r="K65" s="74" t="s">
        <v>966</v>
      </c>
      <c r="L65" s="853" t="s">
        <v>950</v>
      </c>
      <c r="M65" s="85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21582.150918096751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4316.4301836193508</v>
      </c>
      <c r="M79" s="860"/>
      <c r="N79" s="51"/>
    </row>
    <row r="80" spans="1:15">
      <c r="B80" s="89" t="s">
        <v>973</v>
      </c>
      <c r="C80" s="90"/>
      <c r="D80" s="90"/>
      <c r="E80" s="90"/>
      <c r="F80" s="90"/>
      <c r="G80" s="90"/>
      <c r="H80" s="90"/>
      <c r="I80" s="87"/>
      <c r="J80" s="88"/>
      <c r="K80" s="304">
        <v>0.05</v>
      </c>
      <c r="L80" s="859">
        <f>N74*K80</f>
        <v>1079.1075459048377</v>
      </c>
      <c r="M80" s="860"/>
      <c r="N80" s="51"/>
    </row>
    <row r="81" spans="1:14" ht="15.75" thickBot="1">
      <c r="B81" s="91" t="s">
        <v>974</v>
      </c>
      <c r="C81" s="92"/>
      <c r="D81" s="92"/>
      <c r="E81" s="92"/>
      <c r="F81" s="92"/>
      <c r="G81" s="92"/>
      <c r="H81" s="92"/>
      <c r="I81" s="93"/>
      <c r="J81" s="94"/>
      <c r="K81" s="305">
        <v>0.05</v>
      </c>
      <c r="L81" s="861">
        <f>N74*K81</f>
        <v>1079.1075459048377</v>
      </c>
      <c r="M81" s="862"/>
      <c r="N81" s="51"/>
    </row>
    <row r="82" spans="1:14" ht="15.75" thickBot="1">
      <c r="B82" s="825" t="s">
        <v>953</v>
      </c>
      <c r="C82" s="826"/>
      <c r="D82" s="826"/>
      <c r="E82" s="826"/>
      <c r="F82" s="826"/>
      <c r="G82" s="826"/>
      <c r="H82" s="826"/>
      <c r="I82" s="826"/>
      <c r="J82" s="826"/>
      <c r="K82" s="826"/>
      <c r="L82" s="826"/>
      <c r="M82" s="827"/>
      <c r="N82" s="52">
        <f>L79+L80+L81</f>
        <v>6474.6452754290267</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28056.796193525777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75361.12230029171</v>
      </c>
      <c r="L36" s="270"/>
      <c r="M36" s="271">
        <v>35</v>
      </c>
      <c r="N36" s="272">
        <f>K36/M36</f>
        <v>2153.1749228654776</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214380.4377776919</v>
      </c>
      <c r="L37" s="335"/>
      <c r="M37" s="336">
        <v>35</v>
      </c>
      <c r="N37" s="272">
        <f>K37/M37</f>
        <v>6125.155365076911</v>
      </c>
    </row>
    <row r="38" spans="1:14">
      <c r="A38" s="113"/>
      <c r="B38" s="320"/>
      <c r="C38" s="321"/>
      <c r="D38" s="321"/>
      <c r="E38" s="323"/>
      <c r="F38" s="321"/>
      <c r="G38" s="321"/>
      <c r="H38" s="322"/>
      <c r="I38" s="328"/>
      <c r="J38" s="330"/>
      <c r="K38" s="269"/>
      <c r="L38" s="423"/>
      <c r="M38" s="424"/>
      <c r="N38" s="272"/>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N73*M40</f>
        <v>7.6767229862288557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8286.0070109286171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2915.1129762246842</v>
      </c>
      <c r="N47" s="272">
        <f>K47*M47</f>
        <v>3789.6468690920897</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3789.6468690920897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8" t="s">
        <v>961</v>
      </c>
      <c r="M55" s="80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9">
        <f>VLOOKUP(A56,TRANSPORTE!A5:D117,4,FALSE)</f>
        <v>1281.0059444400972</v>
      </c>
      <c r="M56" s="830"/>
      <c r="N56" s="287">
        <f>K56*L56</f>
        <v>1665.3077277721263</v>
      </c>
    </row>
    <row r="57" spans="1:14">
      <c r="B57" s="46"/>
      <c r="C57" s="47"/>
      <c r="D57" s="47"/>
      <c r="E57" s="47"/>
      <c r="F57" s="47"/>
      <c r="G57" s="47"/>
      <c r="H57" s="311"/>
      <c r="I57" s="279"/>
      <c r="J57" s="286"/>
      <c r="K57" s="279"/>
      <c r="L57" s="829"/>
      <c r="M57" s="830"/>
      <c r="N57" s="287"/>
    </row>
    <row r="58" spans="1:14">
      <c r="B58" s="46"/>
      <c r="C58" s="47"/>
      <c r="D58" s="47"/>
      <c r="E58" s="47"/>
      <c r="F58" s="47"/>
      <c r="G58" s="4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N56+N57+N58+N59+N60</f>
        <v>1665.3077277721263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2"/>
      <c r="C72" s="813"/>
      <c r="D72" s="813"/>
      <c r="E72" s="813"/>
      <c r="F72" s="813"/>
      <c r="G72" s="813"/>
      <c r="H72" s="813"/>
      <c r="I72" s="126"/>
      <c r="J72" s="126"/>
      <c r="K72" s="126"/>
      <c r="L72" s="913"/>
      <c r="M72" s="913"/>
      <c r="N72" s="45"/>
    </row>
    <row r="73" spans="1:15" ht="15.75" thickBot="1">
      <c r="B73" s="831" t="s">
        <v>953</v>
      </c>
      <c r="C73" s="832"/>
      <c r="D73" s="832"/>
      <c r="E73" s="832"/>
      <c r="F73" s="832"/>
      <c r="G73" s="832"/>
      <c r="H73" s="832"/>
      <c r="I73" s="832"/>
      <c r="J73" s="832"/>
      <c r="K73" s="832"/>
      <c r="L73" s="832"/>
      <c r="M73" s="833"/>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14508.633906415718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6" t="s">
        <v>969</v>
      </c>
      <c r="C79" s="817"/>
      <c r="D79" s="817"/>
      <c r="E79" s="817"/>
      <c r="F79" s="817"/>
      <c r="G79" s="817"/>
      <c r="H79" s="817"/>
      <c r="I79" s="314"/>
      <c r="J79" s="334"/>
      <c r="K79" s="302" t="s">
        <v>970</v>
      </c>
      <c r="L79" s="855" t="s">
        <v>971</v>
      </c>
      <c r="M79" s="856"/>
      <c r="N79" s="303"/>
    </row>
    <row r="80" spans="1:15">
      <c r="B80" s="857" t="s">
        <v>972</v>
      </c>
      <c r="C80" s="858"/>
      <c r="D80" s="858"/>
      <c r="E80" s="858"/>
      <c r="F80" s="858"/>
      <c r="G80" s="858"/>
      <c r="H80" s="858"/>
      <c r="I80" s="87"/>
      <c r="J80" s="88"/>
      <c r="K80" s="304">
        <v>0.2</v>
      </c>
      <c r="L80" s="859">
        <f>N75*K80</f>
        <v>2901.7267812831437</v>
      </c>
      <c r="M80" s="860"/>
      <c r="N80" s="51"/>
    </row>
    <row r="81" spans="1:14">
      <c r="B81" s="89" t="s">
        <v>973</v>
      </c>
      <c r="C81" s="90"/>
      <c r="D81" s="90"/>
      <c r="E81" s="90"/>
      <c r="F81" s="90"/>
      <c r="G81" s="90"/>
      <c r="H81" s="90"/>
      <c r="I81" s="87"/>
      <c r="J81" s="88"/>
      <c r="K81" s="304">
        <v>0.05</v>
      </c>
      <c r="L81" s="859">
        <f>N75*K81</f>
        <v>725.43169532078593</v>
      </c>
      <c r="M81" s="860"/>
      <c r="N81" s="51"/>
    </row>
    <row r="82" spans="1:14" ht="15.75" thickBot="1">
      <c r="B82" s="91" t="s">
        <v>974</v>
      </c>
      <c r="C82" s="92"/>
      <c r="D82" s="92"/>
      <c r="E82" s="92"/>
      <c r="F82" s="92"/>
      <c r="G82" s="92"/>
      <c r="H82" s="92"/>
      <c r="I82" s="93"/>
      <c r="J82" s="94"/>
      <c r="K82" s="305">
        <v>0.05</v>
      </c>
      <c r="L82" s="861">
        <f>N75*K82</f>
        <v>725.43169532078593</v>
      </c>
      <c r="M82" s="862"/>
      <c r="N82" s="51"/>
    </row>
    <row r="83" spans="1:14" ht="15.75" thickBot="1">
      <c r="B83" s="825" t="s">
        <v>953</v>
      </c>
      <c r="C83" s="826"/>
      <c r="D83" s="826"/>
      <c r="E83" s="826"/>
      <c r="F83" s="826"/>
      <c r="G83" s="826"/>
      <c r="H83" s="826"/>
      <c r="I83" s="826"/>
      <c r="J83" s="826"/>
      <c r="K83" s="826"/>
      <c r="L83" s="826"/>
      <c r="M83" s="827"/>
      <c r="N83" s="52">
        <f>L80+L81+L82</f>
        <v>4352.5901719247158</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18861.224078340434</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75361.12230029171</v>
      </c>
      <c r="L36" s="270"/>
      <c r="M36" s="271">
        <v>2.5</v>
      </c>
      <c r="N36" s="272">
        <f>K36/M36</f>
        <v>30144.448920116683</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144977.91592102181</v>
      </c>
      <c r="L37" s="335"/>
      <c r="M37" s="336">
        <v>100</v>
      </c>
      <c r="N37" s="272">
        <f>K37/M37</f>
        <v>1449.779159210218</v>
      </c>
    </row>
    <row r="38" spans="1:14">
      <c r="A38" s="113" t="s">
        <v>312</v>
      </c>
      <c r="B38" s="838" t="str">
        <f>VLOOKUP(A38,EQUIPOS!A8:D154,3,FALSE)</f>
        <v>Retroexcavadora sobre oruga, potencia 138 HP, balde de 1,5 m3.</v>
      </c>
      <c r="C38" s="839"/>
      <c r="D38" s="839"/>
      <c r="E38" s="839"/>
      <c r="F38" s="839"/>
      <c r="G38" s="839"/>
      <c r="H38" s="840"/>
      <c r="I38" s="328"/>
      <c r="J38" s="330"/>
      <c r="K38" s="269">
        <f>VLOOKUP(A38,EQUIPOS!A8:D165,4,FALSE)</f>
        <v>214380.4377776919</v>
      </c>
      <c r="L38" s="423"/>
      <c r="M38" s="424">
        <v>16</v>
      </c>
      <c r="N38" s="272">
        <f>K38/M38</f>
        <v>13398.777361105744</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N76*M40</f>
        <v>25.250800282375621</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45018.256240715018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6080.3956478635591</v>
      </c>
      <c r="N47" s="272">
        <f>K47*M47</f>
        <v>1824.1186943590676</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1557.2003498451129</v>
      </c>
      <c r="N48" s="272">
        <f t="shared" ref="N48:N53" si="0">K48*M48</f>
        <v>4671.6010495353385</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10648.112671337074</v>
      </c>
      <c r="N49" s="272">
        <f t="shared" si="0"/>
        <v>2662.0281678342685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1210.5669159449417</v>
      </c>
      <c r="N50" s="272">
        <f t="shared" si="0"/>
        <v>1210.5669159449417</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1466.9474070191668</v>
      </c>
      <c r="N51" s="272">
        <f t="shared" si="0"/>
        <v>1466.9474070191668</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5547.1949834850075</v>
      </c>
      <c r="N52" s="272">
        <f t="shared" si="0"/>
        <v>2540.6153024361333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2915.1129762246842</v>
      </c>
      <c r="N53" s="272">
        <f t="shared" si="0"/>
        <v>3789.6468690920897</v>
      </c>
    </row>
    <row r="54" spans="1:14" ht="15.75" thickBot="1">
      <c r="B54" s="825" t="s">
        <v>953</v>
      </c>
      <c r="C54" s="826"/>
      <c r="D54" s="826"/>
      <c r="E54" s="826"/>
      <c r="F54" s="826"/>
      <c r="G54" s="826"/>
      <c r="H54" s="826"/>
      <c r="I54" s="826"/>
      <c r="J54" s="826"/>
      <c r="K54" s="826"/>
      <c r="L54" s="826"/>
      <c r="M54" s="827"/>
      <c r="N54" s="394">
        <f>SUM(N47:N53)</f>
        <v>18165.524406221008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1281.0059444400972</v>
      </c>
      <c r="M59" s="830"/>
      <c r="N59" s="287">
        <f>K59*L59</f>
        <v>1665.3077277721263</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67374.16840294571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13474.833680589143</v>
      </c>
      <c r="M83" s="860"/>
      <c r="N83" s="51"/>
    </row>
    <row r="84" spans="1:14">
      <c r="B84" s="89" t="s">
        <v>973</v>
      </c>
      <c r="C84" s="90"/>
      <c r="D84" s="90"/>
      <c r="E84" s="90"/>
      <c r="F84" s="90"/>
      <c r="G84" s="90"/>
      <c r="H84" s="90"/>
      <c r="I84" s="87"/>
      <c r="J84" s="88"/>
      <c r="K84" s="304">
        <v>0.05</v>
      </c>
      <c r="L84" s="859">
        <f>N78*K84</f>
        <v>3368.7084201472858</v>
      </c>
      <c r="M84" s="860"/>
      <c r="N84" s="51"/>
    </row>
    <row r="85" spans="1:14" ht="15.75" thickBot="1">
      <c r="B85" s="91" t="s">
        <v>974</v>
      </c>
      <c r="C85" s="92"/>
      <c r="D85" s="92"/>
      <c r="E85" s="92"/>
      <c r="F85" s="92"/>
      <c r="G85" s="92"/>
      <c r="H85" s="92"/>
      <c r="I85" s="93"/>
      <c r="J85" s="94"/>
      <c r="K85" s="305">
        <v>0.05</v>
      </c>
      <c r="L85" s="861">
        <f>N78*K85</f>
        <v>3368.7084201472858</v>
      </c>
      <c r="M85" s="862"/>
      <c r="N85" s="51"/>
    </row>
    <row r="86" spans="1:14" ht="15.75" thickBot="1">
      <c r="B86" s="825" t="s">
        <v>953</v>
      </c>
      <c r="C86" s="826"/>
      <c r="D86" s="826"/>
      <c r="E86" s="826"/>
      <c r="F86" s="826"/>
      <c r="G86" s="826"/>
      <c r="H86" s="826"/>
      <c r="I86" s="826"/>
      <c r="J86" s="826"/>
      <c r="K86" s="826"/>
      <c r="L86" s="826"/>
      <c r="M86" s="827"/>
      <c r="N86" s="52">
        <f>L83+L84+L85</f>
        <v>20212.250520883714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87586.41892382942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75361.12230029171</v>
      </c>
      <c r="L36" s="270"/>
      <c r="M36" s="336">
        <v>2.5</v>
      </c>
      <c r="N36" s="272">
        <f>K36/M36</f>
        <v>30144.448920116683</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144977.91592102181</v>
      </c>
      <c r="L37" s="335"/>
      <c r="M37" s="336">
        <v>100</v>
      </c>
      <c r="N37" s="272">
        <f>K37/M37</f>
        <v>1449.779159210218</v>
      </c>
    </row>
    <row r="38" spans="1:14">
      <c r="A38" s="113" t="s">
        <v>261</v>
      </c>
      <c r="B38" s="838" t="str">
        <f>VLOOKUP(A38,EQUIPOS!A8:D154,3,FALSE)</f>
        <v xml:space="preserve">Motobomba 3 PULGADAS (incluye operario)
</v>
      </c>
      <c r="C38" s="839"/>
      <c r="D38" s="839"/>
      <c r="E38" s="839"/>
      <c r="F38" s="839"/>
      <c r="G38" s="839"/>
      <c r="H38" s="840"/>
      <c r="I38" s="328"/>
      <c r="J38" s="330"/>
      <c r="K38" s="269">
        <f>VLOOKUP(A38,EQUIPOS!A8:D165,4,FALSE)</f>
        <v>7394.9389194499045</v>
      </c>
      <c r="L38" s="423"/>
      <c r="M38" s="424">
        <v>8</v>
      </c>
      <c r="N38" s="272">
        <f>K38/M38</f>
        <v>924.36736493123806</v>
      </c>
    </row>
    <row r="39" spans="1:14">
      <c r="A39" t="s">
        <v>312</v>
      </c>
      <c r="B39" s="838" t="str">
        <f>VLOOKUP(A39,EQUIPOS!A9:D154,3,FALSE)</f>
        <v>Retroexcavadora sobre oruga, potencia 138 HP, balde de 1,5 m3.</v>
      </c>
      <c r="C39" s="839"/>
      <c r="D39" s="839"/>
      <c r="E39" s="839"/>
      <c r="F39" s="839"/>
      <c r="G39" s="839"/>
      <c r="H39" s="840"/>
      <c r="I39" s="36"/>
      <c r="J39" s="37"/>
      <c r="K39" s="269">
        <f>VLOOKUP(A39,EQUIPOS!A9:D166,4,FALSE)</f>
        <v>214380.4377776919</v>
      </c>
      <c r="L39" s="276"/>
      <c r="M39" s="336">
        <v>8</v>
      </c>
      <c r="N39" s="272">
        <f>K39/M39</f>
        <v>26797.554722211487</v>
      </c>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N78*M41</f>
        <v>215.73612180720397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59531.88628827683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6080.3956478635591</v>
      </c>
      <c r="N48" s="272">
        <f>K48*M48</f>
        <v>1824.1186943590676</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1557.2003498451129</v>
      </c>
      <c r="N49" s="272">
        <f t="shared" ref="N49:N54" si="0">K49*M49</f>
        <v>4671.6010495353385</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10648.112671337074</v>
      </c>
      <c r="N50" s="272">
        <f t="shared" si="0"/>
        <v>2662.0281678342685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1210.5669159449417</v>
      </c>
      <c r="N51" s="272">
        <f t="shared" si="0"/>
        <v>1210.5669159449417</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1466.9474070191668</v>
      </c>
      <c r="N52" s="272">
        <f t="shared" si="0"/>
        <v>1466.9474070191668</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5547.1949834850075</v>
      </c>
      <c r="N53" s="272">
        <f>K53*M53</f>
        <v>2540.6153024361333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2915.1129762246842</v>
      </c>
      <c r="N54" s="272">
        <f t="shared" si="0"/>
        <v>3789.6468690920897</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18165.524406221008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9">
        <f>VLOOKUP(A61,TRANSPORTE!A5:D117,4,FALSE)</f>
        <v>1281.0059444400972</v>
      </c>
      <c r="M61" s="830"/>
      <c r="N61" s="287">
        <f>K61*L61</f>
        <v>1665.3077277721263</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1665.3077277721263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100936.33060299038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20187.266120598077</v>
      </c>
      <c r="M85" s="860"/>
      <c r="N85" s="51"/>
    </row>
    <row r="86" spans="1:14">
      <c r="B86" s="89" t="s">
        <v>973</v>
      </c>
      <c r="C86" s="90"/>
      <c r="D86" s="90"/>
      <c r="E86" s="90"/>
      <c r="F86" s="90"/>
      <c r="G86" s="90"/>
      <c r="H86" s="90"/>
      <c r="I86" s="87"/>
      <c r="J86" s="88"/>
      <c r="K86" s="304">
        <v>0.05</v>
      </c>
      <c r="L86" s="859">
        <f>N80*K86</f>
        <v>5046.8165301495192</v>
      </c>
      <c r="M86" s="860"/>
      <c r="N86" s="51"/>
    </row>
    <row r="87" spans="1:14" ht="15.75" thickBot="1">
      <c r="B87" s="91" t="s">
        <v>974</v>
      </c>
      <c r="C87" s="92"/>
      <c r="D87" s="92"/>
      <c r="E87" s="92"/>
      <c r="F87" s="92"/>
      <c r="G87" s="92"/>
      <c r="H87" s="92"/>
      <c r="I87" s="93"/>
      <c r="J87" s="94"/>
      <c r="K87" s="305">
        <v>0.05</v>
      </c>
      <c r="L87" s="861">
        <f>N80*K87</f>
        <v>5046.8165301495192</v>
      </c>
      <c r="M87" s="862"/>
      <c r="N87" s="51"/>
    </row>
    <row r="88" spans="1:14" ht="15.75" thickBot="1">
      <c r="B88" s="825" t="s">
        <v>953</v>
      </c>
      <c r="C88" s="826"/>
      <c r="D88" s="826"/>
      <c r="E88" s="826"/>
      <c r="F88" s="826"/>
      <c r="G88" s="826"/>
      <c r="H88" s="826"/>
      <c r="I88" s="826"/>
      <c r="J88" s="826"/>
      <c r="K88" s="826"/>
      <c r="L88" s="826"/>
      <c r="M88" s="827"/>
      <c r="N88" s="52">
        <f>L85+L86+L87</f>
        <v>30280.899180897111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131217.22978388748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2.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144977.91592102181</v>
      </c>
      <c r="L36" s="270"/>
      <c r="M36" s="336">
        <v>100</v>
      </c>
      <c r="N36" s="272">
        <f>K36/M36</f>
        <v>1449.779159210218</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214380.4377776919</v>
      </c>
      <c r="L37" s="335"/>
      <c r="M37" s="336">
        <v>35</v>
      </c>
      <c r="N37" s="272">
        <f>K37/M37</f>
        <v>6125.155365076911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7.6767229862288557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7582.6112472733585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2915.1129762246842</v>
      </c>
      <c r="N48" s="272">
        <f>K48*M48</f>
        <v>3789.6468690920897</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3789.6468690920897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13805.23814276046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2761.0476285520922</v>
      </c>
      <c r="M84" s="860"/>
      <c r="N84" s="51"/>
    </row>
    <row r="85" spans="1:14">
      <c r="B85" s="89" t="s">
        <v>973</v>
      </c>
      <c r="C85" s="90"/>
      <c r="D85" s="90"/>
      <c r="E85" s="90"/>
      <c r="F85" s="90"/>
      <c r="G85" s="90"/>
      <c r="H85" s="90"/>
      <c r="I85" s="87"/>
      <c r="J85" s="88"/>
      <c r="K85" s="304">
        <v>0.05</v>
      </c>
      <c r="L85" s="859">
        <f>N79*K85</f>
        <v>690.26190713802305</v>
      </c>
      <c r="M85" s="860"/>
      <c r="N85" s="51"/>
    </row>
    <row r="86" spans="1:14" ht="15.75" thickBot="1">
      <c r="B86" s="91" t="s">
        <v>974</v>
      </c>
      <c r="C86" s="92"/>
      <c r="D86" s="92"/>
      <c r="E86" s="92"/>
      <c r="F86" s="92"/>
      <c r="G86" s="92"/>
      <c r="H86" s="92"/>
      <c r="I86" s="93"/>
      <c r="J86" s="94"/>
      <c r="K86" s="305">
        <v>0.05</v>
      </c>
      <c r="L86" s="861">
        <f>N79*K86</f>
        <v>690.26190713802305</v>
      </c>
      <c r="M86" s="862"/>
      <c r="N86" s="51"/>
    </row>
    <row r="87" spans="1:14" ht="15.75" thickBot="1">
      <c r="B87" s="825" t="s">
        <v>953</v>
      </c>
      <c r="C87" s="826"/>
      <c r="D87" s="826"/>
      <c r="E87" s="826"/>
      <c r="F87" s="826"/>
      <c r="G87" s="826"/>
      <c r="H87" s="826"/>
      <c r="I87" s="826"/>
      <c r="J87" s="826"/>
      <c r="K87" s="826"/>
      <c r="L87" s="826"/>
      <c r="M87" s="827"/>
      <c r="N87" s="52">
        <f>L84+L85+L86</f>
        <v>4141.5714428281381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17946.809585588599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7.75" customHeight="1" thickBot="1">
      <c r="B29" s="71" t="s">
        <v>943</v>
      </c>
      <c r="C29" s="834" t="s">
        <v>944</v>
      </c>
      <c r="D29" s="835"/>
      <c r="E29" s="835"/>
      <c r="F29" s="835"/>
      <c r="G29" s="835"/>
      <c r="H29" s="835"/>
      <c r="I29" s="835"/>
      <c r="J29" s="72"/>
      <c r="K29" s="342" t="s">
        <v>2215</v>
      </c>
      <c r="L29" s="836" t="s">
        <v>945</v>
      </c>
      <c r="M29" s="83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6" t="s">
        <v>944</v>
      </c>
      <c r="C34" s="807"/>
      <c r="D34" s="807"/>
      <c r="E34" s="807"/>
      <c r="F34" s="807"/>
      <c r="G34" s="807"/>
      <c r="H34" s="808"/>
      <c r="I34" s="809" t="s">
        <v>948</v>
      </c>
      <c r="J34" s="810"/>
      <c r="K34" s="69" t="s">
        <v>949</v>
      </c>
      <c r="L34" s="811" t="s">
        <v>950</v>
      </c>
      <c r="M34" s="808"/>
      <c r="N34" s="70" t="s">
        <v>951</v>
      </c>
    </row>
    <row r="35" spans="1:14">
      <c r="A35" s="113" t="s">
        <v>263</v>
      </c>
      <c r="B35" s="838" t="str">
        <f>VLOOKUP(A35,EQUIPOS!A6:D154,3,FALSE)</f>
        <v xml:space="preserve">Motobomba 4 pulgadas
</v>
      </c>
      <c r="C35" s="839"/>
      <c r="D35" s="839"/>
      <c r="E35" s="839"/>
      <c r="F35" s="839"/>
      <c r="G35" s="839"/>
      <c r="H35" s="840"/>
      <c r="I35" s="267"/>
      <c r="J35" s="268"/>
      <c r="K35" s="269">
        <f>VLOOKUP(A35,EQUIPOS!A6:D163,4,FALSE)</f>
        <v>8945.0772316928342</v>
      </c>
      <c r="L35" s="270"/>
      <c r="M35" s="336">
        <v>21</v>
      </c>
      <c r="N35" s="272">
        <f>K35/M35</f>
        <v>425.9560586520397</v>
      </c>
    </row>
    <row r="36" spans="1:14">
      <c r="A36" s="113" t="s">
        <v>129</v>
      </c>
      <c r="B36" s="838" t="str">
        <f>VLOOKUP(A36,EQUIPOS!A7:D154,3,FALSE)</f>
        <v xml:space="preserve">Buldozer, Potencia al volante de 140 HP, motor de 2200 RPM, longitud de hoja 4,80m. </v>
      </c>
      <c r="C36" s="839"/>
      <c r="D36" s="839"/>
      <c r="E36" s="839"/>
      <c r="F36" s="839"/>
      <c r="G36" s="839"/>
      <c r="H36" s="840"/>
      <c r="I36" s="421"/>
      <c r="J36" s="422"/>
      <c r="K36" s="269">
        <f>VLOOKUP(A36,EQUIPOS!A7:D164,4,FALSE)</f>
        <v>144977.91592102181</v>
      </c>
      <c r="L36" s="335"/>
      <c r="M36" s="336">
        <v>100</v>
      </c>
      <c r="N36" s="272">
        <f>K36/M36</f>
        <v>1449.779159210218</v>
      </c>
    </row>
    <row r="37" spans="1:14">
      <c r="A37" s="113" t="s">
        <v>312</v>
      </c>
      <c r="B37" s="838" t="str">
        <f>VLOOKUP(A37,EQUIPOS!A8:D154,3,FALSE)</f>
        <v>Retroexcavadora sobre oruga, potencia 138 HP, balde de 1,5 m3.</v>
      </c>
      <c r="C37" s="839"/>
      <c r="D37" s="839"/>
      <c r="E37" s="839"/>
      <c r="F37" s="839"/>
      <c r="G37" s="839"/>
      <c r="H37" s="840"/>
      <c r="I37" s="328"/>
      <c r="J37" s="330"/>
      <c r="K37" s="269">
        <f>VLOOKUP(A37,EQUIPOS!A8:D165,4,FALSE)</f>
        <v>214380.4377776919</v>
      </c>
      <c r="L37" s="423"/>
      <c r="M37" s="424">
        <v>21</v>
      </c>
      <c r="N37" s="272">
        <f>K37/M37</f>
        <v>10208.592275128185</v>
      </c>
    </row>
    <row r="38" spans="1:14">
      <c r="B38" s="838"/>
      <c r="C38" s="839"/>
      <c r="D38" s="839"/>
      <c r="E38" s="839"/>
      <c r="F38" s="839"/>
      <c r="G38" s="839"/>
      <c r="H38" s="840"/>
      <c r="I38" s="36"/>
      <c r="J38" s="37"/>
      <c r="K38" s="269"/>
      <c r="L38" s="276"/>
      <c r="M38" s="336"/>
      <c r="N38" s="272"/>
    </row>
    <row r="39" spans="1:14">
      <c r="B39" s="320"/>
      <c r="C39" s="321"/>
      <c r="D39" s="321"/>
      <c r="E39" s="321"/>
      <c r="F39" s="323"/>
      <c r="G39" s="323"/>
      <c r="H39" s="125"/>
      <c r="I39" s="36"/>
      <c r="J39" s="37"/>
      <c r="K39" s="269"/>
      <c r="L39" s="276"/>
      <c r="M39" s="277"/>
      <c r="N39" s="273"/>
    </row>
    <row r="40" spans="1:14">
      <c r="B40" s="845" t="s">
        <v>952</v>
      </c>
      <c r="C40" s="846"/>
      <c r="D40" s="846"/>
      <c r="E40" s="38"/>
      <c r="F40" s="39"/>
      <c r="G40" s="39"/>
      <c r="H40" s="40"/>
      <c r="I40" s="36"/>
      <c r="J40" s="37"/>
      <c r="K40" s="279"/>
      <c r="L40" s="276"/>
      <c r="M40" s="401">
        <v>0.01</v>
      </c>
      <c r="N40" s="344">
        <f>N76*M40</f>
        <v>12.794538310381427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SUM(N35:N41)</f>
        <v>12097.122031300825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2915.1129762246842</v>
      </c>
      <c r="N47" s="272">
        <f>K47*M47</f>
        <v>3789.6468690920897</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3789.6468690920897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1281.0059444400972</v>
      </c>
      <c r="M59" s="830"/>
      <c r="N59" s="287">
        <f>K59*L59</f>
        <v>1665.3077277721263</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1665.3077277721263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18831.530459203186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3766.3060918406372</v>
      </c>
      <c r="M83" s="860"/>
      <c r="N83" s="51"/>
    </row>
    <row r="84" spans="1:14">
      <c r="B84" s="89" t="s">
        <v>973</v>
      </c>
      <c r="C84" s="90"/>
      <c r="D84" s="90"/>
      <c r="E84" s="90"/>
      <c r="F84" s="90"/>
      <c r="G84" s="90"/>
      <c r="H84" s="90"/>
      <c r="I84" s="87"/>
      <c r="J84" s="88"/>
      <c r="K84" s="304">
        <v>0.05</v>
      </c>
      <c r="L84" s="859">
        <f>N78*K84</f>
        <v>941.57652296015931</v>
      </c>
      <c r="M84" s="860"/>
      <c r="N84" s="51"/>
    </row>
    <row r="85" spans="1:14" ht="15.75" thickBot="1">
      <c r="B85" s="91" t="s">
        <v>974</v>
      </c>
      <c r="C85" s="92"/>
      <c r="D85" s="92"/>
      <c r="E85" s="92"/>
      <c r="F85" s="92"/>
      <c r="G85" s="92"/>
      <c r="H85" s="92"/>
      <c r="I85" s="93"/>
      <c r="J85" s="94"/>
      <c r="K85" s="305">
        <v>0.05</v>
      </c>
      <c r="L85" s="861">
        <f>N78*K85</f>
        <v>941.57652296015931</v>
      </c>
      <c r="M85" s="862"/>
      <c r="N85" s="51"/>
    </row>
    <row r="86" spans="1:14" ht="15.75" thickBot="1">
      <c r="B86" s="825" t="s">
        <v>953</v>
      </c>
      <c r="C86" s="826"/>
      <c r="D86" s="826"/>
      <c r="E86" s="826"/>
      <c r="F86" s="826"/>
      <c r="G86" s="826"/>
      <c r="H86" s="826"/>
      <c r="I86" s="826"/>
      <c r="J86" s="826"/>
      <c r="K86" s="826"/>
      <c r="L86" s="826"/>
      <c r="M86" s="827"/>
      <c r="N86" s="52">
        <f>L83+L84+L85</f>
        <v>5649.4591377609559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24480.989596964144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336">
        <v>2.5</v>
      </c>
      <c r="N36" s="272">
        <f>K36/M36</f>
        <v>4022.9780008209382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4428.9605008209383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85265.464492948609</v>
      </c>
      <c r="N48" s="272">
        <f>K48*M48</f>
        <v>110845.1038408332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86.923368745608769</v>
      </c>
      <c r="N49" s="272">
        <f>K49*M49</f>
        <v>2607.7010623682631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113452.80490320145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127666.72313179451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25533.344626358903</v>
      </c>
      <c r="M84" s="860"/>
      <c r="N84" s="51"/>
    </row>
    <row r="85" spans="1:14">
      <c r="B85" s="89" t="s">
        <v>973</v>
      </c>
      <c r="C85" s="90"/>
      <c r="D85" s="90"/>
      <c r="E85" s="90"/>
      <c r="F85" s="90"/>
      <c r="G85" s="90"/>
      <c r="H85" s="90"/>
      <c r="I85" s="87"/>
      <c r="J85" s="88"/>
      <c r="K85" s="304">
        <v>0.05</v>
      </c>
      <c r="L85" s="859">
        <f>N79*K85</f>
        <v>6383.3361565897258</v>
      </c>
      <c r="M85" s="860"/>
      <c r="N85" s="51"/>
    </row>
    <row r="86" spans="1:14" ht="15.75" thickBot="1">
      <c r="B86" s="91" t="s">
        <v>974</v>
      </c>
      <c r="C86" s="92"/>
      <c r="D86" s="92"/>
      <c r="E86" s="92"/>
      <c r="F86" s="92"/>
      <c r="G86" s="92"/>
      <c r="H86" s="92"/>
      <c r="I86" s="93"/>
      <c r="J86" s="94"/>
      <c r="K86" s="305">
        <v>0.05</v>
      </c>
      <c r="L86" s="861">
        <f>N79*K86</f>
        <v>6383.3361565897258</v>
      </c>
      <c r="M86" s="862"/>
      <c r="N86" s="51"/>
    </row>
    <row r="87" spans="1:14" ht="15.75" thickBot="1">
      <c r="B87" s="825" t="s">
        <v>953</v>
      </c>
      <c r="C87" s="826"/>
      <c r="D87" s="826"/>
      <c r="E87" s="826"/>
      <c r="F87" s="826"/>
      <c r="G87" s="826"/>
      <c r="H87" s="826"/>
      <c r="I87" s="826"/>
      <c r="J87" s="826"/>
      <c r="K87" s="826"/>
      <c r="L87" s="826"/>
      <c r="M87" s="827"/>
      <c r="N87" s="52">
        <f>L84+L85+L86</f>
        <v>38300.016939538356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165966.74007133287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336">
        <v>2.5</v>
      </c>
      <c r="N36" s="272">
        <f>K36/M36</f>
        <v>4022.9780008209382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4428.9605008209383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63602.464935811287</v>
      </c>
      <c r="N48" s="272">
        <f>K48*M48</f>
        <v>82683.204416554683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86.923368745608769</v>
      </c>
      <c r="N49" s="272">
        <f>K49*M49</f>
        <v>2607.7010623682631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85290.905478922941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45"/>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99504.823707516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19900.964741503201</v>
      </c>
      <c r="M84" s="860"/>
      <c r="N84" s="51"/>
    </row>
    <row r="85" spans="1:14">
      <c r="B85" s="89" t="s">
        <v>973</v>
      </c>
      <c r="C85" s="90"/>
      <c r="D85" s="90"/>
      <c r="E85" s="90"/>
      <c r="F85" s="90"/>
      <c r="G85" s="90"/>
      <c r="H85" s="90"/>
      <c r="I85" s="87"/>
      <c r="J85" s="88"/>
      <c r="K85" s="304">
        <v>0.05</v>
      </c>
      <c r="L85" s="859">
        <f>N79*K85</f>
        <v>4975.2411853758003</v>
      </c>
      <c r="M85" s="860"/>
      <c r="N85" s="51"/>
    </row>
    <row r="86" spans="1:14" ht="15.75" thickBot="1">
      <c r="B86" s="91" t="s">
        <v>974</v>
      </c>
      <c r="C86" s="92"/>
      <c r="D86" s="92"/>
      <c r="E86" s="92"/>
      <c r="F86" s="92"/>
      <c r="G86" s="92"/>
      <c r="H86" s="92"/>
      <c r="I86" s="93"/>
      <c r="J86" s="94"/>
      <c r="K86" s="305">
        <v>0.05</v>
      </c>
      <c r="L86" s="861">
        <f>N79*K86</f>
        <v>4975.2411853758003</v>
      </c>
      <c r="M86" s="862"/>
      <c r="N86" s="51"/>
    </row>
    <row r="87" spans="1:14" ht="15.75" thickBot="1">
      <c r="B87" s="825" t="s">
        <v>953</v>
      </c>
      <c r="C87" s="826"/>
      <c r="D87" s="826"/>
      <c r="E87" s="826"/>
      <c r="F87" s="826"/>
      <c r="G87" s="826"/>
      <c r="H87" s="826"/>
      <c r="I87" s="826"/>
      <c r="J87" s="826"/>
      <c r="K87" s="826"/>
      <c r="L87" s="826"/>
      <c r="M87" s="827"/>
      <c r="N87" s="52">
        <f>L84+L85+L86</f>
        <v>29851.447112254806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129356.27081977081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336">
        <v>2.5</v>
      </c>
      <c r="N36" s="272">
        <f>K36/M36</f>
        <v>4022.9780008209382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4428.9605008209383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75893.641284656827</v>
      </c>
      <c r="N48" s="272">
        <f>K48*M48</f>
        <v>98661.733670053873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86.923368745608769</v>
      </c>
      <c r="N49" s="272">
        <f>K49*M49</f>
        <v>2607.7010623682631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101269.43473242213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115483.35296101519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23096.670592203038</v>
      </c>
      <c r="M84" s="860"/>
      <c r="N84" s="51"/>
    </row>
    <row r="85" spans="1:14">
      <c r="B85" s="89" t="s">
        <v>973</v>
      </c>
      <c r="C85" s="90"/>
      <c r="D85" s="90"/>
      <c r="E85" s="90"/>
      <c r="F85" s="90"/>
      <c r="G85" s="90"/>
      <c r="H85" s="90"/>
      <c r="I85" s="87"/>
      <c r="J85" s="88"/>
      <c r="K85" s="304">
        <v>0.05</v>
      </c>
      <c r="L85" s="859">
        <f>N79*K85</f>
        <v>5774.1676480507595</v>
      </c>
      <c r="M85" s="860"/>
      <c r="N85" s="51"/>
    </row>
    <row r="86" spans="1:14" ht="15.75" thickBot="1">
      <c r="B86" s="91" t="s">
        <v>974</v>
      </c>
      <c r="C86" s="92"/>
      <c r="D86" s="92"/>
      <c r="E86" s="92"/>
      <c r="F86" s="92"/>
      <c r="G86" s="92"/>
      <c r="H86" s="92"/>
      <c r="I86" s="93"/>
      <c r="J86" s="94"/>
      <c r="K86" s="305">
        <v>0.05</v>
      </c>
      <c r="L86" s="861">
        <f>N79*K86</f>
        <v>5774.1676480507595</v>
      </c>
      <c r="M86" s="862"/>
      <c r="N86" s="51"/>
    </row>
    <row r="87" spans="1:14" ht="15.75" thickBot="1">
      <c r="B87" s="825" t="s">
        <v>953</v>
      </c>
      <c r="C87" s="826"/>
      <c r="D87" s="826"/>
      <c r="E87" s="826"/>
      <c r="F87" s="826"/>
      <c r="G87" s="826"/>
      <c r="H87" s="826"/>
      <c r="I87" s="826"/>
      <c r="J87" s="826"/>
      <c r="K87" s="826"/>
      <c r="L87" s="826"/>
      <c r="M87" s="827"/>
      <c r="N87" s="52">
        <f>L84+L85+L86</f>
        <v>34645.005888304557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150128.35884931975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10057.445002052345</v>
      </c>
      <c r="L36" s="270"/>
      <c r="M36" s="336">
        <v>2.5</v>
      </c>
      <c r="N36" s="272">
        <f>K36/M36</f>
        <v>4022.9780008209382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4428.9605008209383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51879.470607059004</v>
      </c>
      <c r="N48" s="272">
        <f>K48*M48</f>
        <v>67443.311789176703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86.923368745608769</v>
      </c>
      <c r="N49" s="272">
        <f>K49*M49</f>
        <v>2607.7010623682631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70051.012851544961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84264.93108013802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16852.986216027606</v>
      </c>
      <c r="M84" s="860"/>
      <c r="N84" s="51"/>
    </row>
    <row r="85" spans="1:14">
      <c r="B85" s="89" t="s">
        <v>973</v>
      </c>
      <c r="C85" s="90"/>
      <c r="D85" s="90"/>
      <c r="E85" s="90"/>
      <c r="F85" s="90"/>
      <c r="G85" s="90"/>
      <c r="H85" s="90"/>
      <c r="I85" s="87"/>
      <c r="J85" s="88"/>
      <c r="K85" s="304">
        <v>0.05</v>
      </c>
      <c r="L85" s="859">
        <f>N79*K85</f>
        <v>4213.2465540069015</v>
      </c>
      <c r="M85" s="860"/>
      <c r="N85" s="51"/>
    </row>
    <row r="86" spans="1:14" ht="15.75" thickBot="1">
      <c r="B86" s="91" t="s">
        <v>974</v>
      </c>
      <c r="C86" s="92"/>
      <c r="D86" s="92"/>
      <c r="E86" s="92"/>
      <c r="F86" s="92"/>
      <c r="G86" s="92"/>
      <c r="H86" s="92"/>
      <c r="I86" s="93"/>
      <c r="J86" s="94"/>
      <c r="K86" s="305">
        <v>0.05</v>
      </c>
      <c r="L86" s="861">
        <f>N79*K86</f>
        <v>4213.2465540069015</v>
      </c>
      <c r="M86" s="862"/>
      <c r="N86" s="51"/>
    </row>
    <row r="87" spans="1:14" ht="15.75" thickBot="1">
      <c r="B87" s="825" t="s">
        <v>953</v>
      </c>
      <c r="C87" s="826"/>
      <c r="D87" s="826"/>
      <c r="E87" s="826"/>
      <c r="F87" s="826"/>
      <c r="G87" s="826"/>
      <c r="H87" s="826"/>
      <c r="I87" s="826"/>
      <c r="J87" s="826"/>
      <c r="K87" s="826"/>
      <c r="L87" s="826"/>
      <c r="M87" s="827"/>
      <c r="N87" s="52">
        <f>L84+L85+L86</f>
        <v>25279.479324041411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109544.41040417943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95435.498636184842</v>
      </c>
      <c r="N48" s="272">
        <f>K48*M48</f>
        <v>124066.14822704029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124066.14822704029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134257.08845481242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26851.417690962484</v>
      </c>
      <c r="M84" s="860"/>
      <c r="N84" s="51"/>
    </row>
    <row r="85" spans="1:14">
      <c r="B85" s="89" t="s">
        <v>973</v>
      </c>
      <c r="C85" s="90"/>
      <c r="D85" s="90"/>
      <c r="E85" s="90"/>
      <c r="F85" s="90"/>
      <c r="G85" s="90"/>
      <c r="H85" s="90"/>
      <c r="I85" s="87"/>
      <c r="J85" s="88"/>
      <c r="K85" s="304">
        <v>0.05</v>
      </c>
      <c r="L85" s="859">
        <f>N79*K85</f>
        <v>6712.854422740621</v>
      </c>
      <c r="M85" s="860"/>
      <c r="N85" s="51"/>
    </row>
    <row r="86" spans="1:14" ht="15.75" thickBot="1">
      <c r="B86" s="91" t="s">
        <v>974</v>
      </c>
      <c r="C86" s="92"/>
      <c r="D86" s="92"/>
      <c r="E86" s="92"/>
      <c r="F86" s="92"/>
      <c r="G86" s="92"/>
      <c r="H86" s="92"/>
      <c r="I86" s="93"/>
      <c r="J86" s="94"/>
      <c r="K86" s="305">
        <v>0.05</v>
      </c>
      <c r="L86" s="861">
        <f>N79*K86</f>
        <v>6712.854422740621</v>
      </c>
      <c r="M86" s="862"/>
      <c r="N86" s="51"/>
    </row>
    <row r="87" spans="1:14" ht="15.75" thickBot="1">
      <c r="B87" s="825" t="s">
        <v>953</v>
      </c>
      <c r="C87" s="826"/>
      <c r="D87" s="826"/>
      <c r="E87" s="826"/>
      <c r="F87" s="826"/>
      <c r="G87" s="826"/>
      <c r="H87" s="826"/>
      <c r="I87" s="826"/>
      <c r="J87" s="826"/>
      <c r="K87" s="826"/>
      <c r="L87" s="826"/>
      <c r="M87" s="827"/>
      <c r="N87" s="52">
        <f>L84+L85+L86</f>
        <v>40277.126536443728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174534.21499125613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94608.66659201929</v>
      </c>
      <c r="N48" s="272">
        <f>K48*M48</f>
        <v>122991.26656962508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122991.26656962508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133182.2067973972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26636.441359479442</v>
      </c>
      <c r="M84" s="860"/>
      <c r="N84" s="51"/>
    </row>
    <row r="85" spans="1:14">
      <c r="B85" s="89" t="s">
        <v>973</v>
      </c>
      <c r="C85" s="90"/>
      <c r="D85" s="90"/>
      <c r="E85" s="90"/>
      <c r="F85" s="90"/>
      <c r="G85" s="90"/>
      <c r="H85" s="90"/>
      <c r="I85" s="87"/>
      <c r="J85" s="88"/>
      <c r="K85" s="304">
        <v>0.05</v>
      </c>
      <c r="L85" s="859">
        <f>N79*K85</f>
        <v>6659.1103398698606</v>
      </c>
      <c r="M85" s="860"/>
      <c r="N85" s="51"/>
    </row>
    <row r="86" spans="1:14" ht="15.75" thickBot="1">
      <c r="B86" s="91" t="s">
        <v>974</v>
      </c>
      <c r="C86" s="92"/>
      <c r="D86" s="92"/>
      <c r="E86" s="92"/>
      <c r="F86" s="92"/>
      <c r="G86" s="92"/>
      <c r="H86" s="92"/>
      <c r="I86" s="93"/>
      <c r="J86" s="94"/>
      <c r="K86" s="305">
        <v>0.05</v>
      </c>
      <c r="L86" s="861">
        <f>N79*K86</f>
        <v>6659.1103398698606</v>
      </c>
      <c r="M86" s="862"/>
      <c r="N86" s="51"/>
    </row>
    <row r="87" spans="1:14" ht="15.75" thickBot="1">
      <c r="B87" s="825" t="s">
        <v>953</v>
      </c>
      <c r="C87" s="826"/>
      <c r="D87" s="826"/>
      <c r="E87" s="826"/>
      <c r="F87" s="826"/>
      <c r="G87" s="826"/>
      <c r="H87" s="826"/>
      <c r="I87" s="826"/>
      <c r="J87" s="826"/>
      <c r="K87" s="826"/>
      <c r="L87" s="826"/>
      <c r="M87" s="827"/>
      <c r="N87" s="52">
        <f>L84+L85+L86</f>
        <v>39954.662039219162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173136.86883661637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270.65500000000003</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58302.259524493682</v>
      </c>
      <c r="N48" s="272">
        <f>K48*M48</f>
        <v>75792.937381841795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75792.937381841795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1281.0059444400972</v>
      </c>
      <c r="M60" s="830"/>
      <c r="N60" s="287">
        <f>K60*L60</f>
        <v>1665.3077277721263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1665.3077277721263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83142.000109613931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16628.400021922786</v>
      </c>
      <c r="M84" s="860"/>
      <c r="N84" s="51"/>
    </row>
    <row r="85" spans="1:14">
      <c r="B85" s="89" t="s">
        <v>973</v>
      </c>
      <c r="C85" s="90"/>
      <c r="D85" s="90"/>
      <c r="E85" s="90"/>
      <c r="F85" s="90"/>
      <c r="G85" s="90"/>
      <c r="H85" s="90"/>
      <c r="I85" s="87"/>
      <c r="J85" s="88"/>
      <c r="K85" s="304">
        <v>0.05</v>
      </c>
      <c r="L85" s="859">
        <f>N79*K85</f>
        <v>4157.1000054806964</v>
      </c>
      <c r="M85" s="860"/>
      <c r="N85" s="51"/>
    </row>
    <row r="86" spans="1:14" ht="15.75" thickBot="1">
      <c r="B86" s="91" t="s">
        <v>974</v>
      </c>
      <c r="C86" s="92"/>
      <c r="D86" s="92"/>
      <c r="E86" s="92"/>
      <c r="F86" s="92"/>
      <c r="G86" s="92"/>
      <c r="H86" s="92"/>
      <c r="I86" s="93"/>
      <c r="J86" s="94"/>
      <c r="K86" s="305">
        <v>0.05</v>
      </c>
      <c r="L86" s="861">
        <f>N79*K86</f>
        <v>4157.1000054806964</v>
      </c>
      <c r="M86" s="862"/>
      <c r="N86" s="51"/>
    </row>
    <row r="87" spans="1:14" ht="15.75" thickBot="1">
      <c r="B87" s="825" t="s">
        <v>953</v>
      </c>
      <c r="C87" s="826"/>
      <c r="D87" s="826"/>
      <c r="E87" s="826"/>
      <c r="F87" s="826"/>
      <c r="G87" s="826"/>
      <c r="H87" s="826"/>
      <c r="I87" s="826"/>
      <c r="J87" s="826"/>
      <c r="K87" s="826"/>
      <c r="L87" s="826"/>
      <c r="M87" s="827"/>
      <c r="N87" s="52">
        <f>L84+L85+L86</f>
        <v>24942.60003288418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108084.60014249811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3250.9845159539227</v>
      </c>
      <c r="L36" s="270"/>
      <c r="M36" s="271">
        <v>2</v>
      </c>
      <c r="N36" s="272">
        <f>K36/M36</f>
        <v>1625.4922579769614</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391761.57558809867</v>
      </c>
      <c r="L37" s="335"/>
      <c r="M37" s="336">
        <v>4</v>
      </c>
      <c r="N37" s="272">
        <f>K37/M37</f>
        <v>97940.393897024667</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5153.7997987071494</v>
      </c>
      <c r="L38" s="423"/>
      <c r="M38" s="424">
        <v>2</v>
      </c>
      <c r="N38" s="272">
        <f>K38/M38</f>
        <v>2576.8998993535747</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103382.87483290449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3453.6138460145526</v>
      </c>
      <c r="N47" s="272">
        <f>K47*M47</f>
        <v>41012.425012766667</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12614.488878935907</v>
      </c>
      <c r="N48" s="272">
        <f>K48*M48</f>
        <v>6307.2444394679533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5300.2054113176073</v>
      </c>
      <c r="N49" s="272">
        <f>K49*M49</f>
        <v>2650.1027056588036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386914.99502618535</v>
      </c>
      <c r="N50" s="272">
        <f>K50*M50</f>
        <v>51052.230849395804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101022.00300728923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38.787430987030838</v>
      </c>
      <c r="M59" s="830"/>
      <c r="N59" s="287">
        <f>K59*L59</f>
        <v>1.939371549351542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1.939371549351542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216807.70499723588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43361.540999447177</v>
      </c>
      <c r="M83" s="860"/>
      <c r="N83" s="51"/>
    </row>
    <row r="84" spans="1:14">
      <c r="B84" s="89" t="s">
        <v>973</v>
      </c>
      <c r="C84" s="90"/>
      <c r="D84" s="90"/>
      <c r="E84" s="90"/>
      <c r="F84" s="90"/>
      <c r="G84" s="90"/>
      <c r="H84" s="90"/>
      <c r="I84" s="87"/>
      <c r="J84" s="88"/>
      <c r="K84" s="304">
        <v>0.05</v>
      </c>
      <c r="L84" s="859">
        <f>N78*K84</f>
        <v>10840.385249861794</v>
      </c>
      <c r="M84" s="860"/>
      <c r="N84" s="51"/>
    </row>
    <row r="85" spans="1:14" ht="15.75" thickBot="1">
      <c r="B85" s="91" t="s">
        <v>974</v>
      </c>
      <c r="C85" s="92"/>
      <c r="D85" s="92"/>
      <c r="E85" s="92"/>
      <c r="F85" s="92"/>
      <c r="G85" s="92"/>
      <c r="H85" s="92"/>
      <c r="I85" s="93"/>
      <c r="J85" s="94"/>
      <c r="K85" s="305">
        <v>0.05</v>
      </c>
      <c r="L85" s="861">
        <f>N78*K85</f>
        <v>10840.385249861794</v>
      </c>
      <c r="M85" s="862"/>
      <c r="N85" s="51"/>
    </row>
    <row r="86" spans="1:14" ht="15.75" thickBot="1">
      <c r="B86" s="825" t="s">
        <v>953</v>
      </c>
      <c r="C86" s="826"/>
      <c r="D86" s="826"/>
      <c r="E86" s="826"/>
      <c r="F86" s="826"/>
      <c r="G86" s="826"/>
      <c r="H86" s="826"/>
      <c r="I86" s="826"/>
      <c r="J86" s="826"/>
      <c r="K86" s="826"/>
      <c r="L86" s="826"/>
      <c r="M86" s="827"/>
      <c r="N86" s="52">
        <f>L83+L84+L85</f>
        <v>65042.311499170763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281850.01649640664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3250.9845159539227</v>
      </c>
      <c r="L36" s="270"/>
      <c r="M36" s="271">
        <v>2</v>
      </c>
      <c r="N36" s="272">
        <f>K36/M36</f>
        <v>1625.4922579769614</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391761.57558809867</v>
      </c>
      <c r="L37" s="335"/>
      <c r="M37" s="336">
        <v>4</v>
      </c>
      <c r="N37" s="272">
        <f>K37/M37</f>
        <v>97940.393897024667</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5153.7997987071494</v>
      </c>
      <c r="L38" s="423"/>
      <c r="M38" s="424">
        <v>2</v>
      </c>
      <c r="N38" s="272">
        <f>K38/M38</f>
        <v>2576.8998993535747</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103382.87483290449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3453.6138460145526</v>
      </c>
      <c r="N47" s="272">
        <f>K47*M47</f>
        <v>41012.425012766667</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12614.488878935907</v>
      </c>
      <c r="N48" s="272">
        <f>K48*M48</f>
        <v>6307.2444394679533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5300.2054113176073</v>
      </c>
      <c r="N49" s="272">
        <f>K49*M49</f>
        <v>2650.1027056588036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386914.99502618535</v>
      </c>
      <c r="N50" s="272">
        <f>K50*M50</f>
        <v>51052.230849395804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101022.00300728923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38.787430987030838</v>
      </c>
      <c r="M59" s="830"/>
      <c r="N59" s="287">
        <f>K59*L59</f>
        <v>1.939371549351542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1.939371549351542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216807.70499723588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43361.540999447177</v>
      </c>
      <c r="M83" s="860"/>
      <c r="N83" s="51"/>
    </row>
    <row r="84" spans="1:14">
      <c r="B84" s="89" t="s">
        <v>973</v>
      </c>
      <c r="C84" s="90"/>
      <c r="D84" s="90"/>
      <c r="E84" s="90"/>
      <c r="F84" s="90"/>
      <c r="G84" s="90"/>
      <c r="H84" s="90"/>
      <c r="I84" s="87"/>
      <c r="J84" s="88"/>
      <c r="K84" s="304">
        <v>0.05</v>
      </c>
      <c r="L84" s="859">
        <f>N78*K84</f>
        <v>10840.385249861794</v>
      </c>
      <c r="M84" s="860"/>
      <c r="N84" s="51"/>
    </row>
    <row r="85" spans="1:14" ht="15.75" thickBot="1">
      <c r="B85" s="91" t="s">
        <v>974</v>
      </c>
      <c r="C85" s="92"/>
      <c r="D85" s="92"/>
      <c r="E85" s="92"/>
      <c r="F85" s="92"/>
      <c r="G85" s="92"/>
      <c r="H85" s="92"/>
      <c r="I85" s="93"/>
      <c r="J85" s="94"/>
      <c r="K85" s="305">
        <v>0.05</v>
      </c>
      <c r="L85" s="861">
        <f>N78*K85</f>
        <v>10840.385249861794</v>
      </c>
      <c r="M85" s="862"/>
      <c r="N85" s="51"/>
    </row>
    <row r="86" spans="1:14" ht="15.75" thickBot="1">
      <c r="B86" s="825" t="s">
        <v>953</v>
      </c>
      <c r="C86" s="826"/>
      <c r="D86" s="826"/>
      <c r="E86" s="826"/>
      <c r="F86" s="826"/>
      <c r="G86" s="826"/>
      <c r="H86" s="826"/>
      <c r="I86" s="826"/>
      <c r="J86" s="826"/>
      <c r="K86" s="826"/>
      <c r="L86" s="826"/>
      <c r="M86" s="827"/>
      <c r="N86" s="52">
        <f>L83+L84+L85</f>
        <v>65042.311499170763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281850.01649640664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83" sqref="A83"/>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243</v>
      </c>
      <c r="B36" s="838" t="str">
        <f>VLOOKUP(A36,EQUIPOS!A6:D154,3,FALSE)</f>
        <v>Grúa 10 ton</v>
      </c>
      <c r="C36" s="839"/>
      <c r="D36" s="839"/>
      <c r="E36" s="839"/>
      <c r="F36" s="839"/>
      <c r="G36" s="839"/>
      <c r="H36" s="840"/>
      <c r="I36" s="267"/>
      <c r="J36" s="268"/>
      <c r="K36" s="269">
        <f>VLOOKUP(A36,EQUIPOS!A6:D163,4,FALSE)</f>
        <v>195682.4069981373</v>
      </c>
      <c r="L36" s="270"/>
      <c r="M36" s="271">
        <v>0.158</v>
      </c>
      <c r="N36" s="272">
        <f t="shared" ref="N36:N44" si="0">K36/M36</f>
        <v>1238496.2468236538</v>
      </c>
    </row>
    <row r="37" spans="1:14">
      <c r="A37" s="113" t="s">
        <v>121</v>
      </c>
      <c r="B37" s="838" t="str">
        <f>VLOOKUP(A37,EQUIPOS!A7:D154,3,FALSE)</f>
        <v>Bomba eléctrica para accionar la celda</v>
      </c>
      <c r="C37" s="839"/>
      <c r="D37" s="839"/>
      <c r="E37" s="839"/>
      <c r="F37" s="839"/>
      <c r="G37" s="839"/>
      <c r="H37" s="840"/>
      <c r="I37" s="421"/>
      <c r="J37" s="422"/>
      <c r="K37" s="269">
        <f>VLOOKUP(A37,EQUIPOS!A7:D164,4,FALSE)</f>
        <v>43346.460212718979</v>
      </c>
      <c r="L37" s="335"/>
      <c r="M37" s="336">
        <v>0.158</v>
      </c>
      <c r="N37" s="272">
        <f t="shared" si="0"/>
        <v>274344.68489062646</v>
      </c>
    </row>
    <row r="38" spans="1:14">
      <c r="A38" s="113" t="s">
        <v>217</v>
      </c>
      <c r="B38" s="838" t="str">
        <f>VLOOKUP(A38,EQUIPOS!A8:D154,3,FALSE)</f>
        <v>Equipo de soldadura y de acetileno (incluye soldadura)</v>
      </c>
      <c r="C38" s="839"/>
      <c r="D38" s="839"/>
      <c r="E38" s="839"/>
      <c r="F38" s="839"/>
      <c r="G38" s="839"/>
      <c r="H38" s="840"/>
      <c r="I38" s="421"/>
      <c r="J38" s="422"/>
      <c r="K38" s="438">
        <f>VLOOKUP(A38,EQUIPOS!A8:D165,4,FALSE)</f>
        <v>20032.872103986017</v>
      </c>
      <c r="L38" s="335"/>
      <c r="M38" s="336">
        <v>0.158</v>
      </c>
      <c r="N38" s="272">
        <f t="shared" si="0"/>
        <v>126790.3297720634</v>
      </c>
    </row>
    <row r="39" spans="1:14">
      <c r="A39" s="113" t="s">
        <v>255</v>
      </c>
      <c r="B39" s="838" t="str">
        <f>VLOOKUP(A39,EQUIPOS!A9:D154,3,FALSE)</f>
        <v>Manómetro cable de acero para bajar la celda</v>
      </c>
      <c r="C39" s="839"/>
      <c r="D39" s="839"/>
      <c r="E39" s="839"/>
      <c r="F39" s="839"/>
      <c r="G39" s="839"/>
      <c r="H39" s="840"/>
      <c r="I39" s="421"/>
      <c r="J39" s="422"/>
      <c r="K39" s="438">
        <f>VLOOKUP(A39,EQUIPOS!A9:D166,4,FALSE)</f>
        <v>1149884.8083212944</v>
      </c>
      <c r="L39" s="335"/>
      <c r="M39" s="336">
        <v>0.158</v>
      </c>
      <c r="N39" s="272">
        <f t="shared" si="0"/>
        <v>7277751.9514005976</v>
      </c>
    </row>
    <row r="40" spans="1:14">
      <c r="A40" s="113" t="s">
        <v>1648</v>
      </c>
      <c r="B40" s="838" t="str">
        <f>VLOOKUP(A40,EQUIPOS!A10:D154,3,FALSE)</f>
        <v xml:space="preserve">Retroexcavadora sobre llantas 
</v>
      </c>
      <c r="C40" s="839"/>
      <c r="D40" s="839"/>
      <c r="E40" s="839"/>
      <c r="F40" s="839"/>
      <c r="G40" s="839"/>
      <c r="H40" s="840"/>
      <c r="I40" s="421"/>
      <c r="J40" s="422"/>
      <c r="K40" s="438">
        <f>VLOOKUP(A40,EQUIPOS!A10:D167,4,FALSE)</f>
        <v>92270.137633507751</v>
      </c>
      <c r="L40" s="335"/>
      <c r="M40" s="336">
        <v>0.158</v>
      </c>
      <c r="N40" s="272">
        <f t="shared" si="0"/>
        <v>583988.21287030226</v>
      </c>
    </row>
    <row r="41" spans="1:14">
      <c r="A41" s="113" t="s">
        <v>115</v>
      </c>
      <c r="B41" s="838" t="str">
        <f>VLOOKUP(A41,EQUIPOS!A6:D154,3,FALSE)</f>
        <v>Andamiaje para Aplicar la Carga (Equipos Sustituto de la Tara)</v>
      </c>
      <c r="C41" s="839"/>
      <c r="D41" s="839"/>
      <c r="E41" s="839"/>
      <c r="F41" s="839"/>
      <c r="G41" s="839"/>
      <c r="H41" s="840"/>
      <c r="I41" s="421"/>
      <c r="J41" s="422"/>
      <c r="K41" s="438">
        <f>VLOOKUP(A41,EQUIPOS!A6:D154,4,FALSE)</f>
        <v>65968.022289200628</v>
      </c>
      <c r="L41" s="335"/>
      <c r="M41" s="336">
        <v>0.158</v>
      </c>
      <c r="N41" s="272">
        <f t="shared" si="0"/>
        <v>417519.12841266219</v>
      </c>
    </row>
    <row r="42" spans="1:14">
      <c r="A42" s="113" t="s">
        <v>224</v>
      </c>
      <c r="B42" s="838" t="str">
        <f>VLOOKUP(A42,EQUIPOS!A12:D156,3,FALSE)</f>
        <v>Equipo de Medición (Deformimetros Eléctricos, Mecánicos, Celdas de Carga,  Etc.)</v>
      </c>
      <c r="C42" s="839"/>
      <c r="D42" s="839"/>
      <c r="E42" s="839"/>
      <c r="F42" s="839"/>
      <c r="G42" s="839"/>
      <c r="H42" s="840"/>
      <c r="I42" s="328"/>
      <c r="J42" s="330"/>
      <c r="K42" s="438">
        <f>VLOOKUP(A42,EQUIPOS!A12:D169,4,FALSE)</f>
        <v>127782.86316114193</v>
      </c>
      <c r="L42" s="423"/>
      <c r="M42" s="424">
        <v>0.158</v>
      </c>
      <c r="N42" s="272">
        <f t="shared" si="0"/>
        <v>808752.29848823999</v>
      </c>
    </row>
    <row r="43" spans="1:14">
      <c r="A43" t="s">
        <v>335</v>
      </c>
      <c r="B43" s="838" t="str">
        <f>VLOOKUP(A43,EQUIPOS!A13:D157,3,FALSE)</f>
        <v>Tara (Recebo, Agua, Etc.)</v>
      </c>
      <c r="C43" s="839"/>
      <c r="D43" s="839"/>
      <c r="E43" s="839"/>
      <c r="F43" s="839"/>
      <c r="G43" s="839"/>
      <c r="H43" s="840"/>
      <c r="I43" s="36"/>
      <c r="J43" s="37"/>
      <c r="K43" s="438">
        <f>VLOOKUP(A43,EQUIPOS!A13:D170,4,FALSE)</f>
        <v>208214.74213627065</v>
      </c>
      <c r="L43" s="276"/>
      <c r="M43" s="277">
        <v>2.8000000000000001E-2</v>
      </c>
      <c r="N43" s="272">
        <f t="shared" si="0"/>
        <v>7436240.7905810941</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36"/>
      <c r="J44" s="37"/>
      <c r="K44" s="438">
        <f>VLOOKUP(A44,EQUIPOS!A14:D171,4,FALSE)</f>
        <v>14349.031625761938</v>
      </c>
      <c r="L44" s="276"/>
      <c r="M44" s="277">
        <v>0.158</v>
      </c>
      <c r="N44" s="273">
        <f t="shared" si="0"/>
        <v>90816.655859252773</v>
      </c>
    </row>
    <row r="45" spans="1:14">
      <c r="B45" s="845" t="s">
        <v>952</v>
      </c>
      <c r="C45" s="846"/>
      <c r="D45" s="846"/>
      <c r="E45" s="38"/>
      <c r="F45" s="39"/>
      <c r="G45" s="39"/>
      <c r="H45" s="40"/>
      <c r="I45" s="36"/>
      <c r="J45" s="37"/>
      <c r="K45" s="279"/>
      <c r="L45" s="276"/>
      <c r="M45" s="401">
        <v>0.02</v>
      </c>
      <c r="N45" s="344">
        <f>N79*M45</f>
        <v>7707.987993879492</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18262408.287092373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13048024.480760042</v>
      </c>
      <c r="N52" s="272">
        <f t="shared" ref="N52:N58" si="1">K52*M52</f>
        <v>13048024.480760042</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118904.88902334559</v>
      </c>
      <c r="N53" s="272">
        <f t="shared" si="1"/>
        <v>3567146.6707003675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53998.492730503793</v>
      </c>
      <c r="N54" s="272">
        <f t="shared" si="1"/>
        <v>3239909.5638302276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8872.5438585456741</v>
      </c>
      <c r="N55" s="272">
        <f t="shared" si="1"/>
        <v>106470.5263025481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1290163.2807299451</v>
      </c>
      <c r="N56" s="272">
        <f t="shared" si="1"/>
        <v>2580326.5614598901</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1252052.6837404068</v>
      </c>
      <c r="N57" s="272">
        <f t="shared" si="1"/>
        <v>6260263.4187020343</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85265.464492948609</v>
      </c>
      <c r="N58" s="272">
        <f t="shared" si="1"/>
        <v>5968582.5145064024</v>
      </c>
    </row>
    <row r="59" spans="1:14" ht="15.75" thickBot="1">
      <c r="B59" s="825" t="s">
        <v>953</v>
      </c>
      <c r="C59" s="826"/>
      <c r="D59" s="826"/>
      <c r="E59" s="826"/>
      <c r="F59" s="826"/>
      <c r="G59" s="826"/>
      <c r="H59" s="826"/>
      <c r="I59" s="826"/>
      <c r="J59" s="826"/>
      <c r="K59" s="826"/>
      <c r="L59" s="826"/>
      <c r="M59" s="827"/>
      <c r="N59" s="394">
        <f>SUM(N52:N58)</f>
        <v>34770723.736261509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9">
        <f>VLOOKUP(A64,TRANSPORTE!A5:D117,4,FALSE)</f>
        <v>101010.63606517293</v>
      </c>
      <c r="M64" s="830"/>
      <c r="N64" s="287">
        <f>K64*L64</f>
        <v>5050.5318032586474</v>
      </c>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5050.5318032586474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53423581.954851113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10684716.390970223</v>
      </c>
      <c r="M86" s="860"/>
      <c r="N86" s="51"/>
    </row>
    <row r="87" spans="1:14">
      <c r="B87" s="89" t="s">
        <v>973</v>
      </c>
      <c r="C87" s="90"/>
      <c r="D87" s="90"/>
      <c r="E87" s="90"/>
      <c r="F87" s="90"/>
      <c r="G87" s="90"/>
      <c r="H87" s="90"/>
      <c r="I87" s="87"/>
      <c r="J87" s="88"/>
      <c r="K87" s="304">
        <v>0.05</v>
      </c>
      <c r="L87" s="859">
        <f>N81*K87</f>
        <v>2671179.0977425557</v>
      </c>
      <c r="M87" s="860"/>
      <c r="N87" s="51"/>
    </row>
    <row r="88" spans="1:14" ht="15.75" thickBot="1">
      <c r="B88" s="91" t="s">
        <v>974</v>
      </c>
      <c r="C88" s="92"/>
      <c r="D88" s="92"/>
      <c r="E88" s="92"/>
      <c r="F88" s="92"/>
      <c r="G88" s="92"/>
      <c r="H88" s="92"/>
      <c r="I88" s="93"/>
      <c r="J88" s="94"/>
      <c r="K88" s="305">
        <v>0.05</v>
      </c>
      <c r="L88" s="861">
        <f>N81*K88</f>
        <v>2671179.0977425557</v>
      </c>
      <c r="M88" s="862"/>
      <c r="N88" s="51"/>
    </row>
    <row r="89" spans="1:14" ht="15.75" thickBot="1">
      <c r="B89" s="825" t="s">
        <v>953</v>
      </c>
      <c r="C89" s="826"/>
      <c r="D89" s="826"/>
      <c r="E89" s="826"/>
      <c r="F89" s="826"/>
      <c r="G89" s="826"/>
      <c r="H89" s="826"/>
      <c r="I89" s="826"/>
      <c r="J89" s="826"/>
      <c r="K89" s="826"/>
      <c r="L89" s="826"/>
      <c r="M89" s="827"/>
      <c r="N89" s="52">
        <f>L86+L87+L88</f>
        <v>16027074.586455334</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69450656.541306451</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140</v>
      </c>
      <c r="B36" s="838" t="str">
        <f>VLOOKUP(A36,EQUIPOS!A6:D154,3,FALSE)</f>
        <v>Camisa para Pilote D=1.20m</v>
      </c>
      <c r="C36" s="839"/>
      <c r="D36" s="839"/>
      <c r="E36" s="839"/>
      <c r="F36" s="839"/>
      <c r="G36" s="839"/>
      <c r="H36" s="840"/>
      <c r="I36" s="267"/>
      <c r="J36" s="268"/>
      <c r="K36" s="269">
        <f>VLOOKUP(A36,EQUIPOS!A6:D163,4,FALSE)</f>
        <v>24615.6222731169</v>
      </c>
      <c r="L36" s="270"/>
      <c r="M36" s="271">
        <v>1</v>
      </c>
      <c r="N36" s="272">
        <f t="shared" ref="N36:N42" si="0">K36/M36</f>
        <v>24615.6222731169</v>
      </c>
    </row>
    <row r="37" spans="1:14">
      <c r="A37" s="113" t="s">
        <v>206</v>
      </c>
      <c r="B37" s="838" t="str">
        <f>VLOOKUP(A37,EQUIPOS!A7:D154,3,FALSE)</f>
        <v>Equipo de Soldadura</v>
      </c>
      <c r="C37" s="839"/>
      <c r="D37" s="839"/>
      <c r="E37" s="839"/>
      <c r="F37" s="839"/>
      <c r="G37" s="839"/>
      <c r="H37" s="840"/>
      <c r="I37" s="421"/>
      <c r="J37" s="422"/>
      <c r="K37" s="269">
        <f>VLOOKUP(A37,EQUIPOS!A7:D164,4,FALSE)</f>
        <v>6804.4100385954544</v>
      </c>
      <c r="L37" s="335"/>
      <c r="M37" s="336">
        <v>1</v>
      </c>
      <c r="N37" s="272">
        <f t="shared" si="0"/>
        <v>6804.4100385954544</v>
      </c>
    </row>
    <row r="38" spans="1:14">
      <c r="A38" s="113" t="s">
        <v>242</v>
      </c>
      <c r="B38" s="838" t="str">
        <f>VLOOKUP(A38,EQUIPOS!A8:D154,3,FALSE)</f>
        <v>Grúa con torre capacidad 1 ton en la punta.</v>
      </c>
      <c r="C38" s="839"/>
      <c r="D38" s="839"/>
      <c r="E38" s="839"/>
      <c r="F38" s="839"/>
      <c r="G38" s="839"/>
      <c r="H38" s="840"/>
      <c r="I38" s="421"/>
      <c r="J38" s="422"/>
      <c r="K38" s="438">
        <f>VLOOKUP(A38,EQUIPOS!A8:D165,4,FALSE)</f>
        <v>129507.28951113703</v>
      </c>
      <c r="L38" s="335"/>
      <c r="M38" s="336">
        <v>2.5</v>
      </c>
      <c r="N38" s="272">
        <f t="shared" si="0"/>
        <v>51802.915804454809</v>
      </c>
    </row>
    <row r="39" spans="1:14">
      <c r="A39" s="113" t="s">
        <v>267</v>
      </c>
      <c r="B39" s="838" t="str">
        <f>VLOOKUP(A39,EQUIPOS!A9:D154,3,FALSE)</f>
        <v>Motobomba de concreto</v>
      </c>
      <c r="C39" s="839"/>
      <c r="D39" s="839"/>
      <c r="E39" s="839"/>
      <c r="F39" s="839"/>
      <c r="G39" s="839"/>
      <c r="H39" s="840"/>
      <c r="I39" s="421"/>
      <c r="J39" s="422"/>
      <c r="K39" s="438">
        <f>VLOOKUP(A39,EQUIPOS!A9:D166,4,FALSE)</f>
        <v>90013.620156492747</v>
      </c>
      <c r="L39" s="335"/>
      <c r="M39" s="336">
        <v>2.5499800000000001</v>
      </c>
      <c r="N39" s="272">
        <f t="shared" si="0"/>
        <v>35299.735745571626</v>
      </c>
    </row>
    <row r="40" spans="1:14">
      <c r="A40" s="113" t="s">
        <v>277</v>
      </c>
      <c r="B40" s="838" t="str">
        <f>VLOOKUP(A40,EQUIPOS!A10:D154,3,FALSE)</f>
        <v>Pala auxiliar de piloteadora</v>
      </c>
      <c r="C40" s="839"/>
      <c r="D40" s="839"/>
      <c r="E40" s="839"/>
      <c r="F40" s="839"/>
      <c r="G40" s="839"/>
      <c r="H40" s="840"/>
      <c r="I40" s="421"/>
      <c r="J40" s="422"/>
      <c r="K40" s="438">
        <f>VLOOKUP(A40,EQUIPOS!A10:D167,4,FALSE)</f>
        <v>39788.933795071505</v>
      </c>
      <c r="L40" s="335"/>
      <c r="M40" s="336">
        <v>2.5</v>
      </c>
      <c r="N40" s="272">
        <f t="shared" si="0"/>
        <v>15915.573518028603</v>
      </c>
    </row>
    <row r="41" spans="1:14">
      <c r="A41" s="113" t="s">
        <v>282</v>
      </c>
      <c r="B41" s="838" t="str">
        <f>VLOOKUP(A41,EQUIPOS!A6:D154,3,FALSE)</f>
        <v>Piloteadora potencia 250KW, RPM 1800, fuerza elevadora 200KN</v>
      </c>
      <c r="C41" s="839"/>
      <c r="D41" s="839"/>
      <c r="E41" s="839"/>
      <c r="F41" s="839"/>
      <c r="G41" s="839"/>
      <c r="H41" s="840"/>
      <c r="I41" s="421"/>
      <c r="J41" s="422"/>
      <c r="K41" s="438">
        <f>VLOOKUP(A41,EQUIPOS!A6:D154,4,FALSE)</f>
        <v>391761.57558809867</v>
      </c>
      <c r="L41" s="335"/>
      <c r="M41" s="336">
        <v>1</v>
      </c>
      <c r="N41" s="272">
        <f t="shared" si="0"/>
        <v>391761.57558809867</v>
      </c>
    </row>
    <row r="42" spans="1:14">
      <c r="A42" s="113" t="s">
        <v>310</v>
      </c>
      <c r="B42" s="838" t="str">
        <f>VLOOKUP(A42,EQUIPOS!A12:D156,3,FALSE)</f>
        <v>Retroexcavadora A25C</v>
      </c>
      <c r="C42" s="839"/>
      <c r="D42" s="839"/>
      <c r="E42" s="839"/>
      <c r="F42" s="839"/>
      <c r="G42" s="839"/>
      <c r="H42" s="840"/>
      <c r="I42" s="328"/>
      <c r="J42" s="330"/>
      <c r="K42" s="438">
        <f>VLOOKUP(A42,EQUIPOS!A12:D169,4,FALSE)</f>
        <v>208728.37923576383</v>
      </c>
      <c r="L42" s="423"/>
      <c r="M42" s="424">
        <v>2.5</v>
      </c>
      <c r="N42" s="272">
        <f t="shared" si="0"/>
        <v>83491.351694305529</v>
      </c>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N83*M45</f>
        <v>8989.0050753001669</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618680.18973747175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3329.5890393897212</v>
      </c>
      <c r="N52" s="272">
        <f>K52*M52</f>
        <v>7841.1821877627935</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3453.6138460145526</v>
      </c>
      <c r="N53" s="272">
        <f>K53*M53</f>
        <v>427212.76054965286</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386914.99502618535</v>
      </c>
      <c r="N54" s="272">
        <f>K54*M54</f>
        <v>319076.44280872378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754130.38554613944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9">
        <f>VLOOKUP(A64,TRANSPORTE!A5:D117,4,FALSE)</f>
        <v>1281.0059444400972</v>
      </c>
      <c r="M64" s="830"/>
      <c r="N64" s="287">
        <f>K64*L64</f>
        <v>1665.3077277721263</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9">
        <f>VLOOKUP(A65,TRANSPORTE!A6:D117,4,FALSE)</f>
        <v>38.787430987030838</v>
      </c>
      <c r="M65" s="830"/>
      <c r="N65" s="287">
        <f>K65*L65</f>
        <v>1.939371549351542</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1667.2470993214779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1464367.8731359344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292873.57462718687</v>
      </c>
      <c r="M90" s="860"/>
      <c r="N90" s="51"/>
    </row>
    <row r="91" spans="1:14">
      <c r="B91" s="89" t="s">
        <v>973</v>
      </c>
      <c r="C91" s="90"/>
      <c r="D91" s="90"/>
      <c r="E91" s="90"/>
      <c r="F91" s="90"/>
      <c r="G91" s="90"/>
      <c r="H91" s="90"/>
      <c r="I91" s="87"/>
      <c r="J91" s="88"/>
      <c r="K91" s="304">
        <v>0.05</v>
      </c>
      <c r="L91" s="859">
        <f>N85*K91</f>
        <v>73218.393656796718</v>
      </c>
      <c r="M91" s="860"/>
      <c r="N91" s="51"/>
    </row>
    <row r="92" spans="1:14" ht="15.75" thickBot="1">
      <c r="B92" s="91" t="s">
        <v>974</v>
      </c>
      <c r="C92" s="92"/>
      <c r="D92" s="92"/>
      <c r="E92" s="92"/>
      <c r="F92" s="92"/>
      <c r="G92" s="92"/>
      <c r="H92" s="92"/>
      <c r="I92" s="93"/>
      <c r="J92" s="94"/>
      <c r="K92" s="305">
        <v>0.05</v>
      </c>
      <c r="L92" s="861">
        <f>N85*K92</f>
        <v>73218.393656796718</v>
      </c>
      <c r="M92" s="862"/>
      <c r="N92" s="51"/>
    </row>
    <row r="93" spans="1:14" ht="15.75" thickBot="1">
      <c r="B93" s="825" t="s">
        <v>953</v>
      </c>
      <c r="C93" s="826"/>
      <c r="D93" s="826"/>
      <c r="E93" s="826"/>
      <c r="F93" s="826"/>
      <c r="G93" s="826"/>
      <c r="H93" s="826"/>
      <c r="I93" s="826"/>
      <c r="J93" s="826"/>
      <c r="K93" s="826"/>
      <c r="L93" s="826"/>
      <c r="M93" s="827"/>
      <c r="N93" s="52">
        <f>L90+L91+L92</f>
        <v>439310.36194078031</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1903678.2350767148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182</v>
      </c>
      <c r="B36" s="838" t="str">
        <f>VLOOKUP(A36,EQUIPOS!A6:D154,3,FALSE)</f>
        <v xml:space="preserve">Compresor para penetrar roca
</v>
      </c>
      <c r="C36" s="839"/>
      <c r="D36" s="839"/>
      <c r="E36" s="839"/>
      <c r="F36" s="839"/>
      <c r="G36" s="839"/>
      <c r="H36" s="840"/>
      <c r="I36" s="267"/>
      <c r="J36" s="268"/>
      <c r="K36" s="269">
        <f>VLOOKUP(A36,EQUIPOS!A6:D163,4,FALSE)</f>
        <v>58712.513799952467</v>
      </c>
      <c r="L36" s="270"/>
      <c r="M36" s="271">
        <v>0.125</v>
      </c>
      <c r="N36" s="272">
        <f>K36/M36</f>
        <v>469700.11039961973</v>
      </c>
    </row>
    <row r="37" spans="1:14">
      <c r="A37" s="113" t="s">
        <v>242</v>
      </c>
      <c r="B37" s="838" t="str">
        <f>VLOOKUP(A37,EQUIPOS!A7:D154,3,FALSE)</f>
        <v>Grúa con torre capacidad 1 ton en la punta.</v>
      </c>
      <c r="C37" s="839"/>
      <c r="D37" s="839"/>
      <c r="E37" s="839"/>
      <c r="F37" s="839"/>
      <c r="G37" s="839"/>
      <c r="H37" s="840"/>
      <c r="I37" s="421"/>
      <c r="J37" s="422"/>
      <c r="K37" s="269">
        <f>VLOOKUP(A37,EQUIPOS!A7:D164,4,FALSE)</f>
        <v>129507.28951113703</v>
      </c>
      <c r="L37" s="335"/>
      <c r="M37" s="336">
        <v>2.5</v>
      </c>
      <c r="N37" s="272">
        <f>K37/M37</f>
        <v>51802.915804454809</v>
      </c>
    </row>
    <row r="38" spans="1:14">
      <c r="A38" s="113" t="s">
        <v>267</v>
      </c>
      <c r="B38" s="838" t="str">
        <f>VLOOKUP(A38,EQUIPOS!A8:D154,3,FALSE)</f>
        <v>Motobomba de concreto</v>
      </c>
      <c r="C38" s="839"/>
      <c r="D38" s="839"/>
      <c r="E38" s="839"/>
      <c r="F38" s="839"/>
      <c r="G38" s="839"/>
      <c r="H38" s="840"/>
      <c r="I38" s="421"/>
      <c r="J38" s="422"/>
      <c r="K38" s="438">
        <f>VLOOKUP(A38,EQUIPOS!A8:D165,4,FALSE)</f>
        <v>90013.620156492747</v>
      </c>
      <c r="L38" s="335"/>
      <c r="M38" s="336">
        <v>0.65</v>
      </c>
      <c r="N38" s="272">
        <f>K38/M38</f>
        <v>138482.49254845036</v>
      </c>
    </row>
    <row r="39" spans="1:14">
      <c r="A39" s="113" t="s">
        <v>310</v>
      </c>
      <c r="B39" s="838" t="str">
        <f>VLOOKUP(A39,EQUIPOS!A9:D154,3,FALSE)</f>
        <v>Retroexcavadora A25C</v>
      </c>
      <c r="C39" s="839"/>
      <c r="D39" s="839"/>
      <c r="E39" s="839"/>
      <c r="F39" s="839"/>
      <c r="G39" s="839"/>
      <c r="H39" s="840"/>
      <c r="I39" s="421"/>
      <c r="J39" s="422"/>
      <c r="K39" s="438">
        <f>VLOOKUP(A39,EQUIPOS!A9:D166,4,FALSE)</f>
        <v>208728.37923576383</v>
      </c>
      <c r="L39" s="335"/>
      <c r="M39" s="336">
        <v>0.65</v>
      </c>
      <c r="N39" s="272">
        <f>K39/M39</f>
        <v>321120.58343963663</v>
      </c>
    </row>
    <row r="40" spans="1:14">
      <c r="A40" s="113"/>
      <c r="B40" s="838"/>
      <c r="C40" s="839"/>
      <c r="D40" s="839"/>
      <c r="E40" s="839"/>
      <c r="F40" s="839"/>
      <c r="G40" s="839"/>
      <c r="H40" s="840"/>
      <c r="I40" s="421"/>
      <c r="J40" s="422"/>
      <c r="K40" s="438"/>
      <c r="L40" s="335"/>
      <c r="M40" s="336"/>
      <c r="N40" s="272"/>
    </row>
    <row r="41" spans="1:14">
      <c r="A41" s="113"/>
      <c r="B41" s="838"/>
      <c r="C41" s="839"/>
      <c r="D41" s="839"/>
      <c r="E41" s="839"/>
      <c r="F41" s="839"/>
      <c r="G41" s="839"/>
      <c r="H41" s="840"/>
      <c r="I41" s="421"/>
      <c r="J41" s="422"/>
      <c r="K41" s="438"/>
      <c r="L41" s="335"/>
      <c r="M41" s="336"/>
      <c r="N41" s="272"/>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N87*M45</f>
        <v>46742.82639156087</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1027848.9285837223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3453.6138460145526</v>
      </c>
      <c r="N52" s="272">
        <f>K52*M52</f>
        <v>615186.37519150006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386914.99502618535</v>
      </c>
      <c r="N53" s="272">
        <f t="shared" ref="N53:N59" si="0">K53*M53</f>
        <v>459470.07764456223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6080.3956478635591</v>
      </c>
      <c r="N54" s="272">
        <f t="shared" si="0"/>
        <v>1824.1186943590676</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1557.2003498451129</v>
      </c>
      <c r="N55" s="272">
        <f t="shared" si="0"/>
        <v>4671.6010495353385</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10648.112671337074</v>
      </c>
      <c r="N56" s="272">
        <f t="shared" si="0"/>
        <v>2662.0281678342685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1210.5669159449417</v>
      </c>
      <c r="N57" s="272">
        <f t="shared" si="0"/>
        <v>1210.5669159449417</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1466.9474070191668</v>
      </c>
      <c r="N58" s="272">
        <f t="shared" si="0"/>
        <v>1466.9474070191668</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5547.1949834850075</v>
      </c>
      <c r="N59" s="272">
        <f t="shared" si="0"/>
        <v>2540.6153024361333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1089032.330373191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9">
        <f>VLOOKUP(A68,TRANSPORTE!A5:D117,4,FALSE)</f>
        <v>1281.0059444400972</v>
      </c>
      <c r="M68" s="830"/>
      <c r="N68" s="287">
        <f>K68*L68</f>
        <v>1665.3077277721263</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9">
        <f>VLOOKUP(A69,TRANSPORTE!A6:D117,4,FALSE)</f>
        <v>38.787430987030838</v>
      </c>
      <c r="M69" s="830"/>
      <c r="N69" s="287">
        <f>K69*L69</f>
        <v>1.939371549351542</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1667.2470993214779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2"/>
      <c r="C86" s="813"/>
      <c r="D86" s="813"/>
      <c r="E86" s="813"/>
      <c r="F86" s="813"/>
      <c r="G86" s="813"/>
      <c r="H86" s="813"/>
      <c r="I86" s="126"/>
      <c r="J86" s="126"/>
      <c r="K86" s="126"/>
      <c r="L86" s="913"/>
      <c r="M86" s="913"/>
      <c r="N86" s="45"/>
    </row>
    <row r="87" spans="1:14" ht="15.75" thickBot="1">
      <c r="B87" s="831" t="s">
        <v>953</v>
      </c>
      <c r="C87" s="832"/>
      <c r="D87" s="832"/>
      <c r="E87" s="832"/>
      <c r="F87" s="832"/>
      <c r="G87" s="832"/>
      <c r="H87" s="832"/>
      <c r="I87" s="832"/>
      <c r="J87" s="832"/>
      <c r="K87" s="832"/>
      <c r="L87" s="832"/>
      <c r="M87" s="833"/>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2585976.7699718433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6" t="s">
        <v>969</v>
      </c>
      <c r="C93" s="817"/>
      <c r="D93" s="817"/>
      <c r="E93" s="817"/>
      <c r="F93" s="817"/>
      <c r="G93" s="817"/>
      <c r="H93" s="817"/>
      <c r="I93" s="314"/>
      <c r="J93" s="334"/>
      <c r="K93" s="302" t="s">
        <v>970</v>
      </c>
      <c r="L93" s="855" t="s">
        <v>971</v>
      </c>
      <c r="M93" s="856"/>
      <c r="N93" s="303"/>
    </row>
    <row r="94" spans="1:14">
      <c r="B94" s="857" t="s">
        <v>972</v>
      </c>
      <c r="C94" s="858"/>
      <c r="D94" s="858"/>
      <c r="E94" s="858"/>
      <c r="F94" s="858"/>
      <c r="G94" s="858"/>
      <c r="H94" s="858"/>
      <c r="I94" s="87"/>
      <c r="J94" s="88"/>
      <c r="K94" s="304">
        <v>0.2</v>
      </c>
      <c r="L94" s="859">
        <f>N89*K94</f>
        <v>517195.35399436869</v>
      </c>
      <c r="M94" s="860"/>
      <c r="N94" s="51"/>
    </row>
    <row r="95" spans="1:14">
      <c r="B95" s="89" t="s">
        <v>973</v>
      </c>
      <c r="C95" s="90"/>
      <c r="D95" s="90"/>
      <c r="E95" s="90"/>
      <c r="F95" s="90"/>
      <c r="G95" s="90"/>
      <c r="H95" s="90"/>
      <c r="I95" s="87"/>
      <c r="J95" s="88"/>
      <c r="K95" s="304">
        <v>0.05</v>
      </c>
      <c r="L95" s="859">
        <f>N89*K95</f>
        <v>129298.83849859217</v>
      </c>
      <c r="M95" s="860"/>
      <c r="N95" s="51"/>
    </row>
    <row r="96" spans="1:14" ht="15.75" thickBot="1">
      <c r="B96" s="91" t="s">
        <v>974</v>
      </c>
      <c r="C96" s="92"/>
      <c r="D96" s="92"/>
      <c r="E96" s="92"/>
      <c r="F96" s="92"/>
      <c r="G96" s="92"/>
      <c r="H96" s="92"/>
      <c r="I96" s="93"/>
      <c r="J96" s="94"/>
      <c r="K96" s="305">
        <v>0.05</v>
      </c>
      <c r="L96" s="861">
        <f>N89*K96</f>
        <v>129298.83849859217</v>
      </c>
      <c r="M96" s="862"/>
      <c r="N96" s="51"/>
    </row>
    <row r="97" spans="1:14" ht="15.75" thickBot="1">
      <c r="B97" s="825" t="s">
        <v>953</v>
      </c>
      <c r="C97" s="826"/>
      <c r="D97" s="826"/>
      <c r="E97" s="826"/>
      <c r="F97" s="826"/>
      <c r="G97" s="826"/>
      <c r="H97" s="826"/>
      <c r="I97" s="826"/>
      <c r="J97" s="826"/>
      <c r="K97" s="826"/>
      <c r="L97" s="826"/>
      <c r="M97" s="827"/>
      <c r="N97" s="52">
        <f>L94+L95+L96</f>
        <v>775793.03099155298</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3361769.8009633962</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2"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75361.12230029171</v>
      </c>
      <c r="L36" s="270"/>
      <c r="M36" s="271">
        <v>0.16</v>
      </c>
      <c r="N36" s="272">
        <f>K36/M36</f>
        <v>471007.01437682321</v>
      </c>
    </row>
    <row r="37" spans="1:14">
      <c r="A37" s="113" t="s">
        <v>261</v>
      </c>
      <c r="B37" s="838" t="str">
        <f>VLOOKUP(A37,EQUIPOS!A7:D154,3,FALSE)</f>
        <v xml:space="preserve">Motobomba 3 PULGADAS (incluye operario)
</v>
      </c>
      <c r="C37" s="839"/>
      <c r="D37" s="839"/>
      <c r="E37" s="839"/>
      <c r="F37" s="839"/>
      <c r="G37" s="839"/>
      <c r="H37" s="840"/>
      <c r="I37" s="421"/>
      <c r="J37" s="422"/>
      <c r="K37" s="269">
        <f>VLOOKUP(A37,EQUIPOS!A7:D164,4,FALSE)</f>
        <v>7394.9389194499045</v>
      </c>
      <c r="L37" s="335"/>
      <c r="M37" s="336">
        <v>0.16</v>
      </c>
      <c r="N37" s="272">
        <f>K37/M37</f>
        <v>46218.368246561899</v>
      </c>
    </row>
    <row r="38" spans="1:14">
      <c r="A38" s="113"/>
      <c r="B38" s="838"/>
      <c r="C38" s="839"/>
      <c r="D38" s="839"/>
      <c r="E38" s="839"/>
      <c r="F38" s="839"/>
      <c r="G38" s="839"/>
      <c r="H38" s="840"/>
      <c r="I38" s="421"/>
      <c r="J38" s="422"/>
      <c r="K38" s="438"/>
      <c r="L38" s="335"/>
      <c r="M38" s="336"/>
      <c r="N38" s="272"/>
    </row>
    <row r="39" spans="1:14">
      <c r="A39" s="113"/>
      <c r="B39" s="838"/>
      <c r="C39" s="839"/>
      <c r="D39" s="839"/>
      <c r="E39" s="839"/>
      <c r="F39" s="839"/>
      <c r="G39" s="839"/>
      <c r="H39" s="840"/>
      <c r="I39" s="421"/>
      <c r="J39" s="422"/>
      <c r="K39" s="438"/>
      <c r="L39" s="335"/>
      <c r="M39" s="336"/>
      <c r="N39" s="272"/>
    </row>
    <row r="40" spans="1:14">
      <c r="A40" s="113"/>
      <c r="B40" s="838"/>
      <c r="C40" s="839"/>
      <c r="D40" s="839"/>
      <c r="E40" s="839"/>
      <c r="F40" s="839"/>
      <c r="G40" s="839"/>
      <c r="H40" s="840"/>
      <c r="I40" s="328"/>
      <c r="J40" s="330"/>
      <c r="K40" s="438"/>
      <c r="L40" s="423"/>
      <c r="M40" s="424"/>
      <c r="N40" s="272"/>
    </row>
    <row r="41" spans="1:14">
      <c r="B41" s="838"/>
      <c r="C41" s="839"/>
      <c r="D41" s="839"/>
      <c r="E41" s="839"/>
      <c r="F41" s="839"/>
      <c r="G41" s="839"/>
      <c r="H41" s="840"/>
      <c r="I41" s="36"/>
      <c r="J41" s="37"/>
      <c r="K41" s="438"/>
      <c r="L41" s="276"/>
      <c r="M41" s="277"/>
      <c r="N41" s="272"/>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0.05</v>
      </c>
      <c r="N43" s="344">
        <f>N77*M43</f>
        <v>12625.400141187813</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529850.78276457288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10648.112671337074</v>
      </c>
      <c r="N50" s="272">
        <f>K50*M50</f>
        <v>2129.6225342674147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1210.5669159449417</v>
      </c>
      <c r="N51" s="272">
        <f>K51*M51</f>
        <v>1210.5669159449417</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1466.9474070191668</v>
      </c>
      <c r="N52" s="272">
        <f>K52*M52</f>
        <v>733.4737035095834</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3666.6821035495213</v>
      </c>
      <c r="N53" s="272">
        <f>K53*M53</f>
        <v>550002.31553242821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402815.61126013822</v>
      </c>
      <c r="N54" s="272">
        <f>K54*M54</f>
        <v>402815.61126013822</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956891.58994628838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9">
        <f>VLOOKUP(A63,TRANSPORTE!A5:D117,4,FALSE)</f>
        <v>1281.0059444400972</v>
      </c>
      <c r="M63" s="830"/>
      <c r="N63" s="287">
        <f>K63*L63</f>
        <v>1281.0059444400972</v>
      </c>
    </row>
    <row r="64" spans="1:14">
      <c r="B64" s="46"/>
      <c r="C64" s="47"/>
      <c r="D64" s="47"/>
      <c r="E64" s="47"/>
      <c r="F64" s="47"/>
      <c r="G64" s="4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1281.0059444400972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1740531.3814790577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348106.27629581158</v>
      </c>
      <c r="M84" s="860"/>
      <c r="N84" s="51"/>
    </row>
    <row r="85" spans="1:14">
      <c r="B85" s="89" t="s">
        <v>973</v>
      </c>
      <c r="C85" s="90"/>
      <c r="D85" s="90"/>
      <c r="E85" s="90"/>
      <c r="F85" s="90"/>
      <c r="G85" s="90"/>
      <c r="H85" s="90"/>
      <c r="I85" s="87"/>
      <c r="J85" s="88"/>
      <c r="K85" s="304">
        <v>0.05</v>
      </c>
      <c r="L85" s="859">
        <f>N79*K85</f>
        <v>87026.569073952895</v>
      </c>
      <c r="M85" s="860"/>
      <c r="N85" s="51"/>
    </row>
    <row r="86" spans="1:14" ht="15.75" thickBot="1">
      <c r="B86" s="91" t="s">
        <v>974</v>
      </c>
      <c r="C86" s="92"/>
      <c r="D86" s="92"/>
      <c r="E86" s="92"/>
      <c r="F86" s="92"/>
      <c r="G86" s="92"/>
      <c r="H86" s="92"/>
      <c r="I86" s="93"/>
      <c r="J86" s="94"/>
      <c r="K86" s="305">
        <v>0.05</v>
      </c>
      <c r="L86" s="861">
        <f>N79*K86</f>
        <v>87026.569073952895</v>
      </c>
      <c r="M86" s="862"/>
      <c r="N86" s="51"/>
    </row>
    <row r="87" spans="1:14" ht="15.75" thickBot="1">
      <c r="B87" s="825" t="s">
        <v>953</v>
      </c>
      <c r="C87" s="826"/>
      <c r="D87" s="826"/>
      <c r="E87" s="826"/>
      <c r="F87" s="826"/>
      <c r="G87" s="826"/>
      <c r="H87" s="826"/>
      <c r="I87" s="826"/>
      <c r="J87" s="826"/>
      <c r="K87" s="826"/>
      <c r="L87" s="826"/>
      <c r="M87" s="827"/>
      <c r="N87" s="52">
        <f>L84+L85+L86</f>
        <v>522159.4144437174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2262690.7959227753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452"/>
      <c r="L30" s="836" t="s">
        <v>945</v>
      </c>
      <c r="M30" s="83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43346.460212718979</v>
      </c>
      <c r="L36" s="270"/>
      <c r="M36" s="271">
        <v>0.01</v>
      </c>
      <c r="N36" s="272">
        <f t="shared" ref="N36:N41" si="0">K36/M36</f>
        <v>4334646.0212718975</v>
      </c>
    </row>
    <row r="37" spans="1:14">
      <c r="A37" s="113" t="s">
        <v>192</v>
      </c>
      <c r="B37" s="838" t="str">
        <f>VLOOKUP(A37,EQUIPOS!A7:D154,3,FALSE)</f>
        <v>Equipo de acarreo interno</v>
      </c>
      <c r="C37" s="839"/>
      <c r="D37" s="839"/>
      <c r="E37" s="839"/>
      <c r="F37" s="839"/>
      <c r="G37" s="839"/>
      <c r="H37" s="840"/>
      <c r="I37" s="421"/>
      <c r="J37" s="422"/>
      <c r="K37" s="269">
        <f>VLOOKUP(A37,EQUIPOS!A7:D164,4,FALSE)</f>
        <v>41340.097331065925</v>
      </c>
      <c r="L37" s="335"/>
      <c r="M37" s="336">
        <v>0.05</v>
      </c>
      <c r="N37" s="272">
        <f t="shared" si="0"/>
        <v>826801.94662131846</v>
      </c>
    </row>
    <row r="38" spans="1:14">
      <c r="A38" s="113" t="s">
        <v>217</v>
      </c>
      <c r="B38" s="838" t="str">
        <f>VLOOKUP(A38,EQUIPOS!A8:D154,3,FALSE)</f>
        <v>Equipo de soldadura y de acetileno (incluye soldadura)</v>
      </c>
      <c r="C38" s="839"/>
      <c r="D38" s="839"/>
      <c r="E38" s="839"/>
      <c r="F38" s="839"/>
      <c r="G38" s="839"/>
      <c r="H38" s="840"/>
      <c r="I38" s="421"/>
      <c r="J38" s="422"/>
      <c r="K38" s="269">
        <f>VLOOKUP(A38,EQUIPOS!A8:D165,4,FALSE)</f>
        <v>20032.872103986017</v>
      </c>
      <c r="L38" s="335"/>
      <c r="M38" s="336">
        <v>0.01</v>
      </c>
      <c r="N38" s="272">
        <f t="shared" si="0"/>
        <v>2003287.2103986016</v>
      </c>
    </row>
    <row r="39" spans="1:14">
      <c r="A39" s="113" t="s">
        <v>242</v>
      </c>
      <c r="B39" s="838" t="str">
        <f>VLOOKUP(A39,EQUIPOS!A9:D154,3,FALSE)</f>
        <v>Grúa con torre capacidad 1 ton en la punta.</v>
      </c>
      <c r="C39" s="839"/>
      <c r="D39" s="839"/>
      <c r="E39" s="839"/>
      <c r="F39" s="839"/>
      <c r="G39" s="839"/>
      <c r="H39" s="840"/>
      <c r="I39" s="421"/>
      <c r="J39" s="422"/>
      <c r="K39" s="269">
        <f>VLOOKUP(A39,EQUIPOS!A9:D166,4,FALSE)</f>
        <v>129507.28951113703</v>
      </c>
      <c r="L39" s="335"/>
      <c r="M39" s="336">
        <v>0.04</v>
      </c>
      <c r="N39" s="272">
        <f t="shared" si="0"/>
        <v>3237682.2377784257</v>
      </c>
    </row>
    <row r="40" spans="1:14">
      <c r="A40" s="113" t="s">
        <v>255</v>
      </c>
      <c r="B40" s="838" t="str">
        <f>VLOOKUP(A40,EQUIPOS!A10:D154,3,FALSE)</f>
        <v>Manómetro cable de acero para bajar la celda</v>
      </c>
      <c r="C40" s="839"/>
      <c r="D40" s="839"/>
      <c r="E40" s="839"/>
      <c r="F40" s="839"/>
      <c r="G40" s="839"/>
      <c r="H40" s="840"/>
      <c r="I40" s="328"/>
      <c r="J40" s="330"/>
      <c r="K40" s="269">
        <f>VLOOKUP(A40,EQUIPOS!A10:D167,4,FALSE)</f>
        <v>1149884.8083212944</v>
      </c>
      <c r="L40" s="423"/>
      <c r="M40" s="424">
        <v>1</v>
      </c>
      <c r="N40" s="272">
        <f t="shared" si="0"/>
        <v>1149884.8083212944</v>
      </c>
    </row>
    <row r="41" spans="1:14">
      <c r="A41" t="s">
        <v>320</v>
      </c>
      <c r="B41" s="838" t="str">
        <f>VLOOKUP(A41,EQUIPOS!A11:D155,3,FALSE)</f>
        <v>Retroexcavadora sobre llantas, motor 62HP, Profundidad de excavación de 5.41 metros.</v>
      </c>
      <c r="C41" s="839"/>
      <c r="D41" s="839"/>
      <c r="E41" s="839"/>
      <c r="F41" s="839"/>
      <c r="G41" s="839"/>
      <c r="H41" s="840"/>
      <c r="I41" s="36"/>
      <c r="J41" s="37"/>
      <c r="K41" s="269">
        <f>VLOOKUP(A41,EQUIPOS!A11:D168,4,FALSE)</f>
        <v>104983.93737565364</v>
      </c>
      <c r="L41" s="276"/>
      <c r="M41" s="277">
        <v>0.2</v>
      </c>
      <c r="N41" s="272">
        <f t="shared" si="0"/>
        <v>524919.68687826814</v>
      </c>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0.01</v>
      </c>
      <c r="N43" s="344">
        <f>N81*M43</f>
        <v>6913.9567913614801</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12084135.868061168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13048024.480760042</v>
      </c>
      <c r="N50" s="272">
        <f t="shared" ref="N50:N55" si="1">K50*M50</f>
        <v>13048024.480760042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118904.88902334559</v>
      </c>
      <c r="N51" s="272">
        <f t="shared" si="1"/>
        <v>3567146.6707003675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1290163.2807299451</v>
      </c>
      <c r="N52" s="272">
        <f t="shared" si="1"/>
        <v>2580326.5614598901</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1252052.6837404068</v>
      </c>
      <c r="N53" s="272">
        <f t="shared" si="1"/>
        <v>6260263.4187020343</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53998.492730503793</v>
      </c>
      <c r="N54" s="272">
        <f t="shared" si="1"/>
        <v>3239909.5638302276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8872.5438585456741</v>
      </c>
      <c r="N55" s="272">
        <f t="shared" si="1"/>
        <v>106470.5263025481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28802141.22175511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9">
        <f>VLOOKUP(A63,TRANSPORTE!A5:D117,4,FALSE)</f>
        <v>802868.17905362777</v>
      </c>
      <c r="M63" s="830"/>
      <c r="N63" s="287">
        <f>K63*L63</f>
        <v>802868.17905362777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9">
        <f>VLOOKUP(A64,TRANSPORTE!A6:D117,4,FALSE)</f>
        <v>105109.85508738125</v>
      </c>
      <c r="M64" s="830"/>
      <c r="N64" s="287">
        <f>K64*L64</f>
        <v>840878.84069904999</v>
      </c>
    </row>
    <row r="65" spans="1:15">
      <c r="A65" t="s">
        <v>1399</v>
      </c>
      <c r="B65" s="46" t="str">
        <f>VLOOKUP(A65,TRANSPORTE!A6:D117,3,FALSE)</f>
        <v>Pasajes aéreos</v>
      </c>
      <c r="C65" s="47"/>
      <c r="D65" s="47"/>
      <c r="E65" s="47"/>
      <c r="F65" s="47"/>
      <c r="G65" s="47"/>
      <c r="H65" s="311" t="s">
        <v>945</v>
      </c>
      <c r="I65" s="279">
        <v>3</v>
      </c>
      <c r="J65" s="286">
        <v>1</v>
      </c>
      <c r="K65" s="279">
        <f>I65*J65</f>
        <v>3</v>
      </c>
      <c r="L65" s="829">
        <f>VLOOKUP(A65,TRANSPORTE!A6:D117,4,FALSE)</f>
        <v>235332.53029512879</v>
      </c>
      <c r="M65" s="830"/>
      <c r="N65" s="287">
        <f>K65*L65</f>
        <v>705997.59088538634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2349744.6106380643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43927417.379590496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8785483.4759180993</v>
      </c>
      <c r="M88" s="860"/>
      <c r="N88" s="51"/>
    </row>
    <row r="89" spans="1:14">
      <c r="B89" s="89" t="s">
        <v>973</v>
      </c>
      <c r="C89" s="90"/>
      <c r="D89" s="90"/>
      <c r="E89" s="90"/>
      <c r="F89" s="90"/>
      <c r="G89" s="90"/>
      <c r="H89" s="90"/>
      <c r="I89" s="87"/>
      <c r="J89" s="88"/>
      <c r="K89" s="304">
        <v>0.05</v>
      </c>
      <c r="L89" s="859">
        <f>N83*K89</f>
        <v>2196370.8689795248</v>
      </c>
      <c r="M89" s="860"/>
      <c r="N89" s="51"/>
    </row>
    <row r="90" spans="1:14" ht="15.75" thickBot="1">
      <c r="B90" s="91" t="s">
        <v>974</v>
      </c>
      <c r="C90" s="92"/>
      <c r="D90" s="92"/>
      <c r="E90" s="92"/>
      <c r="F90" s="92"/>
      <c r="G90" s="92"/>
      <c r="H90" s="92"/>
      <c r="I90" s="93"/>
      <c r="J90" s="94"/>
      <c r="K90" s="305">
        <v>0.05</v>
      </c>
      <c r="L90" s="861">
        <f>N83*K90</f>
        <v>2196370.8689795248</v>
      </c>
      <c r="M90" s="862"/>
      <c r="N90" s="51"/>
    </row>
    <row r="91" spans="1:14" ht="15.75" thickBot="1">
      <c r="B91" s="825" t="s">
        <v>953</v>
      </c>
      <c r="C91" s="826"/>
      <c r="D91" s="826"/>
      <c r="E91" s="826"/>
      <c r="F91" s="826"/>
      <c r="G91" s="826"/>
      <c r="H91" s="826"/>
      <c r="I91" s="826"/>
      <c r="J91" s="826"/>
      <c r="K91" s="826"/>
      <c r="L91" s="826"/>
      <c r="M91" s="827"/>
      <c r="N91" s="52">
        <f>L88+L89+L90</f>
        <v>13178225.213877149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57105642.593467645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8"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121</v>
      </c>
      <c r="B36" s="838" t="str">
        <f>VLOOKUP(A36,EQUIPOS!A6:D154,3,FALSE)</f>
        <v>Bomba eléctrica para accionar la celda</v>
      </c>
      <c r="C36" s="839"/>
      <c r="D36" s="839"/>
      <c r="E36" s="839"/>
      <c r="F36" s="839"/>
      <c r="G36" s="839"/>
      <c r="H36" s="840"/>
      <c r="I36" s="267"/>
      <c r="J36" s="268"/>
      <c r="K36" s="269">
        <f>VLOOKUP(A36,EQUIPOS!A6:D163,4,FALSE)</f>
        <v>43346.460212718979</v>
      </c>
      <c r="L36" s="270"/>
      <c r="M36" s="271">
        <v>0.01</v>
      </c>
      <c r="N36" s="272">
        <f>K36/M36</f>
        <v>4334646.0212718975</v>
      </c>
    </row>
    <row r="37" spans="1:16">
      <c r="A37" s="113" t="s">
        <v>217</v>
      </c>
      <c r="B37" s="838" t="str">
        <f>VLOOKUP(A37,EQUIPOS!A7:D154,3,FALSE)</f>
        <v>Equipo de soldadura y de acetileno (incluye soldadura)</v>
      </c>
      <c r="C37" s="839"/>
      <c r="D37" s="839"/>
      <c r="E37" s="839"/>
      <c r="F37" s="839"/>
      <c r="G37" s="839"/>
      <c r="H37" s="840"/>
      <c r="I37" s="421"/>
      <c r="J37" s="422"/>
      <c r="K37" s="269">
        <f>VLOOKUP(A37,EQUIPOS!A7:D164,4,FALSE)</f>
        <v>20032.872103986017</v>
      </c>
      <c r="L37" s="335"/>
      <c r="M37" s="336">
        <v>0.01</v>
      </c>
      <c r="N37" s="272">
        <f>K37/M37</f>
        <v>2003287.2103986016</v>
      </c>
    </row>
    <row r="38" spans="1:16">
      <c r="A38" s="113" t="s">
        <v>255</v>
      </c>
      <c r="B38" s="838" t="str">
        <f>VLOOKUP(A38,EQUIPOS!A8:D154,3,FALSE)</f>
        <v>Manómetro cable de acero para bajar la celda</v>
      </c>
      <c r="C38" s="839"/>
      <c r="D38" s="839"/>
      <c r="E38" s="839"/>
      <c r="F38" s="839"/>
      <c r="G38" s="839"/>
      <c r="H38" s="840"/>
      <c r="I38" s="421"/>
      <c r="J38" s="422"/>
      <c r="K38" s="269">
        <f>VLOOKUP(A38,EQUIPOS!A8:D165,4,FALSE)</f>
        <v>1149884.8083212944</v>
      </c>
      <c r="L38" s="335"/>
      <c r="M38" s="336">
        <v>1</v>
      </c>
      <c r="N38" s="272">
        <f>K38/M38</f>
        <v>1149884.8083212944</v>
      </c>
    </row>
    <row r="39" spans="1:16">
      <c r="A39" s="113"/>
      <c r="B39" s="838"/>
      <c r="C39" s="839"/>
      <c r="D39" s="839"/>
      <c r="E39" s="839"/>
      <c r="F39" s="839"/>
      <c r="G39" s="839"/>
      <c r="H39" s="840"/>
      <c r="I39" s="421"/>
      <c r="J39" s="422"/>
      <c r="K39" s="269"/>
      <c r="L39" s="335"/>
      <c r="M39" s="336"/>
      <c r="N39" s="272"/>
    </row>
    <row r="40" spans="1:16">
      <c r="A40" s="113"/>
      <c r="B40" s="838"/>
      <c r="C40" s="839"/>
      <c r="D40" s="839"/>
      <c r="E40" s="839"/>
      <c r="F40" s="839"/>
      <c r="G40" s="839"/>
      <c r="H40" s="840"/>
      <c r="I40" s="328"/>
      <c r="J40" s="330"/>
      <c r="K40" s="269"/>
      <c r="L40" s="423"/>
      <c r="M40" s="424"/>
      <c r="N40" s="272"/>
    </row>
    <row r="41" spans="1:16">
      <c r="B41" s="838"/>
      <c r="C41" s="839"/>
      <c r="D41" s="839"/>
      <c r="E41" s="839"/>
      <c r="F41" s="839"/>
      <c r="G41" s="839"/>
      <c r="H41" s="840"/>
      <c r="I41" s="36"/>
      <c r="J41" s="37"/>
      <c r="K41" s="269"/>
      <c r="L41" s="276"/>
      <c r="M41" s="277"/>
      <c r="N41" s="272"/>
    </row>
    <row r="42" spans="1:16">
      <c r="B42" s="320"/>
      <c r="C42" s="321"/>
      <c r="D42" s="321"/>
      <c r="E42" s="321"/>
      <c r="F42" s="323"/>
      <c r="G42" s="323"/>
      <c r="H42" s="125"/>
      <c r="I42" s="36"/>
      <c r="J42" s="37"/>
      <c r="K42" s="438"/>
      <c r="L42" s="276"/>
      <c r="M42" s="277"/>
      <c r="N42" s="273"/>
    </row>
    <row r="43" spans="1:16">
      <c r="B43" s="845" t="s">
        <v>952</v>
      </c>
      <c r="C43" s="846"/>
      <c r="D43" s="846"/>
      <c r="E43" s="38"/>
      <c r="F43" s="39"/>
      <c r="G43" s="39"/>
      <c r="H43" s="40"/>
      <c r="I43" s="36"/>
      <c r="J43" s="37"/>
      <c r="K43" s="279"/>
      <c r="L43" s="276"/>
      <c r="M43" s="401">
        <v>0.01</v>
      </c>
      <c r="N43" s="344">
        <f>N81*M43</f>
        <v>6913.9567913614801</v>
      </c>
    </row>
    <row r="44" spans="1:16" ht="15.75" thickBot="1">
      <c r="B44" s="838"/>
      <c r="C44" s="839"/>
      <c r="D44" s="839"/>
      <c r="E44" s="839"/>
      <c r="F44" s="839"/>
      <c r="G44" s="839"/>
      <c r="H44" s="840"/>
      <c r="I44" s="847"/>
      <c r="J44" s="848"/>
      <c r="K44" s="41"/>
      <c r="L44" s="849"/>
      <c r="M44" s="850"/>
      <c r="N44" s="105"/>
    </row>
    <row r="45" spans="1:16" ht="15.75" thickBot="1">
      <c r="B45" s="825" t="s">
        <v>953</v>
      </c>
      <c r="C45" s="826"/>
      <c r="D45" s="826"/>
      <c r="E45" s="826"/>
      <c r="F45" s="826"/>
      <c r="G45" s="826"/>
      <c r="H45" s="826"/>
      <c r="I45" s="826"/>
      <c r="J45" s="826"/>
      <c r="K45" s="826"/>
      <c r="L45" s="826"/>
      <c r="M45" s="827"/>
      <c r="N45" s="394">
        <f>SUM(N36:N44)</f>
        <v>7494731.996783155</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13048024.480760042</v>
      </c>
      <c r="N50" s="272">
        <f t="shared" ref="N50:N55" si="0">K50*M50</f>
        <v>13048024.480760042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118904.88902334559</v>
      </c>
      <c r="N51" s="272">
        <f t="shared" si="0"/>
        <v>3567146.6707003675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1290163.2807299451</v>
      </c>
      <c r="N52" s="272">
        <f t="shared" si="0"/>
        <v>2580326.5614598901</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1252052.6837404068</v>
      </c>
      <c r="N53" s="272">
        <f t="shared" si="0"/>
        <v>6260263.4187020343</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53998.492730503793</v>
      </c>
      <c r="N54" s="272">
        <f t="shared" si="0"/>
        <v>3239909.5638302276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8872.5438585456741</v>
      </c>
      <c r="N55" s="272">
        <f t="shared" si="0"/>
        <v>106470.5263025481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28802141.22175511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9">
        <f>VLOOKUP(A63,TRANSPORTE!A5:D117,4,FALSE)</f>
        <v>235332.53029512879</v>
      </c>
      <c r="M63" s="830"/>
      <c r="N63" s="287">
        <f>K63*L63</f>
        <v>705997.59088538634</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9">
        <f>VLOOKUP(A64,TRANSPORTE!A6:D117,4,FALSE)</f>
        <v>802868.17905362777</v>
      </c>
      <c r="M64" s="830"/>
      <c r="N64" s="287">
        <f>K64*L64</f>
        <v>802868.17905362777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9">
        <f>VLOOKUP(A65,TRANSPORTE!A6:D118,4,FALSE)</f>
        <v>105109.85508738125</v>
      </c>
      <c r="M65" s="830"/>
      <c r="N65" s="287">
        <f>K65*L65</f>
        <v>840878.84069904999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2349744.6106380643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44"/>
      <c r="J80" s="44"/>
      <c r="K80" s="44"/>
      <c r="L80" s="978"/>
      <c r="M80" s="979"/>
      <c r="N80" s="45"/>
    </row>
    <row r="81" spans="1:14" ht="15.75" thickBot="1">
      <c r="B81" s="825" t="s">
        <v>953</v>
      </c>
      <c r="C81" s="826"/>
      <c r="D81" s="826"/>
      <c r="E81" s="826"/>
      <c r="F81" s="826"/>
      <c r="G81" s="826"/>
      <c r="H81" s="826"/>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39338013.508312479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7867602.7016624957</v>
      </c>
      <c r="M88" s="860"/>
      <c r="N88" s="51"/>
    </row>
    <row r="89" spans="1:14">
      <c r="B89" s="89" t="s">
        <v>973</v>
      </c>
      <c r="C89" s="90"/>
      <c r="D89" s="90"/>
      <c r="E89" s="90"/>
      <c r="F89" s="90"/>
      <c r="G89" s="90"/>
      <c r="H89" s="90"/>
      <c r="I89" s="87"/>
      <c r="J89" s="88"/>
      <c r="K89" s="304">
        <v>0.05</v>
      </c>
      <c r="L89" s="859">
        <f>N83*K89</f>
        <v>1966900.6754156239</v>
      </c>
      <c r="M89" s="860"/>
      <c r="N89" s="51"/>
    </row>
    <row r="90" spans="1:14" ht="15.75" thickBot="1">
      <c r="B90" s="91" t="s">
        <v>974</v>
      </c>
      <c r="C90" s="92"/>
      <c r="D90" s="92"/>
      <c r="E90" s="92"/>
      <c r="F90" s="92"/>
      <c r="G90" s="92"/>
      <c r="H90" s="92"/>
      <c r="I90" s="93"/>
      <c r="J90" s="94"/>
      <c r="K90" s="305">
        <v>0.05</v>
      </c>
      <c r="L90" s="861">
        <f>N83*K90</f>
        <v>1966900.6754156239</v>
      </c>
      <c r="M90" s="862"/>
      <c r="N90" s="51"/>
    </row>
    <row r="91" spans="1:14" ht="15.75" thickBot="1">
      <c r="B91" s="825" t="s">
        <v>953</v>
      </c>
      <c r="C91" s="826"/>
      <c r="D91" s="826"/>
      <c r="E91" s="826"/>
      <c r="F91" s="826"/>
      <c r="G91" s="826"/>
      <c r="H91" s="826"/>
      <c r="I91" s="826"/>
      <c r="J91" s="826"/>
      <c r="K91" s="826"/>
      <c r="L91" s="826"/>
      <c r="M91" s="827"/>
      <c r="N91" s="52">
        <f>L88+L89+L90</f>
        <v>11801404.052493744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51139417.560806222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259</v>
      </c>
      <c r="B36" s="838" t="str">
        <f>VLOOKUP(A36,EQUIPOS!A6:D154,3,FALSE)</f>
        <v>Montacargas</v>
      </c>
      <c r="C36" s="839"/>
      <c r="D36" s="839"/>
      <c r="E36" s="839"/>
      <c r="F36" s="839"/>
      <c r="G36" s="839"/>
      <c r="H36" s="840"/>
      <c r="I36" s="267"/>
      <c r="J36" s="268"/>
      <c r="K36" s="269">
        <f>VLOOKUP(A36,EQUIPOS!A6:D163,4,FALSE)</f>
        <v>49571.6188317263</v>
      </c>
      <c r="L36" s="270"/>
      <c r="M36" s="336">
        <v>1.5</v>
      </c>
      <c r="N36" s="272">
        <f>K36/M36</f>
        <v>33047.745887817531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35741.164584604267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10089.471020984198</v>
      </c>
      <c r="N48" s="272">
        <f>K48*M48</f>
        <v>3160033.2163614761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3160033.2163614761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3249642.7548818151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649928.55097636301</v>
      </c>
      <c r="M84" s="860"/>
      <c r="N84" s="51"/>
    </row>
    <row r="85" spans="1:14">
      <c r="B85" s="89" t="s">
        <v>973</v>
      </c>
      <c r="C85" s="90"/>
      <c r="D85" s="90"/>
      <c r="E85" s="90"/>
      <c r="F85" s="90"/>
      <c r="G85" s="90"/>
      <c r="H85" s="90"/>
      <c r="I85" s="87"/>
      <c r="J85" s="88"/>
      <c r="K85" s="304">
        <v>0.05</v>
      </c>
      <c r="L85" s="859">
        <f>N79*K85</f>
        <v>162482.13774409075</v>
      </c>
      <c r="M85" s="860"/>
      <c r="N85" s="51"/>
    </row>
    <row r="86" spans="1:14" ht="15.75" thickBot="1">
      <c r="B86" s="91" t="s">
        <v>974</v>
      </c>
      <c r="C86" s="92"/>
      <c r="D86" s="92"/>
      <c r="E86" s="92"/>
      <c r="F86" s="92"/>
      <c r="G86" s="92"/>
      <c r="H86" s="92"/>
      <c r="I86" s="93"/>
      <c r="J86" s="94"/>
      <c r="K86" s="305">
        <v>0.05</v>
      </c>
      <c r="L86" s="861">
        <f>N79*K86</f>
        <v>162482.13774409075</v>
      </c>
      <c r="M86" s="862"/>
      <c r="N86" s="51"/>
    </row>
    <row r="87" spans="1:14" ht="15.75" thickBot="1">
      <c r="B87" s="825" t="s">
        <v>953</v>
      </c>
      <c r="C87" s="826"/>
      <c r="D87" s="826"/>
      <c r="E87" s="826"/>
      <c r="F87" s="826"/>
      <c r="G87" s="826"/>
      <c r="H87" s="826"/>
      <c r="I87" s="826"/>
      <c r="J87" s="826"/>
      <c r="K87" s="826"/>
      <c r="L87" s="826"/>
      <c r="M87" s="827"/>
      <c r="N87" s="52">
        <f>L84+L85+L86</f>
        <v>974892.82646454452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4224535.5813463591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267</v>
      </c>
      <c r="B36" s="838" t="str">
        <f>VLOOKUP(A36,EQUIPOS!A6:D154,3,FALSE)</f>
        <v>Motobomba de concreto</v>
      </c>
      <c r="C36" s="839"/>
      <c r="D36" s="839"/>
      <c r="E36" s="839"/>
      <c r="F36" s="839"/>
      <c r="G36" s="839"/>
      <c r="H36" s="840"/>
      <c r="I36" s="267"/>
      <c r="J36" s="268"/>
      <c r="K36" s="269">
        <f>VLOOKUP(A36,EQUIPOS!A6:D163,4,FALSE)</f>
        <v>90013.620156492747</v>
      </c>
      <c r="L36" s="270"/>
      <c r="M36" s="336">
        <v>2.5</v>
      </c>
      <c r="N36" s="272">
        <f>K36/M36</f>
        <v>36005.448062597097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36005.448062597097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3453.6138460145526</v>
      </c>
      <c r="N48" s="272">
        <f>K48*M48</f>
        <v>161486.42348776877</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355113.76255827973</v>
      </c>
      <c r="N49" s="272">
        <f>K49*M49</f>
        <v>237209.29522232109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398695.71871008986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9">
        <f>VLOOKUP(A60,TRANSPORTE!A2:D117,4,FALSE)</f>
        <v>1281.0059444400972</v>
      </c>
      <c r="M60" s="830"/>
      <c r="N60" s="287">
        <f>K60*L60</f>
        <v>1112.3941510666768</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1112.3941510666768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435813.5609237536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87162.712184750722</v>
      </c>
      <c r="M84" s="860"/>
      <c r="N84" s="51"/>
    </row>
    <row r="85" spans="1:14">
      <c r="B85" s="89" t="s">
        <v>973</v>
      </c>
      <c r="C85" s="90"/>
      <c r="D85" s="90"/>
      <c r="E85" s="90"/>
      <c r="F85" s="90"/>
      <c r="G85" s="90"/>
      <c r="H85" s="90"/>
      <c r="I85" s="87"/>
      <c r="J85" s="88"/>
      <c r="K85" s="304">
        <v>0.05</v>
      </c>
      <c r="L85" s="859">
        <f>N79*K85</f>
        <v>21790.678046187681</v>
      </c>
      <c r="M85" s="860"/>
      <c r="N85" s="51"/>
    </row>
    <row r="86" spans="1:14" ht="15.75" thickBot="1">
      <c r="B86" s="91" t="s">
        <v>974</v>
      </c>
      <c r="C86" s="92"/>
      <c r="D86" s="92"/>
      <c r="E86" s="92"/>
      <c r="F86" s="92"/>
      <c r="G86" s="92"/>
      <c r="H86" s="92"/>
      <c r="I86" s="93"/>
      <c r="J86" s="94"/>
      <c r="K86" s="305">
        <v>0.05</v>
      </c>
      <c r="L86" s="861">
        <f>N79*K86</f>
        <v>21790.678046187681</v>
      </c>
      <c r="M86" s="862"/>
      <c r="N86" s="51"/>
    </row>
    <row r="87" spans="1:14" ht="15.75" thickBot="1">
      <c r="B87" s="825" t="s">
        <v>953</v>
      </c>
      <c r="C87" s="826"/>
      <c r="D87" s="826"/>
      <c r="E87" s="826"/>
      <c r="F87" s="826"/>
      <c r="G87" s="826"/>
      <c r="H87" s="826"/>
      <c r="I87" s="826"/>
      <c r="J87" s="826"/>
      <c r="K87" s="826"/>
      <c r="L87" s="826"/>
      <c r="M87" s="827"/>
      <c r="N87" s="52">
        <f>L84+L85+L86</f>
        <v>130744.06827712608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566557.62920087972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5"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43346.460212718979</v>
      </c>
      <c r="L36" s="270"/>
      <c r="M36" s="271">
        <v>0.01</v>
      </c>
      <c r="N36" s="272">
        <f t="shared" ref="N36:N41" si="0">K36/M36</f>
        <v>4334646.0212718975</v>
      </c>
    </row>
    <row r="37" spans="1:14">
      <c r="A37" s="113" t="s">
        <v>192</v>
      </c>
      <c r="B37" s="838" t="str">
        <f>VLOOKUP(A37,EQUIPOS!A7:D154,3,FALSE)</f>
        <v>Equipo de acarreo interno</v>
      </c>
      <c r="C37" s="839"/>
      <c r="D37" s="839"/>
      <c r="E37" s="839"/>
      <c r="F37" s="839"/>
      <c r="G37" s="839"/>
      <c r="H37" s="840"/>
      <c r="I37" s="421"/>
      <c r="J37" s="422"/>
      <c r="K37" s="269">
        <f>VLOOKUP(A37,EQUIPOS!A7:D164,4,FALSE)</f>
        <v>41340.097331065925</v>
      </c>
      <c r="L37" s="335"/>
      <c r="M37" s="336">
        <v>0.05</v>
      </c>
      <c r="N37" s="272">
        <f t="shared" si="0"/>
        <v>826801.94662131846</v>
      </c>
    </row>
    <row r="38" spans="1:14">
      <c r="A38" s="113" t="s">
        <v>214</v>
      </c>
      <c r="B38" s="838" t="str">
        <f>VLOOKUP(A38,EQUIPOS!A8:D154,3,FALSE)</f>
        <v>Equipo de oxigeno y soldadura</v>
      </c>
      <c r="C38" s="839"/>
      <c r="D38" s="839"/>
      <c r="E38" s="839"/>
      <c r="F38" s="839"/>
      <c r="G38" s="839"/>
      <c r="H38" s="840"/>
      <c r="I38" s="421"/>
      <c r="J38" s="422"/>
      <c r="K38" s="438">
        <f>VLOOKUP(A38,EQUIPOS!A8:D165,4,FALSE)</f>
        <v>9208.5597358240739</v>
      </c>
      <c r="L38" s="335"/>
      <c r="M38" s="336">
        <v>0.01</v>
      </c>
      <c r="N38" s="272">
        <f t="shared" si="0"/>
        <v>920855.97358240734</v>
      </c>
    </row>
    <row r="39" spans="1:14">
      <c r="A39" s="113" t="s">
        <v>248</v>
      </c>
      <c r="B39" s="838" t="str">
        <f>VLOOKUP(A39,EQUIPOS!A9:D154,3,FALSE)</f>
        <v>Grúa telescópica de 50 Ton.</v>
      </c>
      <c r="C39" s="839"/>
      <c r="D39" s="839"/>
      <c r="E39" s="839"/>
      <c r="F39" s="839"/>
      <c r="G39" s="839"/>
      <c r="H39" s="840"/>
      <c r="I39" s="421"/>
      <c r="J39" s="422"/>
      <c r="K39" s="438">
        <f>VLOOKUP(A39,EQUIPOS!A9:D166,4,FALSE)</f>
        <v>247864.24550114039</v>
      </c>
      <c r="L39" s="335"/>
      <c r="M39" s="336">
        <v>0.04</v>
      </c>
      <c r="N39" s="272">
        <f t="shared" si="0"/>
        <v>6196606.1375285098</v>
      </c>
    </row>
    <row r="40" spans="1:14">
      <c r="A40" s="113" t="s">
        <v>255</v>
      </c>
      <c r="B40" s="838" t="str">
        <f>VLOOKUP(A40,EQUIPOS!A10:D154,3,FALSE)</f>
        <v>Manómetro cable de acero para bajar la celda</v>
      </c>
      <c r="C40" s="839"/>
      <c r="D40" s="839"/>
      <c r="E40" s="839"/>
      <c r="F40" s="839"/>
      <c r="G40" s="839"/>
      <c r="H40" s="840"/>
      <c r="I40" s="421"/>
      <c r="J40" s="422"/>
      <c r="K40" s="438">
        <f>VLOOKUP(A40,EQUIPOS!A10:D167,4,FALSE)</f>
        <v>1149884.8083212944</v>
      </c>
      <c r="L40" s="335"/>
      <c r="M40" s="336">
        <v>1</v>
      </c>
      <c r="N40" s="272">
        <f t="shared" si="0"/>
        <v>1149884.8083212944</v>
      </c>
    </row>
    <row r="41" spans="1:14">
      <c r="A41" s="113" t="s">
        <v>322</v>
      </c>
      <c r="B41" s="838" t="str">
        <f>VLOOKUP(A41,EQUIPOS!A11:D155,3,FALSE)</f>
        <v xml:space="preserve">Retroexcavadora sobre llantas JD 410
</v>
      </c>
      <c r="C41" s="839"/>
      <c r="D41" s="839"/>
      <c r="E41" s="839"/>
      <c r="F41" s="839"/>
      <c r="G41" s="839"/>
      <c r="H41" s="840"/>
      <c r="I41" s="421"/>
      <c r="J41" s="422"/>
      <c r="K41" s="438">
        <f>VLOOKUP(A41,EQUIPOS!A11:D168,4,FALSE)</f>
        <v>119981.93563610458</v>
      </c>
      <c r="L41" s="335"/>
      <c r="M41" s="336">
        <v>0.2</v>
      </c>
      <c r="N41" s="272">
        <f t="shared" si="0"/>
        <v>599909.67818052287</v>
      </c>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N86*M45</f>
        <v>69139.567913614796</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411">
        <f>SUM(N36:N45)</f>
        <v>14097844.133419566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6" t="s">
        <v>944</v>
      </c>
      <c r="C51" s="817"/>
      <c r="D51" s="817"/>
      <c r="E51" s="817"/>
      <c r="F51" s="817"/>
      <c r="G51" s="817"/>
      <c r="H51" s="817"/>
      <c r="I51" s="818"/>
      <c r="J51" s="315" t="s">
        <v>945</v>
      </c>
      <c r="K51" s="85" t="s">
        <v>946</v>
      </c>
      <c r="L51" s="819" t="s">
        <v>955</v>
      </c>
      <c r="M51" s="818"/>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13048024.480760042</v>
      </c>
      <c r="N52" s="272">
        <f t="shared" ref="N52:N57" si="1">K52*M52</f>
        <v>13048024.480760042</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118904.88902334559</v>
      </c>
      <c r="N53" s="272">
        <f t="shared" si="1"/>
        <v>3567146.6707003675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1290163.2807299451</v>
      </c>
      <c r="N54" s="272">
        <f t="shared" si="1"/>
        <v>2580326.5614598901</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1252052.6837404068</v>
      </c>
      <c r="N55" s="272">
        <f t="shared" si="1"/>
        <v>6260263.4187020343</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53659.279584179458</v>
      </c>
      <c r="N56" s="272">
        <f t="shared" si="1"/>
        <v>3219556.7750507677</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8872.5438585456741</v>
      </c>
      <c r="N57" s="272">
        <f t="shared" si="1"/>
        <v>106470.5263025481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28781788.43297565</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9">
        <f>VLOOKUP(A68,TRANSPORTE!A5:D117,4,FALSE)</f>
        <v>802868.17905362777</v>
      </c>
      <c r="M68" s="830"/>
      <c r="N68" s="287">
        <f>K68*L68</f>
        <v>802868.17905362777</v>
      </c>
    </row>
    <row r="69" spans="1:15">
      <c r="A69" t="s">
        <v>1399</v>
      </c>
      <c r="B69" s="46" t="str">
        <f>VLOOKUP(A69,TRANSPORTE!A5:D117,3,FALSE)</f>
        <v>Pasajes aéreos</v>
      </c>
      <c r="C69" s="47"/>
      <c r="D69" s="47"/>
      <c r="E69" s="47"/>
      <c r="F69" s="47"/>
      <c r="G69" s="47"/>
      <c r="H69" s="311" t="s">
        <v>945</v>
      </c>
      <c r="I69" s="279">
        <v>3</v>
      </c>
      <c r="J69" s="286">
        <v>1</v>
      </c>
      <c r="K69" s="279">
        <f>I69*J69</f>
        <v>3</v>
      </c>
      <c r="L69" s="829">
        <f>VLOOKUP(A69,TRANSPORTE!A5:D117,4,FALSE)</f>
        <v>235332.53029512879</v>
      </c>
      <c r="M69" s="830"/>
      <c r="N69" s="287">
        <f>K69*L69</f>
        <v>705997.59088538634</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1508865.7699390142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85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0"/>
      <c r="J85" s="471"/>
      <c r="K85" s="472"/>
      <c r="L85" s="980"/>
      <c r="M85" s="980"/>
      <c r="N85" s="473"/>
    </row>
    <row r="86" spans="1:14" ht="15.75" thickBot="1">
      <c r="B86" s="831" t="s">
        <v>953</v>
      </c>
      <c r="C86" s="832"/>
      <c r="D86" s="832"/>
      <c r="E86" s="832"/>
      <c r="F86" s="832"/>
      <c r="G86" s="832"/>
      <c r="H86" s="832"/>
      <c r="I86" s="832"/>
      <c r="J86" s="832"/>
      <c r="K86" s="832"/>
      <c r="L86" s="832"/>
      <c r="M86" s="833"/>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45079894.015470378</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6" t="s">
        <v>969</v>
      </c>
      <c r="C92" s="817"/>
      <c r="D92" s="817"/>
      <c r="E92" s="817"/>
      <c r="F92" s="817"/>
      <c r="G92" s="817"/>
      <c r="H92" s="817"/>
      <c r="I92" s="314"/>
      <c r="J92" s="334"/>
      <c r="K92" s="302" t="s">
        <v>970</v>
      </c>
      <c r="L92" s="855" t="s">
        <v>971</v>
      </c>
      <c r="M92" s="856"/>
      <c r="N92" s="303"/>
    </row>
    <row r="93" spans="1:14">
      <c r="B93" s="857" t="s">
        <v>972</v>
      </c>
      <c r="C93" s="858"/>
      <c r="D93" s="858"/>
      <c r="E93" s="858"/>
      <c r="F93" s="858"/>
      <c r="G93" s="858"/>
      <c r="H93" s="858"/>
      <c r="I93" s="87"/>
      <c r="J93" s="88"/>
      <c r="K93" s="304">
        <v>0.2</v>
      </c>
      <c r="L93" s="859">
        <f>N88*K93</f>
        <v>9015978.803094076</v>
      </c>
      <c r="M93" s="860"/>
      <c r="N93" s="51"/>
    </row>
    <row r="94" spans="1:14">
      <c r="B94" s="89" t="s">
        <v>973</v>
      </c>
      <c r="C94" s="90"/>
      <c r="D94" s="90"/>
      <c r="E94" s="90"/>
      <c r="F94" s="90"/>
      <c r="G94" s="90"/>
      <c r="H94" s="90"/>
      <c r="I94" s="87"/>
      <c r="J94" s="88"/>
      <c r="K94" s="304">
        <v>0.05</v>
      </c>
      <c r="L94" s="859">
        <f>N88*K94</f>
        <v>2253994.700773519</v>
      </c>
      <c r="M94" s="860"/>
      <c r="N94" s="51"/>
    </row>
    <row r="95" spans="1:14" ht="15.75" thickBot="1">
      <c r="B95" s="91" t="s">
        <v>974</v>
      </c>
      <c r="C95" s="92"/>
      <c r="D95" s="92"/>
      <c r="E95" s="92"/>
      <c r="F95" s="92"/>
      <c r="G95" s="92"/>
      <c r="H95" s="92"/>
      <c r="I95" s="93"/>
      <c r="J95" s="94"/>
      <c r="K95" s="305">
        <v>0.05</v>
      </c>
      <c r="L95" s="861">
        <f>N88*K95</f>
        <v>2253994.700773519</v>
      </c>
      <c r="M95" s="862"/>
      <c r="N95" s="51"/>
    </row>
    <row r="96" spans="1:14" ht="15.75" thickBot="1">
      <c r="B96" s="825" t="s">
        <v>953</v>
      </c>
      <c r="C96" s="826"/>
      <c r="D96" s="826"/>
      <c r="E96" s="826"/>
      <c r="F96" s="826"/>
      <c r="G96" s="826"/>
      <c r="H96" s="826"/>
      <c r="I96" s="826"/>
      <c r="J96" s="826"/>
      <c r="K96" s="826"/>
      <c r="L96" s="826"/>
      <c r="M96" s="827"/>
      <c r="N96" s="52">
        <f>L93+L94+L95</f>
        <v>13523968.204641113</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58603862.220111489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P71" sqref="P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326</v>
      </c>
      <c r="B36" s="838" t="str">
        <f>VLOOKUP(A36,EQUIPOS!A6:D154,3,FALSE)</f>
        <v>Sensor de Impacto para prueba de integridad tipo</v>
      </c>
      <c r="C36" s="839"/>
      <c r="D36" s="839"/>
      <c r="E36" s="839"/>
      <c r="F36" s="839"/>
      <c r="G36" s="839"/>
      <c r="H36" s="840"/>
      <c r="I36" s="267"/>
      <c r="J36" s="268"/>
      <c r="K36" s="269">
        <f>VLOOKUP(A36,EQUIPOS!A6:D163,4,FALSE)</f>
        <v>75729.177627074256</v>
      </c>
      <c r="L36" s="270"/>
      <c r="M36" s="336">
        <v>1</v>
      </c>
      <c r="N36" s="272">
        <f>K36/M36</f>
        <v>75729.177627074256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75729.177627074256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475802.59518183838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95160.519036367681</v>
      </c>
      <c r="M84" s="860"/>
      <c r="N84" s="51"/>
    </row>
    <row r="85" spans="1:14">
      <c r="B85" s="89" t="s">
        <v>973</v>
      </c>
      <c r="C85" s="90"/>
      <c r="D85" s="90"/>
      <c r="E85" s="90"/>
      <c r="F85" s="90"/>
      <c r="G85" s="90"/>
      <c r="H85" s="90"/>
      <c r="I85" s="87"/>
      <c r="J85" s="88"/>
      <c r="K85" s="304">
        <v>0.05</v>
      </c>
      <c r="L85" s="859">
        <f>N79*K85</f>
        <v>23790.12975909192</v>
      </c>
      <c r="M85" s="860"/>
      <c r="N85" s="51"/>
    </row>
    <row r="86" spans="1:14" ht="15.75" thickBot="1">
      <c r="B86" s="91" t="s">
        <v>974</v>
      </c>
      <c r="C86" s="92"/>
      <c r="D86" s="92"/>
      <c r="E86" s="92"/>
      <c r="F86" s="92"/>
      <c r="G86" s="92"/>
      <c r="H86" s="92"/>
      <c r="I86" s="93"/>
      <c r="J86" s="94"/>
      <c r="K86" s="305">
        <v>0.05</v>
      </c>
      <c r="L86" s="861">
        <f>N79*K86</f>
        <v>23790.12975909192</v>
      </c>
      <c r="M86" s="862"/>
      <c r="N86" s="51"/>
    </row>
    <row r="87" spans="1:14" ht="15.75" thickBot="1">
      <c r="B87" s="825" t="s">
        <v>953</v>
      </c>
      <c r="C87" s="826"/>
      <c r="D87" s="826"/>
      <c r="E87" s="826"/>
      <c r="F87" s="826"/>
      <c r="G87" s="826"/>
      <c r="H87" s="826"/>
      <c r="I87" s="826"/>
      <c r="J87" s="826"/>
      <c r="K87" s="826"/>
      <c r="L87" s="826"/>
      <c r="M87" s="827"/>
      <c r="N87" s="52">
        <f>L84+L85+L86</f>
        <v>142740.77855455151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618543.37373638991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320</v>
      </c>
      <c r="B36" s="838" t="str">
        <f>VLOOKUP(A36,EQUIPOS!A6:D154,3,FALSE)</f>
        <v>Retroexcavadora sobre llantas, motor 62HP, Profundidad de excavación de 5.41 metros.</v>
      </c>
      <c r="C36" s="839"/>
      <c r="D36" s="839"/>
      <c r="E36" s="839"/>
      <c r="F36" s="839"/>
      <c r="G36" s="839"/>
      <c r="H36" s="840"/>
      <c r="I36" s="267"/>
      <c r="J36" s="268"/>
      <c r="K36" s="269">
        <f>VLOOKUP(A36,EQUIPOS!A6:D163,4,FALSE)</f>
        <v>104983.93737565364</v>
      </c>
      <c r="L36" s="270"/>
      <c r="M36" s="336">
        <v>10</v>
      </c>
      <c r="N36" s="272">
        <f>K36/M36</f>
        <v>10498.393737565364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336.34905451801001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10834.742792083374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41718.976833563152</v>
      </c>
      <c r="N48" s="272">
        <f>K48*M48</f>
        <v>20395.944229741988</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20859.488416781576</v>
      </c>
      <c r="N49" s="272">
        <f>K49*M49</f>
        <v>27812.651222375433</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5206.3881358035205</v>
      </c>
      <c r="N50" s="272">
        <f>K50*M50</f>
        <v>7809.5822037052803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56018.177655822699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70216.410993086174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14043.282198617235</v>
      </c>
      <c r="M84" s="860"/>
      <c r="N84" s="51"/>
    </row>
    <row r="85" spans="1:14">
      <c r="B85" s="89" t="s">
        <v>973</v>
      </c>
      <c r="C85" s="90"/>
      <c r="D85" s="90"/>
      <c r="E85" s="90"/>
      <c r="F85" s="90"/>
      <c r="G85" s="90"/>
      <c r="H85" s="90"/>
      <c r="I85" s="87"/>
      <c r="J85" s="88"/>
      <c r="K85" s="304">
        <v>0.05</v>
      </c>
      <c r="L85" s="859">
        <f>N79*K85</f>
        <v>3510.8205496543087</v>
      </c>
      <c r="M85" s="860"/>
      <c r="N85" s="51"/>
    </row>
    <row r="86" spans="1:14" ht="15.75" thickBot="1">
      <c r="B86" s="91" t="s">
        <v>974</v>
      </c>
      <c r="C86" s="92"/>
      <c r="D86" s="92"/>
      <c r="E86" s="92"/>
      <c r="F86" s="92"/>
      <c r="G86" s="92"/>
      <c r="H86" s="92"/>
      <c r="I86" s="93"/>
      <c r="J86" s="94"/>
      <c r="K86" s="305">
        <v>0.05</v>
      </c>
      <c r="L86" s="861">
        <f>N79*K86</f>
        <v>3510.8205496543087</v>
      </c>
      <c r="M86" s="862"/>
      <c r="N86" s="51"/>
    </row>
    <row r="87" spans="1:14" ht="15.75" thickBot="1">
      <c r="B87" s="825" t="s">
        <v>953</v>
      </c>
      <c r="C87" s="826"/>
      <c r="D87" s="826"/>
      <c r="E87" s="826"/>
      <c r="F87" s="826"/>
      <c r="G87" s="826"/>
      <c r="H87" s="826"/>
      <c r="I87" s="826"/>
      <c r="J87" s="826"/>
      <c r="K87" s="826"/>
      <c r="L87" s="826"/>
      <c r="M87" s="827"/>
      <c r="N87" s="52">
        <f>L84+L85+L86</f>
        <v>21064.923297925852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91281.334291012026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204</v>
      </c>
      <c r="B36" s="838" t="str">
        <f>VLOOKUP(A36,EQUIPOS!A6:D154,3,FALSE)</f>
        <v xml:space="preserve">Equipo de soldadura 250 AMP
</v>
      </c>
      <c r="C36" s="839"/>
      <c r="D36" s="839"/>
      <c r="E36" s="839"/>
      <c r="F36" s="839"/>
      <c r="G36" s="839"/>
      <c r="H36" s="840"/>
      <c r="I36" s="267"/>
      <c r="J36" s="268"/>
      <c r="K36" s="269">
        <f>VLOOKUP(A36,EQUIPOS!A6:D163,4,FALSE)</f>
        <v>13696.989319818484</v>
      </c>
      <c r="L36" s="270"/>
      <c r="M36" s="336">
        <v>10</v>
      </c>
      <c r="N36" s="272">
        <f>K36/M36</f>
        <v>1369.6989319818483</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104983.93737565364</v>
      </c>
      <c r="L37" s="335"/>
      <c r="M37" s="336">
        <v>10</v>
      </c>
      <c r="N37" s="272">
        <f>K37/M37</f>
        <v>10498.393737565364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12270.135778583232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10955.524585193494</v>
      </c>
      <c r="N48" s="272">
        <f>K48*M48</f>
        <v>361.53231131138534</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52997.813948847011</v>
      </c>
      <c r="N49" s="272">
        <f>K49*M49</f>
        <v>158993.44184654104</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646.62506018074816</v>
      </c>
      <c r="N50" s="272">
        <f>K50*M50</f>
        <v>6466.2506018074819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165821.22475965993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182111.79162860336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36422.35832572067</v>
      </c>
      <c r="M84" s="860"/>
      <c r="N84" s="51"/>
    </row>
    <row r="85" spans="1:14">
      <c r="B85" s="89" t="s">
        <v>973</v>
      </c>
      <c r="C85" s="90"/>
      <c r="D85" s="90"/>
      <c r="E85" s="90"/>
      <c r="F85" s="90"/>
      <c r="G85" s="90"/>
      <c r="H85" s="90"/>
      <c r="I85" s="87"/>
      <c r="J85" s="88"/>
      <c r="K85" s="304">
        <v>0.05</v>
      </c>
      <c r="L85" s="859">
        <f>N79*K85</f>
        <v>9105.5895814301675</v>
      </c>
      <c r="M85" s="860"/>
      <c r="N85" s="51"/>
    </row>
    <row r="86" spans="1:14" ht="15.75" thickBot="1">
      <c r="B86" s="91" t="s">
        <v>974</v>
      </c>
      <c r="C86" s="92"/>
      <c r="D86" s="92"/>
      <c r="E86" s="92"/>
      <c r="F86" s="92"/>
      <c r="G86" s="92"/>
      <c r="H86" s="92"/>
      <c r="I86" s="93"/>
      <c r="J86" s="94"/>
      <c r="K86" s="305">
        <v>0.05</v>
      </c>
      <c r="L86" s="861">
        <f>N79*K86</f>
        <v>9105.5895814301675</v>
      </c>
      <c r="M86" s="862"/>
      <c r="N86" s="51"/>
    </row>
    <row r="87" spans="1:14" ht="15.75" thickBot="1">
      <c r="B87" s="825" t="s">
        <v>953</v>
      </c>
      <c r="C87" s="826"/>
      <c r="D87" s="826"/>
      <c r="E87" s="826"/>
      <c r="F87" s="826"/>
      <c r="G87" s="826"/>
      <c r="H87" s="826"/>
      <c r="I87" s="826"/>
      <c r="J87" s="826"/>
      <c r="K87" s="826"/>
      <c r="L87" s="826"/>
      <c r="M87" s="827"/>
      <c r="N87" s="52">
        <f>L84+L85+L86</f>
        <v>54633.537488581009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236745.32911718436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391761.57558809867</v>
      </c>
      <c r="L36" s="270"/>
      <c r="M36" s="336">
        <v>2</v>
      </c>
      <c r="N36" s="272">
        <f>K36/M36</f>
        <v>195880.78779404933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200597.55333922943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3453.6138460145526</v>
      </c>
      <c r="N48" s="272">
        <f>K48*M48</f>
        <v>96701.187688407474</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386914.99502618535</v>
      </c>
      <c r="N49" s="272">
        <f>K49*M49</f>
        <v>135420.24825916486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21950.270690430742</v>
      </c>
      <c r="N50" s="272">
        <f>K50*M50</f>
        <v>65850.812071292225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297972.24801886454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914.56679379946388</v>
      </c>
      <c r="M60" s="830"/>
      <c r="N60" s="287">
        <f>K60*L60</f>
        <v>320.09837782981236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320.09837782981236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546057.55518772476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109211.51103754496</v>
      </c>
      <c r="M84" s="860"/>
      <c r="N84" s="51"/>
    </row>
    <row r="85" spans="1:14">
      <c r="B85" s="89" t="s">
        <v>973</v>
      </c>
      <c r="C85" s="90"/>
      <c r="D85" s="90"/>
      <c r="E85" s="90"/>
      <c r="F85" s="90"/>
      <c r="G85" s="90"/>
      <c r="H85" s="90"/>
      <c r="I85" s="87"/>
      <c r="J85" s="88"/>
      <c r="K85" s="304">
        <v>0.05</v>
      </c>
      <c r="L85" s="859">
        <f>N79*K85</f>
        <v>27302.87775938624</v>
      </c>
      <c r="M85" s="860"/>
      <c r="N85" s="51"/>
    </row>
    <row r="86" spans="1:14" ht="15.75" thickBot="1">
      <c r="B86" s="91" t="s">
        <v>974</v>
      </c>
      <c r="C86" s="92"/>
      <c r="D86" s="92"/>
      <c r="E86" s="92"/>
      <c r="F86" s="92"/>
      <c r="G86" s="92"/>
      <c r="H86" s="92"/>
      <c r="I86" s="93"/>
      <c r="J86" s="94"/>
      <c r="K86" s="305">
        <v>0.05</v>
      </c>
      <c r="L86" s="861">
        <f>N79*K86</f>
        <v>27302.87775938624</v>
      </c>
      <c r="M86" s="862"/>
      <c r="N86" s="51"/>
    </row>
    <row r="87" spans="1:14" ht="15.75" thickBot="1">
      <c r="B87" s="825" t="s">
        <v>953</v>
      </c>
      <c r="C87" s="826"/>
      <c r="D87" s="826"/>
      <c r="E87" s="826"/>
      <c r="F87" s="826"/>
      <c r="G87" s="826"/>
      <c r="H87" s="826"/>
      <c r="I87" s="826"/>
      <c r="J87" s="826"/>
      <c r="K87" s="826"/>
      <c r="L87" s="826"/>
      <c r="M87" s="827"/>
      <c r="N87" s="52">
        <f>L84+L85+L86</f>
        <v>163817.26655631742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709874.82174404222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391761.57558809867</v>
      </c>
      <c r="L36" s="270"/>
      <c r="M36" s="336">
        <v>2</v>
      </c>
      <c r="N36" s="272">
        <f>K36/M36</f>
        <v>195880.78779404933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200597.55333922943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3453.6138460145526</v>
      </c>
      <c r="N48" s="272">
        <f>K48*M48</f>
        <v>96701.187688407474</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418716.22749409097</v>
      </c>
      <c r="N49" s="272">
        <f>K49*M49</f>
        <v>146550.67962293184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21950.270690430742</v>
      </c>
      <c r="N50" s="272">
        <f>K50*M50</f>
        <v>43900.541380861483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287152.40869220078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914.56679379946388</v>
      </c>
      <c r="M60" s="830"/>
      <c r="N60" s="287">
        <f>K60*L60</f>
        <v>320.09837782981236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320.09837782981236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535237.71586106101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107047.5431722122</v>
      </c>
      <c r="M84" s="860"/>
      <c r="N84" s="51"/>
    </row>
    <row r="85" spans="1:14">
      <c r="B85" s="89" t="s">
        <v>973</v>
      </c>
      <c r="C85" s="90"/>
      <c r="D85" s="90"/>
      <c r="E85" s="90"/>
      <c r="F85" s="90"/>
      <c r="G85" s="90"/>
      <c r="H85" s="90"/>
      <c r="I85" s="87"/>
      <c r="J85" s="88"/>
      <c r="K85" s="304">
        <v>0.05</v>
      </c>
      <c r="L85" s="859">
        <f>N79*K85</f>
        <v>26761.88579305305</v>
      </c>
      <c r="M85" s="860"/>
      <c r="N85" s="51"/>
    </row>
    <row r="86" spans="1:14" ht="15.75" thickBot="1">
      <c r="B86" s="91" t="s">
        <v>974</v>
      </c>
      <c r="C86" s="92"/>
      <c r="D86" s="92"/>
      <c r="E86" s="92"/>
      <c r="F86" s="92"/>
      <c r="G86" s="92"/>
      <c r="H86" s="92"/>
      <c r="I86" s="93"/>
      <c r="J86" s="94"/>
      <c r="K86" s="305">
        <v>0.05</v>
      </c>
      <c r="L86" s="861">
        <f>N79*K86</f>
        <v>26761.88579305305</v>
      </c>
      <c r="M86" s="862"/>
      <c r="N86" s="51"/>
    </row>
    <row r="87" spans="1:14" ht="15.75" thickBot="1">
      <c r="B87" s="825" t="s">
        <v>953</v>
      </c>
      <c r="C87" s="826"/>
      <c r="D87" s="826"/>
      <c r="E87" s="826"/>
      <c r="F87" s="826"/>
      <c r="G87" s="826"/>
      <c r="H87" s="826"/>
      <c r="I87" s="826"/>
      <c r="J87" s="826"/>
      <c r="K87" s="826"/>
      <c r="L87" s="826"/>
      <c r="M87" s="827"/>
      <c r="N87" s="52">
        <f>L84+L85+L86</f>
        <v>160571.3147583183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695809.03061937937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195</v>
      </c>
      <c r="B36" s="838" t="str">
        <f>VLOOKUP(A36,EQUIPOS!A6:D154,3,FALSE)</f>
        <v xml:space="preserve">Equipo de oxicorte, Capacidad de corte: hasta 6´´ (152mm) </v>
      </c>
      <c r="C36" s="839"/>
      <c r="D36" s="839"/>
      <c r="E36" s="839"/>
      <c r="F36" s="839"/>
      <c r="G36" s="839"/>
      <c r="H36" s="840"/>
      <c r="I36" s="267"/>
      <c r="J36" s="268"/>
      <c r="K36" s="269">
        <f>VLOOKUP(A36,EQUIPOS!A6:D163,4,FALSE)</f>
        <v>15853.034869188115</v>
      </c>
      <c r="L36" s="270"/>
      <c r="M36" s="336">
        <v>1.1299999999999999</v>
      </c>
      <c r="N36" s="272">
        <f>K36/M36</f>
        <v>14029.234397511607</v>
      </c>
    </row>
    <row r="37" spans="1:14">
      <c r="A37" s="113" t="s">
        <v>332</v>
      </c>
      <c r="B37" s="838" t="str">
        <f>VLOOKUP(A37,EQUIPOS!A7:D154,3,FALSE)</f>
        <v xml:space="preserve">Taladro de 1/2´´, pulidora, lijadora y circular
</v>
      </c>
      <c r="C37" s="839"/>
      <c r="D37" s="839"/>
      <c r="E37" s="839"/>
      <c r="F37" s="839"/>
      <c r="G37" s="839"/>
      <c r="H37" s="840"/>
      <c r="I37" s="421"/>
      <c r="J37" s="422"/>
      <c r="K37" s="269">
        <f>VLOOKUP(A37,EQUIPOS!A7:D164,4,FALSE)</f>
        <v>1292.807150620592</v>
      </c>
      <c r="L37" s="335"/>
      <c r="M37" s="336">
        <v>0.53</v>
      </c>
      <c r="N37" s="272">
        <f>K37/M37</f>
        <v>2439.2587747558337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2680.2873935734665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19148.780565840909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74202.875758446491</v>
      </c>
      <c r="N48" s="272">
        <f>K48*M48</f>
        <v>1484.0575151689297</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8918.1256250830065</v>
      </c>
      <c r="N49" s="272">
        <f>K49*M49</f>
        <v>4459.0628125415033</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57099.112896124585</v>
      </c>
      <c r="N50" s="272">
        <f>K50*M50</f>
        <v>4567.9290316899669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10511.0493594004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56462.703860975977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11292.540772195196</v>
      </c>
      <c r="M84" s="860"/>
      <c r="N84" s="51"/>
    </row>
    <row r="85" spans="1:14">
      <c r="B85" s="89" t="s">
        <v>973</v>
      </c>
      <c r="C85" s="90"/>
      <c r="D85" s="90"/>
      <c r="E85" s="90"/>
      <c r="F85" s="90"/>
      <c r="G85" s="90"/>
      <c r="H85" s="90"/>
      <c r="I85" s="87"/>
      <c r="J85" s="88"/>
      <c r="K85" s="304">
        <v>0.05</v>
      </c>
      <c r="L85" s="859">
        <f>N79*K85</f>
        <v>2823.135193048799</v>
      </c>
      <c r="M85" s="860"/>
      <c r="N85" s="51"/>
    </row>
    <row r="86" spans="1:14" ht="15.75" thickBot="1">
      <c r="B86" s="91" t="s">
        <v>974</v>
      </c>
      <c r="C86" s="92"/>
      <c r="D86" s="92"/>
      <c r="E86" s="92"/>
      <c r="F86" s="92"/>
      <c r="G86" s="92"/>
      <c r="H86" s="92"/>
      <c r="I86" s="93"/>
      <c r="J86" s="94"/>
      <c r="K86" s="305">
        <v>0.05</v>
      </c>
      <c r="L86" s="861">
        <f>N79*K86</f>
        <v>2823.135193048799</v>
      </c>
      <c r="M86" s="862"/>
      <c r="N86" s="51"/>
    </row>
    <row r="87" spans="1:14" ht="15.75" thickBot="1">
      <c r="B87" s="825" t="s">
        <v>953</v>
      </c>
      <c r="C87" s="826"/>
      <c r="D87" s="826"/>
      <c r="E87" s="826"/>
      <c r="F87" s="826"/>
      <c r="G87" s="826"/>
      <c r="H87" s="826"/>
      <c r="I87" s="826"/>
      <c r="J87" s="826"/>
      <c r="K87" s="826"/>
      <c r="L87" s="826"/>
      <c r="M87" s="827"/>
      <c r="N87" s="52">
        <f>L84+L85+L86</f>
        <v>16938.811158292792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73401.515019268772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15914.548294277121</v>
      </c>
      <c r="L36" s="270"/>
      <c r="M36" s="336">
        <v>12</v>
      </c>
      <c r="N36" s="272">
        <f t="shared" ref="N36:N42" si="0">K36/M36</f>
        <v>1326.2123578564267</v>
      </c>
    </row>
    <row r="37" spans="1:14">
      <c r="A37" s="113" t="s">
        <v>288</v>
      </c>
      <c r="B37" s="838" t="str">
        <f>VLOOKUP(A37,EQUIPOS!A7:D154,3,FALSE)</f>
        <v xml:space="preserve">Planta eléctrica </v>
      </c>
      <c r="C37" s="839"/>
      <c r="D37" s="839"/>
      <c r="E37" s="839"/>
      <c r="F37" s="839"/>
      <c r="G37" s="839"/>
      <c r="H37" s="840"/>
      <c r="I37" s="267"/>
      <c r="J37" s="268"/>
      <c r="K37" s="269">
        <f>VLOOKUP(A37,EQUIPOS!A7:D164,4,FALSE)</f>
        <v>11092.9209910506</v>
      </c>
      <c r="L37" s="270"/>
      <c r="M37" s="336">
        <v>1.3</v>
      </c>
      <c r="N37" s="272">
        <f t="shared" si="0"/>
        <v>8533.0161469619998</v>
      </c>
    </row>
    <row r="38" spans="1:14">
      <c r="A38" s="113" t="s">
        <v>125</v>
      </c>
      <c r="B38" s="838" t="str">
        <f>VLOOKUP(A38,EQUIPOS!A8:D154,3,FALSE)</f>
        <v>Bomba para gato de tensionamiento</v>
      </c>
      <c r="C38" s="839"/>
      <c r="D38" s="839"/>
      <c r="E38" s="839"/>
      <c r="F38" s="839"/>
      <c r="G38" s="839"/>
      <c r="H38" s="840"/>
      <c r="I38" s="267"/>
      <c r="J38" s="268"/>
      <c r="K38" s="269">
        <f>VLOOKUP(A38,EQUIPOS!A8:D165,4,FALSE)</f>
        <v>50876.728667364689</v>
      </c>
      <c r="L38" s="270"/>
      <c r="M38" s="336">
        <v>12</v>
      </c>
      <c r="N38" s="272">
        <f t="shared" si="0"/>
        <v>4239.7273889470571</v>
      </c>
    </row>
    <row r="39" spans="1:14">
      <c r="A39" s="113" t="s">
        <v>180</v>
      </c>
      <c r="B39" s="838" t="str">
        <f>VLOOKUP(A39,EQUIPOS!A9:D154,3,FALSE)</f>
        <v>Compresor 120 HP, con martillo.</v>
      </c>
      <c r="C39" s="839"/>
      <c r="D39" s="839"/>
      <c r="E39" s="839"/>
      <c r="F39" s="839"/>
      <c r="G39" s="839"/>
      <c r="H39" s="840"/>
      <c r="I39" s="267"/>
      <c r="J39" s="268"/>
      <c r="K39" s="269">
        <f>VLOOKUP(A39,EQUIPOS!A9:D166,4,FALSE)</f>
        <v>75361.12230029171</v>
      </c>
      <c r="L39" s="270"/>
      <c r="M39" s="336">
        <v>1.3</v>
      </c>
      <c r="N39" s="272">
        <f t="shared" si="0"/>
        <v>57970.094077147471</v>
      </c>
    </row>
    <row r="40" spans="1:14">
      <c r="A40" s="113" t="s">
        <v>197</v>
      </c>
      <c r="B40" s="838" t="str">
        <f>VLOOKUP(A40,EQUIPOS!A10:D154,3,FALSE)</f>
        <v>Equipo de perforación (TRACKDRILL), potencia 40 HP, 2100 golpes / minuto</v>
      </c>
      <c r="C40" s="839"/>
      <c r="D40" s="839"/>
      <c r="E40" s="839"/>
      <c r="F40" s="839"/>
      <c r="G40" s="839"/>
      <c r="H40" s="840"/>
      <c r="I40" s="267"/>
      <c r="J40" s="268"/>
      <c r="K40" s="269">
        <f>VLOOKUP(A40,EQUIPOS!A10:D167,4,FALSE)</f>
        <v>127845.4018099824</v>
      </c>
      <c r="L40" s="270"/>
      <c r="M40" s="336">
        <v>1.3</v>
      </c>
      <c r="N40" s="272">
        <f t="shared" si="0"/>
        <v>98342.616776909534</v>
      </c>
    </row>
    <row r="41" spans="1:14">
      <c r="A41" s="113" t="s">
        <v>195</v>
      </c>
      <c r="B41" s="838" t="str">
        <f>VLOOKUP(A41,EQUIPOS!A11:D155,3,FALSE)</f>
        <v xml:space="preserve">Equipo de oxicorte, Capacidad de corte: hasta 6´´ (152mm) </v>
      </c>
      <c r="C41" s="839"/>
      <c r="D41" s="839"/>
      <c r="E41" s="839"/>
      <c r="F41" s="839"/>
      <c r="G41" s="839"/>
      <c r="H41" s="840"/>
      <c r="I41" s="267"/>
      <c r="J41" s="268"/>
      <c r="K41" s="269">
        <f>VLOOKUP(A41,EQUIPOS!A11:D168,4,FALSE)</f>
        <v>15853.034869188115</v>
      </c>
      <c r="L41" s="270"/>
      <c r="M41" s="336">
        <v>15</v>
      </c>
      <c r="N41" s="272">
        <f t="shared" si="0"/>
        <v>1056.8689912792076</v>
      </c>
    </row>
    <row r="42" spans="1:14">
      <c r="A42" s="113" t="s">
        <v>240</v>
      </c>
      <c r="B42" s="838" t="str">
        <f>VLOOKUP(A42,EQUIPOS!A12:D156,3,FALSE)</f>
        <v>Gato para tensionamiento, fuerza Max 200 ton, área de tensión 314 cm2.</v>
      </c>
      <c r="C42" s="839"/>
      <c r="D42" s="839"/>
      <c r="E42" s="839"/>
      <c r="F42" s="839"/>
      <c r="G42" s="839"/>
      <c r="H42" s="840"/>
      <c r="I42" s="267"/>
      <c r="J42" s="268"/>
      <c r="K42" s="269">
        <f>VLOOKUP(A42,EQUIPOS!A12:D169,4,FALSE)</f>
        <v>157849.60012089615</v>
      </c>
      <c r="L42" s="270"/>
      <c r="M42" s="336">
        <v>12</v>
      </c>
      <c r="N42" s="272">
        <f t="shared" si="0"/>
        <v>13154.133343408013</v>
      </c>
    </row>
    <row r="43" spans="1:14">
      <c r="A43" s="113"/>
      <c r="B43" s="838"/>
      <c r="C43" s="839"/>
      <c r="D43" s="839"/>
      <c r="E43" s="839"/>
      <c r="F43" s="839"/>
      <c r="G43" s="839"/>
      <c r="H43" s="840"/>
      <c r="I43" s="421"/>
      <c r="J43" s="422"/>
      <c r="K43" s="269"/>
      <c r="L43" s="335"/>
      <c r="M43" s="336"/>
      <c r="N43" s="272"/>
    </row>
    <row r="44" spans="1:14">
      <c r="A44" s="113"/>
      <c r="B44" s="838"/>
      <c r="C44" s="839"/>
      <c r="D44" s="839"/>
      <c r="E44" s="839"/>
      <c r="F44" s="839"/>
      <c r="G44" s="839"/>
      <c r="H44" s="840"/>
      <c r="I44" s="328"/>
      <c r="J44" s="330"/>
      <c r="K44" s="269"/>
      <c r="L44" s="423"/>
      <c r="M44" s="424"/>
      <c r="N44" s="272"/>
    </row>
    <row r="45" spans="1:14">
      <c r="B45" s="838"/>
      <c r="C45" s="839"/>
      <c r="D45" s="839"/>
      <c r="E45" s="839"/>
      <c r="F45" s="839"/>
      <c r="G45" s="839"/>
      <c r="H45" s="840"/>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188756.28915201756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5300.2054113176073</v>
      </c>
      <c r="N54" s="272">
        <f>K54*M54</f>
        <v>1060.0410822635215</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5452.8513271635538</v>
      </c>
      <c r="N55" s="272">
        <f t="shared" ref="N55:N67" si="1">K55*M55</f>
        <v>30154.267839214455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41215.457319487985</v>
      </c>
      <c r="N56" s="272">
        <f t="shared" si="1"/>
        <v>329.72365855590391</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51089.74000077269</v>
      </c>
      <c r="N57" s="272">
        <f t="shared" si="1"/>
        <v>1123.974280016999</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1060.0410822635215</v>
      </c>
      <c r="N58" s="272">
        <f t="shared" si="1"/>
        <v>318.01232467905646</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1847.651606385318</v>
      </c>
      <c r="N59" s="272">
        <f t="shared" si="1"/>
        <v>184.76516063853182</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11786.596793688095</v>
      </c>
      <c r="N60" s="272">
        <f t="shared" si="1"/>
        <v>5893.2983968440476</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67077.279603471106</v>
      </c>
      <c r="N61" s="272">
        <f t="shared" si="1"/>
        <v>6707.7279603471106</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780.19023654595173</v>
      </c>
      <c r="N62" s="272">
        <f t="shared" si="1"/>
        <v>7801.9023654595176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11725.114410916813</v>
      </c>
      <c r="N63" s="272">
        <f t="shared" si="1"/>
        <v>11725.114410916813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12583.747687550265</v>
      </c>
      <c r="N64" s="272">
        <f t="shared" si="1"/>
        <v>6291.8738437751326</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4889.8246900638896</v>
      </c>
      <c r="N65" s="272">
        <f t="shared" si="1"/>
        <v>2689.4035795351397</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5206.3881358035205</v>
      </c>
      <c r="N66" s="272">
        <f t="shared" si="1"/>
        <v>260.31940679017606</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4329.207779964222</v>
      </c>
      <c r="N67" s="272">
        <f t="shared" si="1"/>
        <v>4329.207779964222</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78869.632089000632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8" t="s">
        <v>961</v>
      </c>
      <c r="M73" s="801"/>
      <c r="N73" s="76" t="s">
        <v>951</v>
      </c>
    </row>
    <row r="74" spans="1:14">
      <c r="B74" s="46"/>
      <c r="C74" s="317"/>
      <c r="D74" s="317"/>
      <c r="E74" s="317"/>
      <c r="F74" s="317"/>
      <c r="G74" s="317"/>
      <c r="H74" s="311"/>
      <c r="I74" s="279"/>
      <c r="J74" s="286"/>
      <c r="K74" s="279"/>
      <c r="L74" s="829"/>
      <c r="M74" s="830"/>
      <c r="N74" s="287"/>
    </row>
    <row r="75" spans="1:14">
      <c r="B75" s="46"/>
      <c r="C75" s="47"/>
      <c r="D75" s="47"/>
      <c r="E75" s="47"/>
      <c r="F75" s="47"/>
      <c r="G75" s="47"/>
      <c r="H75" s="311"/>
      <c r="I75" s="279"/>
      <c r="J75" s="286"/>
      <c r="K75" s="279"/>
      <c r="L75" s="829"/>
      <c r="M75" s="830"/>
      <c r="N75" s="287"/>
    </row>
    <row r="76" spans="1:14">
      <c r="B76" s="46"/>
      <c r="C76" s="47"/>
      <c r="D76" s="47"/>
      <c r="E76" s="47"/>
      <c r="F76" s="47"/>
      <c r="G76" s="47"/>
      <c r="H76" s="311"/>
      <c r="I76" s="279"/>
      <c r="J76" s="286"/>
      <c r="K76" s="279"/>
      <c r="L76" s="829"/>
      <c r="M76" s="830"/>
      <c r="N76" s="287"/>
    </row>
    <row r="77" spans="1:14">
      <c r="B77" s="46"/>
      <c r="C77" s="47"/>
      <c r="D77" s="47"/>
      <c r="E77" s="47"/>
      <c r="F77" s="47"/>
      <c r="G77" s="47"/>
      <c r="H77" s="311"/>
      <c r="I77" s="279"/>
      <c r="J77" s="286"/>
      <c r="K77" s="279"/>
      <c r="L77" s="829"/>
      <c r="M77" s="83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4"/>
      <c r="M79" s="815"/>
      <c r="N79" s="127"/>
    </row>
    <row r="80" spans="1:14" ht="15.75" thickBot="1">
      <c r="B80" s="831" t="s">
        <v>953</v>
      </c>
      <c r="C80" s="832"/>
      <c r="D80" s="832"/>
      <c r="E80" s="832"/>
      <c r="F80" s="832"/>
      <c r="G80" s="832"/>
      <c r="H80" s="832"/>
      <c r="I80" s="832"/>
      <c r="J80" s="832"/>
      <c r="K80" s="832"/>
      <c r="L80" s="832"/>
      <c r="M80" s="83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1" t="s">
        <v>963</v>
      </c>
      <c r="C84" s="852"/>
      <c r="D84" s="852"/>
      <c r="E84" s="852"/>
      <c r="F84" s="852"/>
      <c r="G84" s="852"/>
      <c r="H84" s="852"/>
      <c r="I84" s="73" t="s">
        <v>964</v>
      </c>
      <c r="J84" s="75" t="s">
        <v>1410</v>
      </c>
      <c r="K84" s="74" t="s">
        <v>966</v>
      </c>
      <c r="L84" s="853" t="s">
        <v>950</v>
      </c>
      <c r="M84" s="85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2"/>
      <c r="C90" s="813"/>
      <c r="D90" s="813"/>
      <c r="E90" s="813"/>
      <c r="F90" s="813"/>
      <c r="G90" s="813"/>
      <c r="H90" s="813"/>
      <c r="I90" s="126"/>
      <c r="J90" s="126"/>
      <c r="K90" s="126"/>
      <c r="L90" s="913"/>
      <c r="M90" s="913"/>
      <c r="N90" s="45"/>
    </row>
    <row r="91" spans="1:15" ht="15.75" thickBot="1">
      <c r="B91" s="831" t="s">
        <v>953</v>
      </c>
      <c r="C91" s="832"/>
      <c r="D91" s="832"/>
      <c r="E91" s="832"/>
      <c r="F91" s="832"/>
      <c r="G91" s="832"/>
      <c r="H91" s="832"/>
      <c r="I91" s="832"/>
      <c r="J91" s="832"/>
      <c r="K91" s="832"/>
      <c r="L91" s="832"/>
      <c r="M91" s="833"/>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308962.12193609669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6" t="s">
        <v>969</v>
      </c>
      <c r="C97" s="817"/>
      <c r="D97" s="817"/>
      <c r="E97" s="817"/>
      <c r="F97" s="817"/>
      <c r="G97" s="817"/>
      <c r="H97" s="817"/>
      <c r="I97" s="314"/>
      <c r="J97" s="334"/>
      <c r="K97" s="302" t="s">
        <v>970</v>
      </c>
      <c r="L97" s="855" t="s">
        <v>971</v>
      </c>
      <c r="M97" s="856"/>
      <c r="N97" s="303"/>
    </row>
    <row r="98" spans="1:14">
      <c r="B98" s="857" t="s">
        <v>972</v>
      </c>
      <c r="C98" s="858"/>
      <c r="D98" s="858"/>
      <c r="E98" s="858"/>
      <c r="F98" s="858"/>
      <c r="G98" s="858"/>
      <c r="H98" s="858"/>
      <c r="I98" s="87"/>
      <c r="J98" s="88"/>
      <c r="K98" s="304">
        <v>0.2</v>
      </c>
      <c r="L98" s="859">
        <f>N93*K98</f>
        <v>61792.42438721934</v>
      </c>
      <c r="M98" s="860"/>
      <c r="N98" s="51"/>
    </row>
    <row r="99" spans="1:14">
      <c r="B99" s="89" t="s">
        <v>973</v>
      </c>
      <c r="C99" s="90"/>
      <c r="D99" s="90"/>
      <c r="E99" s="90"/>
      <c r="F99" s="90"/>
      <c r="G99" s="90"/>
      <c r="H99" s="90"/>
      <c r="I99" s="87"/>
      <c r="J99" s="88"/>
      <c r="K99" s="304">
        <v>0.05</v>
      </c>
      <c r="L99" s="859">
        <f>N93*K99</f>
        <v>15448.106096804835</v>
      </c>
      <c r="M99" s="860"/>
      <c r="N99" s="51"/>
    </row>
    <row r="100" spans="1:14" ht="15.75" thickBot="1">
      <c r="B100" s="91" t="s">
        <v>974</v>
      </c>
      <c r="C100" s="92"/>
      <c r="D100" s="92"/>
      <c r="E100" s="92"/>
      <c r="F100" s="92"/>
      <c r="G100" s="92"/>
      <c r="H100" s="92"/>
      <c r="I100" s="93"/>
      <c r="J100" s="94"/>
      <c r="K100" s="305">
        <v>0.05</v>
      </c>
      <c r="L100" s="861">
        <f>N93*K100</f>
        <v>15448.106096804835</v>
      </c>
      <c r="M100" s="862"/>
      <c r="N100" s="51"/>
    </row>
    <row r="101" spans="1:14" ht="15.75" thickBot="1">
      <c r="B101" s="825" t="s">
        <v>953</v>
      </c>
      <c r="C101" s="826"/>
      <c r="D101" s="826"/>
      <c r="E101" s="826"/>
      <c r="F101" s="826"/>
      <c r="G101" s="826"/>
      <c r="H101" s="826"/>
      <c r="I101" s="826"/>
      <c r="J101" s="826"/>
      <c r="K101" s="826"/>
      <c r="L101" s="826"/>
      <c r="M101" s="827"/>
      <c r="N101" s="52">
        <f>L98+L99+L100</f>
        <v>92688.636580829014</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401650.75851692574</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224</v>
      </c>
      <c r="B36" s="838" t="str">
        <f>VLOOKUP(A36,EQUIPOS!A6:D154,3,FALSE)</f>
        <v>Equipo de Medición (Deformimetros Eléctricos, Mecánicos, Celdas de Carga,  Etc.)</v>
      </c>
      <c r="C36" s="839"/>
      <c r="D36" s="839"/>
      <c r="E36" s="839"/>
      <c r="F36" s="839"/>
      <c r="G36" s="839"/>
      <c r="H36" s="840"/>
      <c r="I36" s="267"/>
      <c r="J36" s="268"/>
      <c r="K36" s="269">
        <f>VLOOKUP(A36,EQUIPOS!A6:D163,4,FALSE)</f>
        <v>127782.86316114193</v>
      </c>
      <c r="L36" s="270"/>
      <c r="M36" s="336">
        <v>3.3333333330000001</v>
      </c>
      <c r="N36" s="272">
        <f>K36/M36</f>
        <v>38334.858952176059</v>
      </c>
    </row>
    <row r="37" spans="1:14">
      <c r="A37" s="113" t="s">
        <v>125</v>
      </c>
      <c r="B37" s="838" t="str">
        <f>VLOOKUP(A37,EQUIPOS!A7:D154,3,FALSE)</f>
        <v>Bomba para gato de tensionamiento</v>
      </c>
      <c r="C37" s="839"/>
      <c r="D37" s="839"/>
      <c r="E37" s="839"/>
      <c r="F37" s="839"/>
      <c r="G37" s="839"/>
      <c r="H37" s="840"/>
      <c r="I37" s="421"/>
      <c r="J37" s="422"/>
      <c r="K37" s="269">
        <f>VLOOKUP(A37,EQUIPOS!A7:D164,4,FALSE)</f>
        <v>50876.728667364689</v>
      </c>
      <c r="L37" s="335"/>
      <c r="M37" s="336">
        <v>0.1</v>
      </c>
      <c r="N37" s="272">
        <f>K37/M37</f>
        <v>508767.28667364689</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157849.60012089615</v>
      </c>
      <c r="L38" s="423"/>
      <c r="M38" s="424">
        <v>0.1</v>
      </c>
      <c r="N38" s="272">
        <f>K38/M38</f>
        <v>1578496.0012089615</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2125598.1468347842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9">
        <f>VLOOKUP(A60,TRANSPORTE!A2:D117,4,FALSE)</f>
        <v>3771.5673025547089</v>
      </c>
      <c r="M60" s="830"/>
      <c r="N60" s="287">
        <f>K60*L60</f>
        <v>56573.509538320635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56573.509538320635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2188272.6760092704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437654.53520185407</v>
      </c>
      <c r="M84" s="860"/>
      <c r="N84" s="51"/>
    </row>
    <row r="85" spans="1:14">
      <c r="B85" s="89" t="s">
        <v>973</v>
      </c>
      <c r="C85" s="90"/>
      <c r="D85" s="90"/>
      <c r="E85" s="90"/>
      <c r="F85" s="90"/>
      <c r="G85" s="90"/>
      <c r="H85" s="90"/>
      <c r="I85" s="87"/>
      <c r="J85" s="88"/>
      <c r="K85" s="304">
        <v>0.05</v>
      </c>
      <c r="L85" s="859">
        <f>N79*K85</f>
        <v>109413.63380046352</v>
      </c>
      <c r="M85" s="860"/>
      <c r="N85" s="51"/>
    </row>
    <row r="86" spans="1:14" ht="15.75" thickBot="1">
      <c r="B86" s="91" t="s">
        <v>974</v>
      </c>
      <c r="C86" s="92"/>
      <c r="D86" s="92"/>
      <c r="E86" s="92"/>
      <c r="F86" s="92"/>
      <c r="G86" s="92"/>
      <c r="H86" s="92"/>
      <c r="I86" s="93"/>
      <c r="J86" s="94"/>
      <c r="K86" s="305">
        <v>0.05</v>
      </c>
      <c r="L86" s="861">
        <f>N79*K86</f>
        <v>109413.63380046352</v>
      </c>
      <c r="M86" s="862"/>
      <c r="N86" s="51"/>
    </row>
    <row r="87" spans="1:14" ht="15.75" thickBot="1">
      <c r="B87" s="825" t="s">
        <v>953</v>
      </c>
      <c r="C87" s="826"/>
      <c r="D87" s="826"/>
      <c r="E87" s="826"/>
      <c r="F87" s="826"/>
      <c r="G87" s="826"/>
      <c r="H87" s="826"/>
      <c r="I87" s="826"/>
      <c r="J87" s="826"/>
      <c r="K87" s="826"/>
      <c r="L87" s="826"/>
      <c r="M87" s="827"/>
      <c r="N87" s="52">
        <f>L84+L85+L86</f>
        <v>656481.80280278111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2844754.4788120515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336">
        <v>2</v>
      </c>
      <c r="N36" s="272">
        <f>K36/M36</f>
        <v>1576.2815179057573</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5153.7997987071494</v>
      </c>
      <c r="L37" s="335"/>
      <c r="M37" s="336">
        <v>2</v>
      </c>
      <c r="N37" s="272">
        <f>K37/M37</f>
        <v>2576.8998993535747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1681.7452725900498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5834.9266898493825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54398.128218517137</v>
      </c>
      <c r="N48" s="272">
        <f>K48*M48</f>
        <v>250231.3898051788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124501.82511185059</v>
      </c>
      <c r="N49" s="272">
        <f>K49*M49</f>
        <v>124501.82511185059</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418716.22749409097</v>
      </c>
      <c r="N50" s="272">
        <f>K50*M50</f>
        <v>418716.22749409097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11949.843120356676</v>
      </c>
      <c r="N51" s="272">
        <f>K51*M51</f>
        <v>54969.278353640708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848418.72076476098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914.56679379946388</v>
      </c>
      <c r="M60" s="830"/>
      <c r="N60" s="287">
        <f>K60*L60</f>
        <v>914.56679379946388</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914.56679379946388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888803.11970021087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177760.62394004219</v>
      </c>
      <c r="M84" s="860"/>
      <c r="N84" s="51"/>
    </row>
    <row r="85" spans="1:14">
      <c r="B85" s="89" t="s">
        <v>973</v>
      </c>
      <c r="C85" s="90"/>
      <c r="D85" s="90"/>
      <c r="E85" s="90"/>
      <c r="F85" s="90"/>
      <c r="G85" s="90"/>
      <c r="H85" s="90"/>
      <c r="I85" s="87"/>
      <c r="J85" s="88"/>
      <c r="K85" s="304">
        <v>0.05</v>
      </c>
      <c r="L85" s="859">
        <f>N79*K85</f>
        <v>44440.155985010548</v>
      </c>
      <c r="M85" s="860"/>
      <c r="N85" s="51"/>
    </row>
    <row r="86" spans="1:14" ht="15.75" thickBot="1">
      <c r="B86" s="91" t="s">
        <v>974</v>
      </c>
      <c r="C86" s="92"/>
      <c r="D86" s="92"/>
      <c r="E86" s="92"/>
      <c r="F86" s="92"/>
      <c r="G86" s="92"/>
      <c r="H86" s="92"/>
      <c r="I86" s="93"/>
      <c r="J86" s="94"/>
      <c r="K86" s="305">
        <v>0.05</v>
      </c>
      <c r="L86" s="861">
        <f>N79*K86</f>
        <v>44440.155985010548</v>
      </c>
      <c r="M86" s="862"/>
      <c r="N86" s="51"/>
    </row>
    <row r="87" spans="1:14" ht="15.75" thickBot="1">
      <c r="B87" s="825" t="s">
        <v>953</v>
      </c>
      <c r="C87" s="826"/>
      <c r="D87" s="826"/>
      <c r="E87" s="826"/>
      <c r="F87" s="826"/>
      <c r="G87" s="826"/>
      <c r="H87" s="826"/>
      <c r="I87" s="826"/>
      <c r="J87" s="826"/>
      <c r="K87" s="826"/>
      <c r="L87" s="826"/>
      <c r="M87" s="827"/>
      <c r="N87" s="52">
        <f>L84+L85+L86</f>
        <v>266640.93591006327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1155444.0556102742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336">
        <v>2</v>
      </c>
      <c r="N36" s="272">
        <f>K36/M36</f>
        <v>1576.2815179057573</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5153.7997987071494</v>
      </c>
      <c r="L37" s="335"/>
      <c r="M37" s="336">
        <v>2</v>
      </c>
      <c r="N37" s="272">
        <f>K37/M37</f>
        <v>2576.8998993535747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5501.5321785543574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54398.128218517137</v>
      </c>
      <c r="N48" s="272">
        <f>K48*M48</f>
        <v>250231.3898051788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124501.82511185059</v>
      </c>
      <c r="N49" s="272">
        <f>K49*M49</f>
        <v>124501.82511185059</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402815.61126013822</v>
      </c>
      <c r="N50" s="272">
        <f>K50*M50</f>
        <v>402815.61126013822</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11949.843120356676</v>
      </c>
      <c r="N51" s="272">
        <f>K51*M51</f>
        <v>54969.278353640708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832518.10453080828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914.56679379946388</v>
      </c>
      <c r="M60" s="830"/>
      <c r="N60" s="287">
        <f>K60*L60</f>
        <v>914.56679379946388</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914.56679379946388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865901.21872906259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173180.24374581254</v>
      </c>
      <c r="M84" s="860"/>
      <c r="N84" s="51"/>
    </row>
    <row r="85" spans="1:14">
      <c r="B85" s="89" t="s">
        <v>973</v>
      </c>
      <c r="C85" s="90"/>
      <c r="D85" s="90"/>
      <c r="E85" s="90"/>
      <c r="F85" s="90"/>
      <c r="G85" s="90"/>
      <c r="H85" s="90"/>
      <c r="I85" s="87"/>
      <c r="J85" s="88"/>
      <c r="K85" s="304">
        <v>0.05</v>
      </c>
      <c r="L85" s="859">
        <f>N79*K85</f>
        <v>43295.060936453134</v>
      </c>
      <c r="M85" s="860"/>
      <c r="N85" s="51"/>
    </row>
    <row r="86" spans="1:14" ht="15.75" thickBot="1">
      <c r="B86" s="91" t="s">
        <v>974</v>
      </c>
      <c r="C86" s="92"/>
      <c r="D86" s="92"/>
      <c r="E86" s="92"/>
      <c r="F86" s="92"/>
      <c r="G86" s="92"/>
      <c r="H86" s="92"/>
      <c r="I86" s="93"/>
      <c r="J86" s="94"/>
      <c r="K86" s="305">
        <v>0.05</v>
      </c>
      <c r="L86" s="861">
        <f>N79*K86</f>
        <v>43295.060936453134</v>
      </c>
      <c r="M86" s="862"/>
      <c r="N86" s="51"/>
    </row>
    <row r="87" spans="1:14" ht="15.75" thickBot="1">
      <c r="B87" s="825" t="s">
        <v>953</v>
      </c>
      <c r="C87" s="826"/>
      <c r="D87" s="826"/>
      <c r="E87" s="826"/>
      <c r="F87" s="826"/>
      <c r="G87" s="826"/>
      <c r="H87" s="826"/>
      <c r="I87" s="826"/>
      <c r="J87" s="826"/>
      <c r="K87" s="826"/>
      <c r="L87" s="826"/>
      <c r="M87" s="827"/>
      <c r="N87" s="52">
        <f>L84+L85+L86</f>
        <v>259770.36561871882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1125671.5843477815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336">
        <v>2</v>
      </c>
      <c r="N36" s="272">
        <f>K36/M36</f>
        <v>1576.2815179057573</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5153.7997987071494</v>
      </c>
      <c r="L37" s="335"/>
      <c r="M37" s="336">
        <v>2</v>
      </c>
      <c r="N37" s="272">
        <f>K37/M37</f>
        <v>2576.8998993535747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5501.5321785543574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386914.99502618535</v>
      </c>
      <c r="N48" s="272">
        <f>K48*M48</f>
        <v>386914.99502618535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124501.82511185059</v>
      </c>
      <c r="N49" s="272">
        <f>K49*M49</f>
        <v>124501.82511185059</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11949.843120356676</v>
      </c>
      <c r="N50" s="272">
        <f>K50*M50</f>
        <v>54969.278353640708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566386.09849167662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914.56679379946388</v>
      </c>
      <c r="M60" s="830"/>
      <c r="N60" s="287">
        <f>K60*L60</f>
        <v>914.56679379946388</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914.56679379946388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599769.21268993092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119953.84253798619</v>
      </c>
      <c r="M84" s="860"/>
      <c r="N84" s="51"/>
    </row>
    <row r="85" spans="1:14">
      <c r="B85" s="89" t="s">
        <v>973</v>
      </c>
      <c r="C85" s="90"/>
      <c r="D85" s="90"/>
      <c r="E85" s="90"/>
      <c r="F85" s="90"/>
      <c r="G85" s="90"/>
      <c r="H85" s="90"/>
      <c r="I85" s="87"/>
      <c r="J85" s="88"/>
      <c r="K85" s="304">
        <v>0.05</v>
      </c>
      <c r="L85" s="859">
        <f>N79*K85</f>
        <v>29988.460634496547</v>
      </c>
      <c r="M85" s="860"/>
      <c r="N85" s="51"/>
    </row>
    <row r="86" spans="1:14" ht="15.75" thickBot="1">
      <c r="B86" s="91" t="s">
        <v>974</v>
      </c>
      <c r="C86" s="92"/>
      <c r="D86" s="92"/>
      <c r="E86" s="92"/>
      <c r="F86" s="92"/>
      <c r="G86" s="92"/>
      <c r="H86" s="92"/>
      <c r="I86" s="93"/>
      <c r="J86" s="94"/>
      <c r="K86" s="305">
        <v>0.05</v>
      </c>
      <c r="L86" s="861">
        <f>N79*K86</f>
        <v>29988.460634496547</v>
      </c>
      <c r="M86" s="862"/>
      <c r="N86" s="51"/>
    </row>
    <row r="87" spans="1:14" ht="15.75" thickBot="1">
      <c r="B87" s="825" t="s">
        <v>953</v>
      </c>
      <c r="C87" s="826"/>
      <c r="D87" s="826"/>
      <c r="E87" s="826"/>
      <c r="F87" s="826"/>
      <c r="G87" s="826"/>
      <c r="H87" s="826"/>
      <c r="I87" s="826"/>
      <c r="J87" s="826"/>
      <c r="K87" s="826"/>
      <c r="L87" s="826"/>
      <c r="M87" s="827"/>
      <c r="N87" s="52">
        <f>L84+L85+L86</f>
        <v>179930.76380697929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779699.97649691021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3152.5630358115145</v>
      </c>
      <c r="L36" s="270"/>
      <c r="M36" s="336">
        <v>2</v>
      </c>
      <c r="N36" s="272">
        <f>K36/M36</f>
        <v>1576.2815179057573</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5153.7997987071494</v>
      </c>
      <c r="L37" s="335"/>
      <c r="M37" s="336">
        <v>2</v>
      </c>
      <c r="N37" s="272">
        <f>K37/M37</f>
        <v>2576.8998993535747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5501.5321785543574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355113.76255827973</v>
      </c>
      <c r="N48" s="272">
        <f>K48*M48</f>
        <v>355113.76255827973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124501.82511185059</v>
      </c>
      <c r="N49" s="272">
        <f>K49*M49</f>
        <v>124501.82511185059</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15457.519061566671</v>
      </c>
      <c r="N50" s="272">
        <f>K50*M50</f>
        <v>71104.587683206686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550720.17535333696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914.56679379946388</v>
      </c>
      <c r="M60" s="830"/>
      <c r="N60" s="287">
        <f>K60*L60</f>
        <v>914.56679379946388</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914.56679379946388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584103.28955159127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116820.65791031826</v>
      </c>
      <c r="M84" s="860"/>
      <c r="N84" s="51"/>
    </row>
    <row r="85" spans="1:14">
      <c r="B85" s="89" t="s">
        <v>973</v>
      </c>
      <c r="C85" s="90"/>
      <c r="D85" s="90"/>
      <c r="E85" s="90"/>
      <c r="F85" s="90"/>
      <c r="G85" s="90"/>
      <c r="H85" s="90"/>
      <c r="I85" s="87"/>
      <c r="J85" s="88"/>
      <c r="K85" s="304">
        <v>0.05</v>
      </c>
      <c r="L85" s="859">
        <f>N79*K85</f>
        <v>29205.164477579565</v>
      </c>
      <c r="M85" s="860"/>
      <c r="N85" s="51"/>
    </row>
    <row r="86" spans="1:14" ht="15.75" thickBot="1">
      <c r="B86" s="91" t="s">
        <v>974</v>
      </c>
      <c r="C86" s="92"/>
      <c r="D86" s="92"/>
      <c r="E86" s="92"/>
      <c r="F86" s="92"/>
      <c r="G86" s="92"/>
      <c r="H86" s="92"/>
      <c r="I86" s="93"/>
      <c r="J86" s="94"/>
      <c r="K86" s="305">
        <v>0.05</v>
      </c>
      <c r="L86" s="861">
        <f>N79*K86</f>
        <v>29205.164477579565</v>
      </c>
      <c r="M86" s="862"/>
      <c r="N86" s="51"/>
    </row>
    <row r="87" spans="1:14" ht="15.75" thickBot="1">
      <c r="B87" s="825" t="s">
        <v>953</v>
      </c>
      <c r="C87" s="826"/>
      <c r="D87" s="826"/>
      <c r="E87" s="826"/>
      <c r="F87" s="826"/>
      <c r="G87" s="826"/>
      <c r="H87" s="826"/>
      <c r="I87" s="826"/>
      <c r="J87" s="826"/>
      <c r="K87" s="826"/>
      <c r="L87" s="826"/>
      <c r="M87" s="827"/>
      <c r="N87" s="52">
        <f>L84+L85+L86</f>
        <v>175230.98686547737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759334.27641706867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6464.0357531029595</v>
      </c>
      <c r="L36" s="270"/>
      <c r="M36" s="336">
        <v>1</v>
      </c>
      <c r="N36" s="272">
        <f>K36/M36</f>
        <v>6464.0357531029595</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5153.7997987071494</v>
      </c>
      <c r="L37" s="335"/>
      <c r="M37" s="336">
        <v>1</v>
      </c>
      <c r="N37" s="272">
        <f>K37/M37</f>
        <v>5153.7997987071494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14991.174574400158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94608.66659201929</v>
      </c>
      <c r="N48" s="272">
        <f>K48*M48</f>
        <v>89878.233262418318</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86.923368745608769</v>
      </c>
      <c r="N49" s="272">
        <f>K49*M49</f>
        <v>14776.97268675349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58302.259524493682</v>
      </c>
      <c r="N50" s="272">
        <f>K50*M50</f>
        <v>32066.242738471527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626.48427961774132</v>
      </c>
      <c r="N51" s="272">
        <f>K51*M51</f>
        <v>187945.28388532239</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15457.519061566671</v>
      </c>
      <c r="N52" s="272">
        <f>K52*M52</f>
        <v>47918.309090856681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372585.04166382243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9">
        <f>VLOOKUP(A64,TRANSPORTE!A2:D117,4,FALSE)</f>
        <v>1281.0059444400972</v>
      </c>
      <c r="M64" s="830"/>
      <c r="N64" s="287">
        <f>K64*L64</f>
        <v>704.55326944205353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9">
        <f>VLOOKUP(A65,TRANSPORTE!A3:D117,4,FALSE)</f>
        <v>1281.0059444400972</v>
      </c>
      <c r="M65" s="830"/>
      <c r="N65" s="287">
        <f>K65*L65</f>
        <v>1216.9556472180923</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1921.5089166601458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456964.50560668379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91392.901121336763</v>
      </c>
      <c r="M88" s="860"/>
      <c r="N88" s="51"/>
    </row>
    <row r="89" spans="1:14">
      <c r="B89" s="89" t="s">
        <v>973</v>
      </c>
      <c r="C89" s="90"/>
      <c r="D89" s="90"/>
      <c r="E89" s="90"/>
      <c r="F89" s="90"/>
      <c r="G89" s="90"/>
      <c r="H89" s="90"/>
      <c r="I89" s="87"/>
      <c r="J89" s="88"/>
      <c r="K89" s="304">
        <v>0.05</v>
      </c>
      <c r="L89" s="859">
        <f>N83*K89</f>
        <v>22848.225280334191</v>
      </c>
      <c r="M89" s="860"/>
      <c r="N89" s="51"/>
    </row>
    <row r="90" spans="1:14" ht="15.75" thickBot="1">
      <c r="B90" s="91" t="s">
        <v>974</v>
      </c>
      <c r="C90" s="92"/>
      <c r="D90" s="92"/>
      <c r="E90" s="92"/>
      <c r="F90" s="92"/>
      <c r="G90" s="92"/>
      <c r="H90" s="92"/>
      <c r="I90" s="93"/>
      <c r="J90" s="94"/>
      <c r="K90" s="305">
        <v>0.05</v>
      </c>
      <c r="L90" s="861">
        <f>N83*K90</f>
        <v>22848.225280334191</v>
      </c>
      <c r="M90" s="862"/>
      <c r="N90" s="51"/>
    </row>
    <row r="91" spans="1:14" ht="15.75" thickBot="1">
      <c r="B91" s="825" t="s">
        <v>953</v>
      </c>
      <c r="C91" s="826"/>
      <c r="D91" s="826"/>
      <c r="E91" s="826"/>
      <c r="F91" s="826"/>
      <c r="G91" s="826"/>
      <c r="H91" s="826"/>
      <c r="I91" s="826"/>
      <c r="J91" s="826"/>
      <c r="K91" s="826"/>
      <c r="L91" s="826"/>
      <c r="M91" s="827"/>
      <c r="N91" s="52">
        <f>L88+L89+L90</f>
        <v>137089.35168200513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594053.85728868889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6464.0357531029595</v>
      </c>
      <c r="L36" s="270"/>
      <c r="M36" s="336">
        <v>1</v>
      </c>
      <c r="N36" s="272">
        <f>K36/M36</f>
        <v>6464.0357531029595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9837.3747756930097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94608.66659201929</v>
      </c>
      <c r="N48" s="272">
        <f>K48*M48</f>
        <v>79471.279937296204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86.923368745608769</v>
      </c>
      <c r="N49" s="272">
        <f>K49*M49</f>
        <v>16080.823217937623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58302.259524493682</v>
      </c>
      <c r="N50" s="272">
        <f>K50*M50</f>
        <v>36730.423500431018</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626.48427961774132</v>
      </c>
      <c r="N51" s="272">
        <f>K51*M51</f>
        <v>162885.91270061274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295168.43935627758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9">
        <f>VLOOKUP(A64,TRANSPORTE!A2:D117,4,FALSE)</f>
        <v>1281.0059444400972</v>
      </c>
      <c r="M64" s="830"/>
      <c r="N64" s="287">
        <f>K64*L64</f>
        <v>807.03374499726124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9">
        <f>VLOOKUP(A65,TRANSPORTE!A3:D117,4,FALSE)</f>
        <v>1281.0059444400972</v>
      </c>
      <c r="M65" s="830"/>
      <c r="N65" s="287">
        <f>K65*L65</f>
        <v>1076.0449933296816</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1883.0787383269428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374355.67332209856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74871.134664419718</v>
      </c>
      <c r="M88" s="860"/>
      <c r="N88" s="51"/>
    </row>
    <row r="89" spans="1:14">
      <c r="B89" s="89" t="s">
        <v>973</v>
      </c>
      <c r="C89" s="90"/>
      <c r="D89" s="90"/>
      <c r="E89" s="90"/>
      <c r="F89" s="90"/>
      <c r="G89" s="90"/>
      <c r="H89" s="90"/>
      <c r="I89" s="87"/>
      <c r="J89" s="88"/>
      <c r="K89" s="304">
        <v>0.05</v>
      </c>
      <c r="L89" s="859">
        <f>N83*K89</f>
        <v>18717.78366610493</v>
      </c>
      <c r="M89" s="860"/>
      <c r="N89" s="51"/>
    </row>
    <row r="90" spans="1:14" ht="15.75" thickBot="1">
      <c r="B90" s="91" t="s">
        <v>974</v>
      </c>
      <c r="C90" s="92"/>
      <c r="D90" s="92"/>
      <c r="E90" s="92"/>
      <c r="F90" s="92"/>
      <c r="G90" s="92"/>
      <c r="H90" s="92"/>
      <c r="I90" s="93"/>
      <c r="J90" s="94"/>
      <c r="K90" s="305">
        <v>0.05</v>
      </c>
      <c r="L90" s="861">
        <f>N83*K90</f>
        <v>18717.78366610493</v>
      </c>
      <c r="M90" s="862"/>
      <c r="N90" s="51"/>
    </row>
    <row r="91" spans="1:14" ht="15.75" thickBot="1">
      <c r="B91" s="825" t="s">
        <v>953</v>
      </c>
      <c r="C91" s="826"/>
      <c r="D91" s="826"/>
      <c r="E91" s="826"/>
      <c r="F91" s="826"/>
      <c r="G91" s="826"/>
      <c r="H91" s="826"/>
      <c r="I91" s="826"/>
      <c r="J91" s="826"/>
      <c r="K91" s="826"/>
      <c r="L91" s="826"/>
      <c r="M91" s="827"/>
      <c r="N91" s="52">
        <f>L88+L89+L90</f>
        <v>112306.70199662956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486662.37531872815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6464.0357531029595</v>
      </c>
      <c r="L36" s="270"/>
      <c r="M36" s="336">
        <v>1</v>
      </c>
      <c r="N36" s="272">
        <f>K36/M36</f>
        <v>6464.0357531029595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2698.6712180720406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9162.7069711750009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94608.66659201929</v>
      </c>
      <c r="N48" s="272">
        <f>K48*M48</f>
        <v>47682.767962377722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86.923368745608769</v>
      </c>
      <c r="N49" s="272">
        <f>K49*M49</f>
        <v>9648.4939307625737</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63602.464935811287</v>
      </c>
      <c r="N50" s="272">
        <f>K50*M50</f>
        <v>25440.985974324518</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58302.259524493682</v>
      </c>
      <c r="N51" s="272">
        <f>K51*M51</f>
        <v>22038.254100258611</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626.48427961774132</v>
      </c>
      <c r="N52" s="272">
        <f>K52*M52</f>
        <v>97731.547620367652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202542.04958809109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9">
        <f>VLOOKUP(A64,TRANSPORTE!A2:D117,4,FALSE)</f>
        <v>1281.0059444400972</v>
      </c>
      <c r="M64" s="830"/>
      <c r="N64" s="287">
        <f>K64*L64</f>
        <v>484.22024699835674</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9">
        <f>VLOOKUP(A65,TRANSPORTE!A3:D117,4,FALSE)</f>
        <v>1281.0059444400972</v>
      </c>
      <c r="M65" s="830"/>
      <c r="N65" s="287">
        <f>K65*L65</f>
        <v>645.62699599780899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9">
        <f>VLOOKUP(A66,TRANSPORTE!A3:D117,4,FALSE)</f>
        <v>1281.0059444400972</v>
      </c>
      <c r="M66" s="830"/>
      <c r="N66" s="287">
        <f>K66*L66</f>
        <v>512.40237777603886</v>
      </c>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1642.2496207722047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267320.43054147909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53464.086108295822</v>
      </c>
      <c r="M88" s="860"/>
      <c r="N88" s="51"/>
    </row>
    <row r="89" spans="1:14">
      <c r="B89" s="89" t="s">
        <v>973</v>
      </c>
      <c r="C89" s="90"/>
      <c r="D89" s="90"/>
      <c r="E89" s="90"/>
      <c r="F89" s="90"/>
      <c r="G89" s="90"/>
      <c r="H89" s="90"/>
      <c r="I89" s="87"/>
      <c r="J89" s="88"/>
      <c r="K89" s="304">
        <v>0.05</v>
      </c>
      <c r="L89" s="859">
        <f>N83*K89</f>
        <v>13366.021527073955</v>
      </c>
      <c r="M89" s="860"/>
      <c r="N89" s="51"/>
    </row>
    <row r="90" spans="1:14" ht="15.75" thickBot="1">
      <c r="B90" s="91" t="s">
        <v>974</v>
      </c>
      <c r="C90" s="92"/>
      <c r="D90" s="92"/>
      <c r="E90" s="92"/>
      <c r="F90" s="92"/>
      <c r="G90" s="92"/>
      <c r="H90" s="92"/>
      <c r="I90" s="93"/>
      <c r="J90" s="94"/>
      <c r="K90" s="305">
        <v>0.05</v>
      </c>
      <c r="L90" s="861">
        <f>N83*K90</f>
        <v>13366.021527073955</v>
      </c>
      <c r="M90" s="862"/>
      <c r="N90" s="51"/>
    </row>
    <row r="91" spans="1:14" ht="15.75" thickBot="1">
      <c r="B91" s="825" t="s">
        <v>953</v>
      </c>
      <c r="C91" s="826"/>
      <c r="D91" s="826"/>
      <c r="E91" s="826"/>
      <c r="F91" s="826"/>
      <c r="G91" s="826"/>
      <c r="H91" s="826"/>
      <c r="I91" s="826"/>
      <c r="J91" s="826"/>
      <c r="K91" s="826"/>
      <c r="L91" s="826"/>
      <c r="M91" s="827"/>
      <c r="N91" s="52">
        <f>L88+L89+L90</f>
        <v>80196.129162443729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347516.55970392283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5153.7997987071494</v>
      </c>
      <c r="L36" s="270"/>
      <c r="M36" s="336">
        <v>1</v>
      </c>
      <c r="N36" s="272">
        <f>K36/M36</f>
        <v>5153.7997987071494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6736.6188787919027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3453.6138460145526</v>
      </c>
      <c r="N48" s="272">
        <f>K48*M48</f>
        <v>117809.67551524843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38161.478961486777</v>
      </c>
      <c r="N49" s="272">
        <f>K49*M49</f>
        <v>5724.221844223016</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355113.76255827973</v>
      </c>
      <c r="N50" s="272">
        <f>K50*M50</f>
        <v>44744.334082343245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25085.872211766236</v>
      </c>
      <c r="N51" s="272">
        <f>K51*M51</f>
        <v>25085.872211766236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193364.10365358091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9">
        <f>VLOOKUP(A61,TRANSPORTE!A3:D117,4,FALSE)</f>
        <v>914.56679379946388</v>
      </c>
      <c r="M61" s="830"/>
      <c r="N61" s="287">
        <f>K61*L61</f>
        <v>115.23541601873245</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115.23541601873245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279356.91195262916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55871.382390525832</v>
      </c>
      <c r="M85" s="860"/>
      <c r="N85" s="51"/>
    </row>
    <row r="86" spans="1:14">
      <c r="B86" s="89" t="s">
        <v>973</v>
      </c>
      <c r="C86" s="90"/>
      <c r="D86" s="90"/>
      <c r="E86" s="90"/>
      <c r="F86" s="90"/>
      <c r="G86" s="90"/>
      <c r="H86" s="90"/>
      <c r="I86" s="87"/>
      <c r="J86" s="88"/>
      <c r="K86" s="304">
        <v>0.05</v>
      </c>
      <c r="L86" s="859">
        <f>N80*K86</f>
        <v>13967.845597631458</v>
      </c>
      <c r="M86" s="860"/>
      <c r="N86" s="51"/>
    </row>
    <row r="87" spans="1:14" ht="15.75" thickBot="1">
      <c r="B87" s="91" t="s">
        <v>974</v>
      </c>
      <c r="C87" s="92"/>
      <c r="D87" s="92"/>
      <c r="E87" s="92"/>
      <c r="F87" s="92"/>
      <c r="G87" s="92"/>
      <c r="H87" s="92"/>
      <c r="I87" s="93"/>
      <c r="J87" s="94"/>
      <c r="K87" s="305">
        <v>0.05</v>
      </c>
      <c r="L87" s="861">
        <f>N80*K87</f>
        <v>13967.845597631458</v>
      </c>
      <c r="M87" s="862"/>
      <c r="N87" s="51"/>
    </row>
    <row r="88" spans="1:14" ht="15.75" thickBot="1">
      <c r="B88" s="825" t="s">
        <v>953</v>
      </c>
      <c r="C88" s="826"/>
      <c r="D88" s="826"/>
      <c r="E88" s="826"/>
      <c r="F88" s="826"/>
      <c r="G88" s="826"/>
      <c r="H88" s="826"/>
      <c r="I88" s="826"/>
      <c r="J88" s="826"/>
      <c r="K88" s="826"/>
      <c r="L88" s="826"/>
      <c r="M88" s="827"/>
      <c r="N88" s="52">
        <f>L85+L86+L87</f>
        <v>83807.073585788748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363163.98553841794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5153.7997987071494</v>
      </c>
      <c r="L36" s="270"/>
      <c r="M36" s="336">
        <v>1</v>
      </c>
      <c r="N36" s="272">
        <f>K36/M36</f>
        <v>5153.7997987071494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6736.6188787919027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3453.6138460145526</v>
      </c>
      <c r="N48" s="272">
        <f>K48*M48</f>
        <v>117809.67551524843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38161.478961486777</v>
      </c>
      <c r="N49" s="272">
        <f>K49*M49</f>
        <v>5724.221844223016</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386914.99502618535</v>
      </c>
      <c r="N50" s="272">
        <f>K50*M50</f>
        <v>48751.289373299354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25085.872211766236</v>
      </c>
      <c r="N51" s="272">
        <f>K51*M51</f>
        <v>25085.872211766236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197371.05894453704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9">
        <f>VLOOKUP(A61,TRANSPORTE!A3:D117,4,FALSE)</f>
        <v>914.56679379946388</v>
      </c>
      <c r="M61" s="830"/>
      <c r="N61" s="287">
        <f>K61*L61</f>
        <v>115.23541601873245</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115.23541601873245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283363.86724358529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56672.77344871706</v>
      </c>
      <c r="M85" s="860"/>
      <c r="N85" s="51"/>
    </row>
    <row r="86" spans="1:14">
      <c r="B86" s="89" t="s">
        <v>973</v>
      </c>
      <c r="C86" s="90"/>
      <c r="D86" s="90"/>
      <c r="E86" s="90"/>
      <c r="F86" s="90"/>
      <c r="G86" s="90"/>
      <c r="H86" s="90"/>
      <c r="I86" s="87"/>
      <c r="J86" s="88"/>
      <c r="K86" s="304">
        <v>0.05</v>
      </c>
      <c r="L86" s="859">
        <f>N80*K86</f>
        <v>14168.193362179265</v>
      </c>
      <c r="M86" s="860"/>
      <c r="N86" s="51"/>
    </row>
    <row r="87" spans="1:14" ht="15.75" thickBot="1">
      <c r="B87" s="91" t="s">
        <v>974</v>
      </c>
      <c r="C87" s="92"/>
      <c r="D87" s="92"/>
      <c r="E87" s="92"/>
      <c r="F87" s="92"/>
      <c r="G87" s="92"/>
      <c r="H87" s="92"/>
      <c r="I87" s="93"/>
      <c r="J87" s="94"/>
      <c r="K87" s="305">
        <v>0.05</v>
      </c>
      <c r="L87" s="861">
        <f>N80*K87</f>
        <v>14168.193362179265</v>
      </c>
      <c r="M87" s="862"/>
      <c r="N87" s="51"/>
    </row>
    <row r="88" spans="1:14" ht="15.75" thickBot="1">
      <c r="B88" s="825" t="s">
        <v>953</v>
      </c>
      <c r="C88" s="826"/>
      <c r="D88" s="826"/>
      <c r="E88" s="826"/>
      <c r="F88" s="826"/>
      <c r="G88" s="826"/>
      <c r="H88" s="826"/>
      <c r="I88" s="826"/>
      <c r="J88" s="826"/>
      <c r="K88" s="826"/>
      <c r="L88" s="826"/>
      <c r="M88" s="827"/>
      <c r="N88" s="52">
        <f>L85+L86+L87</f>
        <v>85009.160173075594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368373.02741666092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3912.2538356607288</v>
      </c>
      <c r="L36" s="270"/>
      <c r="M36" s="336">
        <v>37.5</v>
      </c>
      <c r="N36" s="272">
        <f>K36/M36</f>
        <v>104.32676895095277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120.40849331239357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3453.6138460145526</v>
      </c>
      <c r="N48" s="272">
        <f>K48*M48</f>
        <v>3626.2945383152805</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5206.3881358035205</v>
      </c>
      <c r="N49" s="272">
        <f>K49*M49</f>
        <v>156.1916440741056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3782.4861823893862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0.30725115146230431</v>
      </c>
      <c r="M61" s="830"/>
      <c r="N61" s="287">
        <f>K61*L61</f>
        <v>0.32261370903541953</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0.32261370903541953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4707.3035074828549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941.46070149657101</v>
      </c>
      <c r="M85" s="860"/>
      <c r="N85" s="51"/>
    </row>
    <row r="86" spans="1:14">
      <c r="B86" s="89" t="s">
        <v>973</v>
      </c>
      <c r="C86" s="90"/>
      <c r="D86" s="90"/>
      <c r="E86" s="90"/>
      <c r="F86" s="90"/>
      <c r="G86" s="90"/>
      <c r="H86" s="90"/>
      <c r="I86" s="87"/>
      <c r="J86" s="88"/>
      <c r="K86" s="304">
        <v>0.05</v>
      </c>
      <c r="L86" s="859">
        <f>N80*K86</f>
        <v>235.36517537414275</v>
      </c>
      <c r="M86" s="860"/>
      <c r="N86" s="51"/>
    </row>
    <row r="87" spans="1:14" ht="15.75" thickBot="1">
      <c r="B87" s="91" t="s">
        <v>974</v>
      </c>
      <c r="C87" s="92"/>
      <c r="D87" s="92"/>
      <c r="E87" s="92"/>
      <c r="F87" s="92"/>
      <c r="G87" s="92"/>
      <c r="H87" s="92"/>
      <c r="I87" s="93"/>
      <c r="J87" s="94"/>
      <c r="K87" s="305">
        <v>0.05</v>
      </c>
      <c r="L87" s="861">
        <f>N80*K87</f>
        <v>235.36517537414275</v>
      </c>
      <c r="M87" s="862"/>
      <c r="N87" s="51"/>
    </row>
    <row r="88" spans="1:14" ht="15.75" thickBot="1">
      <c r="B88" s="825" t="s">
        <v>953</v>
      </c>
      <c r="C88" s="826"/>
      <c r="D88" s="826"/>
      <c r="E88" s="826"/>
      <c r="F88" s="826"/>
      <c r="G88" s="826"/>
      <c r="H88" s="826"/>
      <c r="I88" s="826"/>
      <c r="J88" s="826"/>
      <c r="K88" s="826"/>
      <c r="L88" s="826"/>
      <c r="M88" s="827"/>
      <c r="N88" s="52">
        <f>L85+L86+L87</f>
        <v>1412.1910522448566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6119.494559727711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3912.2538356607288</v>
      </c>
      <c r="L36" s="270"/>
      <c r="M36" s="336">
        <v>37.5</v>
      </c>
      <c r="N36" s="272">
        <f>K36/M36</f>
        <v>104.32676895095277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120.40849331239357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3376.2308470093158</v>
      </c>
      <c r="N48" s="272">
        <f>K48*M48</f>
        <v>3545.0423893597817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5206.3881358035205</v>
      </c>
      <c r="N49" s="272">
        <f>K49*M49</f>
        <v>156.1916440741056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3701.2340334338874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0.30725115146230431</v>
      </c>
      <c r="M61" s="830"/>
      <c r="N61" s="287">
        <f>K61*L61</f>
        <v>0.32261370903541953</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0.32261370903541953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4626.0513585273566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925.21027170547131</v>
      </c>
      <c r="M85" s="860"/>
      <c r="N85" s="51"/>
    </row>
    <row r="86" spans="1:14">
      <c r="B86" s="89" t="s">
        <v>973</v>
      </c>
      <c r="C86" s="90"/>
      <c r="D86" s="90"/>
      <c r="E86" s="90"/>
      <c r="F86" s="90"/>
      <c r="G86" s="90"/>
      <c r="H86" s="90"/>
      <c r="I86" s="87"/>
      <c r="J86" s="88"/>
      <c r="K86" s="304">
        <v>0.05</v>
      </c>
      <c r="L86" s="859">
        <f>N80*K86</f>
        <v>231.30256792636783</v>
      </c>
      <c r="M86" s="860"/>
      <c r="N86" s="51"/>
    </row>
    <row r="87" spans="1:14" ht="15.75" thickBot="1">
      <c r="B87" s="91" t="s">
        <v>974</v>
      </c>
      <c r="C87" s="92"/>
      <c r="D87" s="92"/>
      <c r="E87" s="92"/>
      <c r="F87" s="92"/>
      <c r="G87" s="92"/>
      <c r="H87" s="92"/>
      <c r="I87" s="93"/>
      <c r="J87" s="94"/>
      <c r="K87" s="305">
        <v>0.05</v>
      </c>
      <c r="L87" s="861">
        <f>N80*K87</f>
        <v>231.30256792636783</v>
      </c>
      <c r="M87" s="862"/>
      <c r="N87" s="51"/>
    </row>
    <row r="88" spans="1:14" ht="15.75" thickBot="1">
      <c r="B88" s="825" t="s">
        <v>953</v>
      </c>
      <c r="C88" s="826"/>
      <c r="D88" s="826"/>
      <c r="E88" s="826"/>
      <c r="F88" s="826"/>
      <c r="G88" s="826"/>
      <c r="H88" s="826"/>
      <c r="I88" s="826"/>
      <c r="J88" s="826"/>
      <c r="K88" s="826"/>
      <c r="L88" s="826"/>
      <c r="M88" s="827"/>
      <c r="N88" s="52">
        <f>L85+L86+L87</f>
        <v>1387.815407558207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6013.8667660855635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15914.548294277121</v>
      </c>
      <c r="L36" s="270"/>
      <c r="M36" s="336">
        <v>670</v>
      </c>
      <c r="N36" s="272">
        <f>K36/M36</f>
        <v>23.753057155637496</v>
      </c>
    </row>
    <row r="37" spans="1:14">
      <c r="A37" s="113" t="s">
        <v>125</v>
      </c>
      <c r="B37" s="838" t="str">
        <f>VLOOKUP(A37,EQUIPOS!A7:D154,3,FALSE)</f>
        <v>Bomba para gato de tensionamiento</v>
      </c>
      <c r="C37" s="839"/>
      <c r="D37" s="839"/>
      <c r="E37" s="839"/>
      <c r="F37" s="839"/>
      <c r="G37" s="839"/>
      <c r="H37" s="840"/>
      <c r="I37" s="421"/>
      <c r="J37" s="422"/>
      <c r="K37" s="269">
        <f>VLOOKUP(A37,EQUIPOS!A7:D164,4,FALSE)</f>
        <v>50876.728667364689</v>
      </c>
      <c r="L37" s="335"/>
      <c r="M37" s="336">
        <v>670</v>
      </c>
      <c r="N37" s="272">
        <f>K37/M37</f>
        <v>75.935415921439841</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157849.60012089615</v>
      </c>
      <c r="L38" s="423"/>
      <c r="M38" s="424">
        <v>670</v>
      </c>
      <c r="N38" s="272">
        <f>K38/M38</f>
        <v>235.59641809088978</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341.70125664899422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11786.596793688095</v>
      </c>
      <c r="N48" s="272">
        <f t="shared" ref="N48:N53" si="0">K48*M48</f>
        <v>47.146387174752384</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11725.114410916813</v>
      </c>
      <c r="N49" s="272">
        <f t="shared" si="0"/>
        <v>46.900457643667252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1008.0990692326091</v>
      </c>
      <c r="N50" s="272">
        <f t="shared" si="0"/>
        <v>20.161981384652183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5452.8513271635538</v>
      </c>
      <c r="N51" s="272">
        <f t="shared" si="0"/>
        <v>463.4923628089021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67077.279603471106</v>
      </c>
      <c r="N52" s="272">
        <f t="shared" si="0"/>
        <v>67.077279603471112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5206.3881358035205</v>
      </c>
      <c r="N53" s="272">
        <f t="shared" si="0"/>
        <v>104.12776271607041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748.90623133151541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1411.4257620318649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282.28515240637302</v>
      </c>
      <c r="M85" s="860"/>
      <c r="N85" s="51"/>
    </row>
    <row r="86" spans="1:14">
      <c r="B86" s="89" t="s">
        <v>973</v>
      </c>
      <c r="C86" s="90"/>
      <c r="D86" s="90"/>
      <c r="E86" s="90"/>
      <c r="F86" s="90"/>
      <c r="G86" s="90"/>
      <c r="H86" s="90"/>
      <c r="I86" s="87"/>
      <c r="J86" s="88"/>
      <c r="K86" s="304">
        <v>0.05</v>
      </c>
      <c r="L86" s="859">
        <f>N80*K86</f>
        <v>70.571288101593254</v>
      </c>
      <c r="M86" s="860"/>
      <c r="N86" s="51"/>
    </row>
    <row r="87" spans="1:14" ht="15.75" thickBot="1">
      <c r="B87" s="91" t="s">
        <v>974</v>
      </c>
      <c r="C87" s="92"/>
      <c r="D87" s="92"/>
      <c r="E87" s="92"/>
      <c r="F87" s="92"/>
      <c r="G87" s="92"/>
      <c r="H87" s="92"/>
      <c r="I87" s="93"/>
      <c r="J87" s="94"/>
      <c r="K87" s="305">
        <v>0.05</v>
      </c>
      <c r="L87" s="861">
        <f>N80*K87</f>
        <v>70.571288101593254</v>
      </c>
      <c r="M87" s="862"/>
      <c r="N87" s="51"/>
    </row>
    <row r="88" spans="1:14" ht="15.75" thickBot="1">
      <c r="B88" s="825" t="s">
        <v>953</v>
      </c>
      <c r="C88" s="826"/>
      <c r="D88" s="826"/>
      <c r="E88" s="826"/>
      <c r="F88" s="826"/>
      <c r="G88" s="826"/>
      <c r="H88" s="826"/>
      <c r="I88" s="826"/>
      <c r="J88" s="826"/>
      <c r="K88" s="826"/>
      <c r="L88" s="826"/>
      <c r="M88" s="827"/>
      <c r="N88" s="52">
        <f>L85+L86+L87</f>
        <v>423.42772860955955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1834.8534906414245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15914.548294277121</v>
      </c>
      <c r="L36" s="270"/>
      <c r="M36" s="336">
        <v>670</v>
      </c>
      <c r="N36" s="272">
        <f>K36/M36</f>
        <v>23.753057155637496</v>
      </c>
    </row>
    <row r="37" spans="1:14">
      <c r="A37" s="113" t="s">
        <v>125</v>
      </c>
      <c r="B37" s="838" t="str">
        <f>VLOOKUP(A37,EQUIPOS!A7:D154,3,FALSE)</f>
        <v>Bomba para gato de tensionamiento</v>
      </c>
      <c r="C37" s="839"/>
      <c r="D37" s="839"/>
      <c r="E37" s="839"/>
      <c r="F37" s="839"/>
      <c r="G37" s="839"/>
      <c r="H37" s="840"/>
      <c r="I37" s="421"/>
      <c r="J37" s="422"/>
      <c r="K37" s="269">
        <f>VLOOKUP(A37,EQUIPOS!A7:D164,4,FALSE)</f>
        <v>50876.728667364689</v>
      </c>
      <c r="L37" s="335"/>
      <c r="M37" s="336">
        <v>670</v>
      </c>
      <c r="N37" s="272">
        <f>K37/M37</f>
        <v>75.935415921439841</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157849.60012089615</v>
      </c>
      <c r="L38" s="423"/>
      <c r="M38" s="424">
        <v>670</v>
      </c>
      <c r="N38" s="272">
        <f>K38/M38</f>
        <v>235.59641809088978</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341.70125664899422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11786.596793688095</v>
      </c>
      <c r="N48" s="272">
        <f t="shared" ref="N48:N53" si="0">K48*M48</f>
        <v>47.146387174752384</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11725.114410916813</v>
      </c>
      <c r="N49" s="272">
        <f t="shared" si="0"/>
        <v>46.900457643667252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1008.0990692326091</v>
      </c>
      <c r="N50" s="272">
        <f t="shared" si="0"/>
        <v>20.161981384652183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5452.8513271635538</v>
      </c>
      <c r="N51" s="272">
        <f t="shared" si="0"/>
        <v>30154.267839214455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67077.279603471106</v>
      </c>
      <c r="N52" s="272">
        <f t="shared" si="0"/>
        <v>67.077279603471112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5206.3881358035205</v>
      </c>
      <c r="N53" s="272">
        <f t="shared" si="0"/>
        <v>104.12776271607041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30439.681707737069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31102.201238437417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6220.4402476874839</v>
      </c>
      <c r="M85" s="860"/>
      <c r="N85" s="51"/>
    </row>
    <row r="86" spans="1:14">
      <c r="B86" s="89" t="s">
        <v>973</v>
      </c>
      <c r="C86" s="90"/>
      <c r="D86" s="90"/>
      <c r="E86" s="90"/>
      <c r="F86" s="90"/>
      <c r="G86" s="90"/>
      <c r="H86" s="90"/>
      <c r="I86" s="87"/>
      <c r="J86" s="88"/>
      <c r="K86" s="304">
        <v>0.05</v>
      </c>
      <c r="L86" s="859">
        <f>N80*K86</f>
        <v>1555.110061921871</v>
      </c>
      <c r="M86" s="860"/>
      <c r="N86" s="51"/>
    </row>
    <row r="87" spans="1:14" ht="15.75" thickBot="1">
      <c r="B87" s="91" t="s">
        <v>974</v>
      </c>
      <c r="C87" s="92"/>
      <c r="D87" s="92"/>
      <c r="E87" s="92"/>
      <c r="F87" s="92"/>
      <c r="G87" s="92"/>
      <c r="H87" s="92"/>
      <c r="I87" s="93"/>
      <c r="J87" s="94"/>
      <c r="K87" s="305">
        <v>0.05</v>
      </c>
      <c r="L87" s="861">
        <f>N80*K87</f>
        <v>1555.110061921871</v>
      </c>
      <c r="M87" s="862"/>
      <c r="N87" s="51"/>
    </row>
    <row r="88" spans="1:14" ht="15.75" thickBot="1">
      <c r="B88" s="825" t="s">
        <v>953</v>
      </c>
      <c r="C88" s="826"/>
      <c r="D88" s="826"/>
      <c r="E88" s="826"/>
      <c r="F88" s="826"/>
      <c r="G88" s="826"/>
      <c r="H88" s="826"/>
      <c r="I88" s="826"/>
      <c r="J88" s="826"/>
      <c r="K88" s="826"/>
      <c r="L88" s="826"/>
      <c r="M88" s="827"/>
      <c r="N88" s="52">
        <f>L85+L86+L87</f>
        <v>9330.6603715312249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40432.861609968641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983" t="s">
        <v>945</v>
      </c>
      <c r="M30" s="83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11" t="s">
        <v>948</v>
      </c>
      <c r="J35" s="808"/>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47"/>
      <c r="J42" s="848"/>
      <c r="K42" s="41"/>
      <c r="L42" s="849"/>
      <c r="M42" s="962"/>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361563.05250277097</v>
      </c>
      <c r="N48" s="272">
        <f>K48*M48</f>
        <v>361563.05250277097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361563.05250277097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982"/>
      <c r="I71" s="73" t="s">
        <v>964</v>
      </c>
      <c r="J71" s="75" t="s">
        <v>1410</v>
      </c>
      <c r="K71" s="74" t="s">
        <v>966</v>
      </c>
      <c r="L71" s="853"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48"/>
      <c r="I77" s="126"/>
      <c r="J77" s="126"/>
      <c r="K77" s="126"/>
      <c r="L77" s="981"/>
      <c r="M77" s="850"/>
      <c r="N77" s="127"/>
    </row>
    <row r="78" spans="1:15" ht="15.75" thickBot="1">
      <c r="B78" s="831" t="s">
        <v>953</v>
      </c>
      <c r="C78" s="832"/>
      <c r="D78" s="832"/>
      <c r="E78" s="832"/>
      <c r="F78" s="832"/>
      <c r="G78" s="832"/>
      <c r="H78" s="832"/>
      <c r="I78" s="832"/>
      <c r="J78" s="832"/>
      <c r="K78" s="832"/>
      <c r="L78" s="832"/>
      <c r="M78" s="833"/>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363271.56219027098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72654.312438054199</v>
      </c>
      <c r="M85" s="860"/>
      <c r="N85" s="51"/>
    </row>
    <row r="86" spans="1:14">
      <c r="B86" s="89" t="s">
        <v>973</v>
      </c>
      <c r="C86" s="90"/>
      <c r="D86" s="90"/>
      <c r="E86" s="90"/>
      <c r="F86" s="90"/>
      <c r="G86" s="90"/>
      <c r="H86" s="90"/>
      <c r="I86" s="87"/>
      <c r="J86" s="88"/>
      <c r="K86" s="304">
        <v>0.05</v>
      </c>
      <c r="L86" s="859">
        <f>N80*K86</f>
        <v>18163.57810951355</v>
      </c>
      <c r="M86" s="860"/>
      <c r="N86" s="51"/>
    </row>
    <row r="87" spans="1:14" ht="15.75" thickBot="1">
      <c r="B87" s="91" t="s">
        <v>974</v>
      </c>
      <c r="C87" s="92"/>
      <c r="D87" s="92"/>
      <c r="E87" s="92"/>
      <c r="F87" s="92"/>
      <c r="G87" s="92"/>
      <c r="H87" s="92"/>
      <c r="I87" s="93"/>
      <c r="J87" s="94"/>
      <c r="K87" s="305">
        <v>0.05</v>
      </c>
      <c r="L87" s="861">
        <f>N80*K87</f>
        <v>18163.57810951355</v>
      </c>
      <c r="M87" s="862"/>
      <c r="N87" s="51"/>
    </row>
    <row r="88" spans="1:14" ht="15.75" thickBot="1">
      <c r="B88" s="825" t="s">
        <v>953</v>
      </c>
      <c r="C88" s="826"/>
      <c r="D88" s="826"/>
      <c r="E88" s="826"/>
      <c r="F88" s="826"/>
      <c r="G88" s="826"/>
      <c r="H88" s="826"/>
      <c r="I88" s="826"/>
      <c r="J88" s="826"/>
      <c r="K88" s="826"/>
      <c r="L88" s="826"/>
      <c r="M88" s="827"/>
      <c r="N88" s="52">
        <f>L85+L86+L87</f>
        <v>108981.46865708129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472253.03084735229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N78*M41</f>
        <v>54.131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35976.734290941655</v>
      </c>
      <c r="N48" s="272">
        <f>K48*M48</f>
        <v>37775.571005488739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37775.571005488739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38912.322005488742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7782.464401097749</v>
      </c>
      <c r="M85" s="860"/>
      <c r="N85" s="51"/>
    </row>
    <row r="86" spans="1:14">
      <c r="B86" s="89" t="s">
        <v>973</v>
      </c>
      <c r="C86" s="90"/>
      <c r="D86" s="90"/>
      <c r="E86" s="90"/>
      <c r="F86" s="90"/>
      <c r="G86" s="90"/>
      <c r="H86" s="90"/>
      <c r="I86" s="87"/>
      <c r="J86" s="88"/>
      <c r="K86" s="304">
        <v>0.05</v>
      </c>
      <c r="L86" s="859">
        <f>N80*K86</f>
        <v>1945.6161002744373</v>
      </c>
      <c r="M86" s="860"/>
      <c r="N86" s="51"/>
    </row>
    <row r="87" spans="1:14" ht="15.75" thickBot="1">
      <c r="B87" s="91" t="s">
        <v>974</v>
      </c>
      <c r="C87" s="92"/>
      <c r="D87" s="92"/>
      <c r="E87" s="92"/>
      <c r="F87" s="92"/>
      <c r="G87" s="92"/>
      <c r="H87" s="92"/>
      <c r="I87" s="93"/>
      <c r="J87" s="94"/>
      <c r="K87" s="305">
        <v>0.05</v>
      </c>
      <c r="L87" s="861">
        <f>N80*K87</f>
        <v>1945.6161002744373</v>
      </c>
      <c r="M87" s="862"/>
      <c r="N87" s="51"/>
    </row>
    <row r="88" spans="1:14" ht="15.75" thickBot="1">
      <c r="B88" s="825" t="s">
        <v>953</v>
      </c>
      <c r="C88" s="826"/>
      <c r="D88" s="826"/>
      <c r="E88" s="826"/>
      <c r="F88" s="826"/>
      <c r="G88" s="826"/>
      <c r="H88" s="826"/>
      <c r="I88" s="826"/>
      <c r="J88" s="826"/>
      <c r="K88" s="826"/>
      <c r="L88" s="826"/>
      <c r="M88" s="827"/>
      <c r="N88" s="52">
        <f>L85+L86+L87</f>
        <v>11673.696601646623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50586.018607135367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12392.904707931575</v>
      </c>
      <c r="L36" s="270"/>
      <c r="M36" s="336">
        <v>40</v>
      </c>
      <c r="N36" s="272">
        <f>K36/M36</f>
        <v>309.82261769828938</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15853.034869188115</v>
      </c>
      <c r="L37" s="335"/>
      <c r="M37" s="336">
        <v>40</v>
      </c>
      <c r="N37" s="272">
        <f t="shared" ref="N37:N43" si="0">K37/M37</f>
        <v>396.3258717297029</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13696.989319818484</v>
      </c>
      <c r="L38" s="335"/>
      <c r="M38" s="336">
        <v>40</v>
      </c>
      <c r="N38" s="272">
        <f t="shared" si="0"/>
        <v>342.42473299546208</v>
      </c>
    </row>
    <row r="39" spans="1:14">
      <c r="A39" s="113" t="s">
        <v>208</v>
      </c>
      <c r="B39" s="838" t="str">
        <f>VLOOKUP(A39,EQUIPOS!A9:D154,3,FALSE)</f>
        <v>Equipo de soldadura 400</v>
      </c>
      <c r="C39" s="839"/>
      <c r="D39" s="839"/>
      <c r="E39" s="839"/>
      <c r="F39" s="839"/>
      <c r="G39" s="839"/>
      <c r="H39" s="840"/>
      <c r="I39" s="421"/>
      <c r="J39" s="422"/>
      <c r="K39" s="269">
        <f>VLOOKUP(A39,EQUIPOS!A9:D166,4,FALSE)</f>
        <v>10252.237514834194</v>
      </c>
      <c r="L39" s="335"/>
      <c r="M39" s="336">
        <v>40</v>
      </c>
      <c r="N39" s="272">
        <f t="shared" si="0"/>
        <v>256.30593787085485</v>
      </c>
    </row>
    <row r="40" spans="1:14">
      <c r="A40" s="113" t="s">
        <v>210</v>
      </c>
      <c r="B40" s="838" t="str">
        <f>VLOOKUP(A40,EQUIPOS!A10:D154,3,FALSE)</f>
        <v>Equipo de soldadura 600</v>
      </c>
      <c r="C40" s="839"/>
      <c r="D40" s="839"/>
      <c r="E40" s="839"/>
      <c r="F40" s="839"/>
      <c r="G40" s="839"/>
      <c r="H40" s="840"/>
      <c r="I40" s="421"/>
      <c r="J40" s="422"/>
      <c r="K40" s="269">
        <f>VLOOKUP(A40,EQUIPOS!A10:D167,4,FALSE)</f>
        <v>15654.141461400333</v>
      </c>
      <c r="L40" s="335"/>
      <c r="M40" s="336">
        <v>40</v>
      </c>
      <c r="N40" s="272">
        <f t="shared" si="0"/>
        <v>391.35353653500835</v>
      </c>
    </row>
    <row r="41" spans="1:14">
      <c r="A41" s="113" t="s">
        <v>202</v>
      </c>
      <c r="B41" s="838" t="str">
        <f>VLOOKUP(A41,EQUIPOS!A11:D155,3,FALSE)</f>
        <v xml:space="preserve">Equipo de rayos X y/o ultrasonido
</v>
      </c>
      <c r="C41" s="839"/>
      <c r="D41" s="839"/>
      <c r="E41" s="839"/>
      <c r="F41" s="839"/>
      <c r="G41" s="839"/>
      <c r="H41" s="840"/>
      <c r="I41" s="421"/>
      <c r="J41" s="422"/>
      <c r="K41" s="269">
        <f>VLOOKUP(A41,EQUIPOS!A11:D168,4,FALSE)</f>
        <v>60739.381156635187</v>
      </c>
      <c r="L41" s="335"/>
      <c r="M41" s="336">
        <v>4000</v>
      </c>
      <c r="N41" s="272">
        <f t="shared" si="0"/>
        <v>15.184845289158797</v>
      </c>
    </row>
    <row r="42" spans="1:14">
      <c r="A42" s="113" t="s">
        <v>294</v>
      </c>
      <c r="B42" s="838" t="str">
        <f>VLOOKUP(A42,EQUIPOS!A12:D156,3,FALSE)</f>
        <v>Puente grúa</v>
      </c>
      <c r="C42" s="839"/>
      <c r="D42" s="839"/>
      <c r="E42" s="839"/>
      <c r="F42" s="839"/>
      <c r="G42" s="839"/>
      <c r="H42" s="840"/>
      <c r="I42" s="421"/>
      <c r="J42" s="422"/>
      <c r="K42" s="269">
        <f>VLOOKUP(A42,EQUIPOS!A12:D169,4,FALSE)</f>
        <v>508210.59017659142</v>
      </c>
      <c r="L42" s="335"/>
      <c r="M42" s="336">
        <v>40000</v>
      </c>
      <c r="N42" s="272">
        <f t="shared" si="0"/>
        <v>12.705264754414785</v>
      </c>
    </row>
    <row r="43" spans="1:14">
      <c r="A43" s="113" t="s">
        <v>334</v>
      </c>
      <c r="B43" s="838" t="str">
        <f>VLOOKUP(A43,EQUIPOS!A13:D157,3,FALSE)</f>
        <v>Taladro industrial</v>
      </c>
      <c r="C43" s="839"/>
      <c r="D43" s="839"/>
      <c r="E43" s="839"/>
      <c r="F43" s="839"/>
      <c r="G43" s="839"/>
      <c r="H43" s="840"/>
      <c r="I43" s="421"/>
      <c r="J43" s="422"/>
      <c r="K43" s="269">
        <f>VLOOKUP(A43,EQUIPOS!A13:D170,4,FALSE)</f>
        <v>3103.3522957403111</v>
      </c>
      <c r="L43" s="335"/>
      <c r="M43" s="336">
        <v>40</v>
      </c>
      <c r="N43" s="272">
        <f t="shared" si="0"/>
        <v>77.583807393507783</v>
      </c>
    </row>
    <row r="44" spans="1:14">
      <c r="B44" s="838"/>
      <c r="C44" s="839"/>
      <c r="D44" s="839"/>
      <c r="E44" s="839"/>
      <c r="F44" s="839"/>
      <c r="G44" s="839"/>
      <c r="H44" s="840"/>
      <c r="I44" s="36"/>
      <c r="J44" s="37"/>
      <c r="K44" s="269"/>
      <c r="L44" s="276"/>
      <c r="M44" s="336"/>
      <c r="N44" s="272"/>
    </row>
    <row r="45" spans="1:14">
      <c r="B45" s="320"/>
      <c r="C45" s="321"/>
      <c r="D45" s="321"/>
      <c r="E45" s="321"/>
      <c r="F45" s="323"/>
      <c r="G45" s="323"/>
      <c r="H45" s="125"/>
      <c r="I45" s="36"/>
      <c r="J45" s="37"/>
      <c r="K45" s="269"/>
      <c r="L45" s="276"/>
      <c r="M45" s="277"/>
      <c r="N45" s="273"/>
    </row>
    <row r="46" spans="1:14">
      <c r="B46" s="845" t="s">
        <v>952</v>
      </c>
      <c r="C46" s="846"/>
      <c r="D46" s="846"/>
      <c r="E46" s="38"/>
      <c r="F46" s="39"/>
      <c r="G46" s="39"/>
      <c r="H46" s="40"/>
      <c r="I46" s="36"/>
      <c r="J46" s="37"/>
      <c r="K46" s="279"/>
      <c r="L46" s="276"/>
      <c r="M46" s="401">
        <v>0.1</v>
      </c>
      <c r="N46" s="344">
        <f>N83*M46</f>
        <v>201.60799618480041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SUM(N36:N46)</f>
        <v>2003.3146104511995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33538.639801735553</v>
      </c>
      <c r="N53" s="272">
        <f t="shared" ref="N53:N58" si="1">K53*M53</f>
        <v>167.69319900867777</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4864.5285265073007</v>
      </c>
      <c r="N54" s="272">
        <f t="shared" si="1"/>
        <v>24.322642632536503</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12583.747687550265</v>
      </c>
      <c r="N55" s="272">
        <f t="shared" si="1"/>
        <v>62.91873843775133</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10955.524585193494</v>
      </c>
      <c r="N56" s="272">
        <f t="shared" si="1"/>
        <v>109.55524585193494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20947.47182660945</v>
      </c>
      <c r="N57" s="272">
        <f t="shared" si="1"/>
        <v>209.4747182660945</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4057.8372629047603</v>
      </c>
      <c r="N58" s="272">
        <f t="shared" si="1"/>
        <v>4057.8372629047603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4631.8018071017559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B66" s="46"/>
      <c r="C66" s="317"/>
      <c r="D66" s="317"/>
      <c r="E66" s="317"/>
      <c r="F66" s="317"/>
      <c r="G66" s="31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311"/>
      <c r="I68" s="279"/>
      <c r="J68" s="286"/>
      <c r="K68" s="279"/>
      <c r="L68" s="829"/>
      <c r="M68" s="830"/>
      <c r="N68" s="287"/>
    </row>
    <row r="69" spans="1:15">
      <c r="B69" s="46"/>
      <c r="C69" s="47"/>
      <c r="D69" s="47"/>
      <c r="E69" s="47"/>
      <c r="F69" s="47"/>
      <c r="G69" s="47"/>
      <c r="H69" s="311"/>
      <c r="I69" s="279"/>
      <c r="J69" s="286"/>
      <c r="K69" s="279"/>
      <c r="L69" s="829"/>
      <c r="M69" s="83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0"/>
      <c r="J82" s="471"/>
      <c r="K82" s="474"/>
      <c r="L82" s="475"/>
      <c r="M82" s="476"/>
      <c r="N82" s="440"/>
    </row>
    <row r="83" spans="1:14" ht="15.75" thickBot="1">
      <c r="B83" s="831" t="s">
        <v>953</v>
      </c>
      <c r="C83" s="832"/>
      <c r="D83" s="832"/>
      <c r="E83" s="832"/>
      <c r="F83" s="832"/>
      <c r="G83" s="832"/>
      <c r="H83" s="832"/>
      <c r="I83" s="832"/>
      <c r="J83" s="832"/>
      <c r="K83" s="832"/>
      <c r="L83" s="832"/>
      <c r="M83" s="833"/>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8651.1963794009607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1730.2392758801923</v>
      </c>
      <c r="M90" s="860"/>
      <c r="N90" s="51"/>
    </row>
    <row r="91" spans="1:14">
      <c r="B91" s="89" t="s">
        <v>973</v>
      </c>
      <c r="C91" s="90"/>
      <c r="D91" s="90"/>
      <c r="E91" s="90"/>
      <c r="F91" s="90"/>
      <c r="G91" s="90"/>
      <c r="H91" s="90"/>
      <c r="I91" s="87"/>
      <c r="J91" s="88"/>
      <c r="K91" s="304">
        <v>0.05</v>
      </c>
      <c r="L91" s="859">
        <f>N85*K91</f>
        <v>432.55981897004807</v>
      </c>
      <c r="M91" s="860"/>
      <c r="N91" s="51"/>
    </row>
    <row r="92" spans="1:14" ht="15.75" thickBot="1">
      <c r="B92" s="91" t="s">
        <v>974</v>
      </c>
      <c r="C92" s="92"/>
      <c r="D92" s="92"/>
      <c r="E92" s="92"/>
      <c r="F92" s="92"/>
      <c r="G92" s="92"/>
      <c r="H92" s="92"/>
      <c r="I92" s="93"/>
      <c r="J92" s="94"/>
      <c r="K92" s="305">
        <v>0.05</v>
      </c>
      <c r="L92" s="861">
        <f>N85*K92</f>
        <v>432.55981897004807</v>
      </c>
      <c r="M92" s="862"/>
      <c r="N92" s="51"/>
    </row>
    <row r="93" spans="1:14" ht="15.75" thickBot="1">
      <c r="B93" s="825" t="s">
        <v>953</v>
      </c>
      <c r="C93" s="826"/>
      <c r="D93" s="826"/>
      <c r="E93" s="826"/>
      <c r="F93" s="826"/>
      <c r="G93" s="826"/>
      <c r="H93" s="826"/>
      <c r="I93" s="826"/>
      <c r="J93" s="826"/>
      <c r="K93" s="826"/>
      <c r="L93" s="826"/>
      <c r="M93" s="827"/>
      <c r="N93" s="52">
        <f>L90+L91+L92</f>
        <v>2595.3589138202883</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11246.555293221249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12392.904707931575</v>
      </c>
      <c r="L36" s="270"/>
      <c r="M36" s="336">
        <v>40</v>
      </c>
      <c r="N36" s="272">
        <f t="shared" ref="N36:N41" si="0">K36/M36</f>
        <v>309.82261769828938</v>
      </c>
    </row>
    <row r="37" spans="1:14">
      <c r="A37" s="113" t="s">
        <v>334</v>
      </c>
      <c r="B37" s="838" t="str">
        <f>VLOOKUP(A37,EQUIPOS!A7:D154,3,FALSE)</f>
        <v>Taladro industrial</v>
      </c>
      <c r="C37" s="839"/>
      <c r="D37" s="839"/>
      <c r="E37" s="839"/>
      <c r="F37" s="839"/>
      <c r="G37" s="839"/>
      <c r="H37" s="840"/>
      <c r="I37" s="421"/>
      <c r="J37" s="422"/>
      <c r="K37" s="269">
        <f>VLOOKUP(A37,EQUIPOS!A7:D164,4,FALSE)</f>
        <v>3103.3522957403111</v>
      </c>
      <c r="L37" s="335"/>
      <c r="M37" s="336">
        <v>40</v>
      </c>
      <c r="N37" s="272">
        <f t="shared" si="0"/>
        <v>77.583807393507783</v>
      </c>
    </row>
    <row r="38" spans="1:14">
      <c r="A38" s="113" t="s">
        <v>195</v>
      </c>
      <c r="B38" s="838" t="str">
        <f>VLOOKUP(A38,EQUIPOS!A8:D154,3,FALSE)</f>
        <v xml:space="preserve">Equipo de oxicorte, Capacidad de corte: hasta 6´´ (152mm) </v>
      </c>
      <c r="C38" s="839"/>
      <c r="D38" s="839"/>
      <c r="E38" s="839"/>
      <c r="F38" s="839"/>
      <c r="G38" s="839"/>
      <c r="H38" s="840"/>
      <c r="I38" s="421"/>
      <c r="J38" s="422"/>
      <c r="K38" s="269">
        <f>VLOOKUP(A38,EQUIPOS!A8:D165,4,FALSE)</f>
        <v>15853.034869188115</v>
      </c>
      <c r="L38" s="335"/>
      <c r="M38" s="336">
        <v>40</v>
      </c>
      <c r="N38" s="272">
        <f t="shared" si="0"/>
        <v>396.3258717297029</v>
      </c>
    </row>
    <row r="39" spans="1:14">
      <c r="A39" s="113" t="s">
        <v>204</v>
      </c>
      <c r="B39" s="838" t="str">
        <f>VLOOKUP(A39,EQUIPOS!A9:D154,3,FALSE)</f>
        <v xml:space="preserve">Equipo de soldadura 250 AMP
</v>
      </c>
      <c r="C39" s="839"/>
      <c r="D39" s="839"/>
      <c r="E39" s="839"/>
      <c r="F39" s="839"/>
      <c r="G39" s="839"/>
      <c r="H39" s="840"/>
      <c r="I39" s="421"/>
      <c r="J39" s="422"/>
      <c r="K39" s="269">
        <f>VLOOKUP(A39,EQUIPOS!A9:D166,4,FALSE)</f>
        <v>13696.989319818484</v>
      </c>
      <c r="L39" s="335"/>
      <c r="M39" s="336">
        <v>40</v>
      </c>
      <c r="N39" s="272">
        <f t="shared" si="0"/>
        <v>342.42473299546208</v>
      </c>
    </row>
    <row r="40" spans="1:14">
      <c r="A40" s="113" t="s">
        <v>208</v>
      </c>
      <c r="B40" s="838" t="str">
        <f>VLOOKUP(A40,EQUIPOS!A10:D154,3,FALSE)</f>
        <v>Equipo de soldadura 400</v>
      </c>
      <c r="C40" s="839"/>
      <c r="D40" s="839"/>
      <c r="E40" s="839"/>
      <c r="F40" s="839"/>
      <c r="G40" s="839"/>
      <c r="H40" s="840"/>
      <c r="I40" s="421"/>
      <c r="J40" s="422"/>
      <c r="K40" s="269">
        <f>VLOOKUP(A40,EQUIPOS!A10:D167,4,FALSE)</f>
        <v>10252.237514834194</v>
      </c>
      <c r="L40" s="335"/>
      <c r="M40" s="336">
        <v>40</v>
      </c>
      <c r="N40" s="272">
        <f t="shared" si="0"/>
        <v>256.30593787085485</v>
      </c>
    </row>
    <row r="41" spans="1:14">
      <c r="A41" s="113" t="s">
        <v>210</v>
      </c>
      <c r="B41" s="838" t="str">
        <f>VLOOKUP(A41,EQUIPOS!A11:D155,3,FALSE)</f>
        <v>Equipo de soldadura 600</v>
      </c>
      <c r="C41" s="839"/>
      <c r="D41" s="839"/>
      <c r="E41" s="839"/>
      <c r="F41" s="839"/>
      <c r="G41" s="839"/>
      <c r="H41" s="840"/>
      <c r="I41" s="421"/>
      <c r="J41" s="422"/>
      <c r="K41" s="269">
        <f>VLOOKUP(A41,EQUIPOS!A11:D168,4,FALSE)</f>
        <v>15654.141461400333</v>
      </c>
      <c r="L41" s="335"/>
      <c r="M41" s="336">
        <v>40</v>
      </c>
      <c r="N41" s="272">
        <f t="shared" si="0"/>
        <v>391.35353653500835</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1874.6205023152256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33538.639801735553</v>
      </c>
      <c r="N51" s="272">
        <f t="shared" ref="N51:N56" si="1">K51*M51</f>
        <v>167.69319900867777</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4864.5285265073007</v>
      </c>
      <c r="N52" s="272">
        <f t="shared" si="1"/>
        <v>24.322642632536503</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12583.747687550265</v>
      </c>
      <c r="N53" s="272">
        <f t="shared" si="1"/>
        <v>62.91873843775133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10955.524585193494</v>
      </c>
      <c r="N54" s="272">
        <f t="shared" si="1"/>
        <v>109.55524585193494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20947.47182660945</v>
      </c>
      <c r="N55" s="272">
        <f t="shared" si="1"/>
        <v>209.4747182660945</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4057.8372629047603</v>
      </c>
      <c r="N56" s="272">
        <f t="shared" si="1"/>
        <v>4057.8372629047603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4631.8018071017559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2"/>
      <c r="C80" s="813"/>
      <c r="D80" s="813"/>
      <c r="E80" s="813"/>
      <c r="F80" s="813"/>
      <c r="G80" s="813"/>
      <c r="H80" s="813"/>
      <c r="I80" s="470"/>
      <c r="J80" s="471"/>
      <c r="K80" s="472"/>
      <c r="L80" s="475"/>
      <c r="M80" s="476"/>
      <c r="N80" s="440"/>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8522.5022712649843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1704.5004542529969</v>
      </c>
      <c r="M88" s="860"/>
      <c r="N88" s="51"/>
    </row>
    <row r="89" spans="1:14">
      <c r="B89" s="89" t="s">
        <v>973</v>
      </c>
      <c r="C89" s="90"/>
      <c r="D89" s="90"/>
      <c r="E89" s="90"/>
      <c r="F89" s="90"/>
      <c r="G89" s="90"/>
      <c r="H89" s="90"/>
      <c r="I89" s="87"/>
      <c r="J89" s="88"/>
      <c r="K89" s="304">
        <v>0.05</v>
      </c>
      <c r="L89" s="859">
        <f>N83*K89</f>
        <v>426.12511356324922</v>
      </c>
      <c r="M89" s="860"/>
      <c r="N89" s="51"/>
    </row>
    <row r="90" spans="1:14" ht="15.75" thickBot="1">
      <c r="B90" s="91" t="s">
        <v>974</v>
      </c>
      <c r="C90" s="92"/>
      <c r="D90" s="92"/>
      <c r="E90" s="92"/>
      <c r="F90" s="92"/>
      <c r="G90" s="92"/>
      <c r="H90" s="92"/>
      <c r="I90" s="93"/>
      <c r="J90" s="94"/>
      <c r="K90" s="305">
        <v>0.05</v>
      </c>
      <c r="L90" s="861">
        <f>N83*K90</f>
        <v>426.12511356324922</v>
      </c>
      <c r="M90" s="862"/>
      <c r="N90" s="51"/>
    </row>
    <row r="91" spans="1:14" ht="15.75" thickBot="1">
      <c r="B91" s="825" t="s">
        <v>953</v>
      </c>
      <c r="C91" s="826"/>
      <c r="D91" s="826"/>
      <c r="E91" s="826"/>
      <c r="F91" s="826"/>
      <c r="G91" s="826"/>
      <c r="H91" s="826"/>
      <c r="I91" s="826"/>
      <c r="J91" s="826"/>
      <c r="K91" s="826"/>
      <c r="L91" s="826"/>
      <c r="M91" s="827"/>
      <c r="N91" s="52">
        <f>L88+L89+L90</f>
        <v>2556.7506813794953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11079.25295264448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9">
        <f>VLOOKUP(A61,TRANSPORTE!A3:D117,4,FALSE)</f>
        <v>0.30725115146230431</v>
      </c>
      <c r="M61" s="830"/>
      <c r="N61" s="287">
        <f>K61*L61</f>
        <v>0.30725115146230431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0.30725115146230431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0.30725115146230431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6.1450230292460863E-2</v>
      </c>
      <c r="M85" s="860"/>
      <c r="N85" s="51"/>
    </row>
    <row r="86" spans="1:14">
      <c r="B86" s="89" t="s">
        <v>973</v>
      </c>
      <c r="C86" s="90"/>
      <c r="D86" s="90"/>
      <c r="E86" s="90"/>
      <c r="F86" s="90"/>
      <c r="G86" s="90"/>
      <c r="H86" s="90"/>
      <c r="I86" s="87"/>
      <c r="J86" s="88"/>
      <c r="K86" s="304">
        <v>0.05</v>
      </c>
      <c r="L86" s="859">
        <f>N80*K86</f>
        <v>1.5362557573115216E-2</v>
      </c>
      <c r="M86" s="860"/>
      <c r="N86" s="51"/>
    </row>
    <row r="87" spans="1:14" ht="15.75" thickBot="1">
      <c r="B87" s="91" t="s">
        <v>974</v>
      </c>
      <c r="C87" s="92"/>
      <c r="D87" s="92"/>
      <c r="E87" s="92"/>
      <c r="F87" s="92"/>
      <c r="G87" s="92"/>
      <c r="H87" s="92"/>
      <c r="I87" s="93"/>
      <c r="J87" s="94"/>
      <c r="K87" s="305">
        <v>0.05</v>
      </c>
      <c r="L87" s="861">
        <f>N80*K87</f>
        <v>1.5362557573115216E-2</v>
      </c>
      <c r="M87" s="862"/>
      <c r="N87" s="51"/>
    </row>
    <row r="88" spans="1:14" ht="15.75" thickBot="1">
      <c r="B88" s="825" t="s">
        <v>953</v>
      </c>
      <c r="C88" s="826"/>
      <c r="D88" s="826"/>
      <c r="E88" s="826"/>
      <c r="F88" s="826"/>
      <c r="G88" s="826"/>
      <c r="H88" s="826"/>
      <c r="I88" s="826"/>
      <c r="J88" s="826"/>
      <c r="K88" s="826"/>
      <c r="L88" s="826"/>
      <c r="M88" s="827"/>
      <c r="N88" s="52">
        <f>L85+L86+L87</f>
        <v>9.2175345438691297E-2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0.39942649690099563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12392.904707931575</v>
      </c>
      <c r="L36" s="270"/>
      <c r="M36" s="336">
        <v>40</v>
      </c>
      <c r="N36" s="272">
        <f t="shared" ref="N36:N41" si="0">K36/M36</f>
        <v>309.82261769828938</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15853.034869188115</v>
      </c>
      <c r="L37" s="335"/>
      <c r="M37" s="336">
        <v>400</v>
      </c>
      <c r="N37" s="272">
        <f t="shared" si="0"/>
        <v>39.63258717297029</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13696.989319818484</v>
      </c>
      <c r="L38" s="335"/>
      <c r="M38" s="336">
        <v>400</v>
      </c>
      <c r="N38" s="272">
        <f t="shared" si="0"/>
        <v>34.242473299546212</v>
      </c>
    </row>
    <row r="39" spans="1:14">
      <c r="A39" s="113" t="s">
        <v>208</v>
      </c>
      <c r="B39" s="838" t="str">
        <f>VLOOKUP(A39,EQUIPOS!A9:D154,3,FALSE)</f>
        <v>Equipo de soldadura 400</v>
      </c>
      <c r="C39" s="839"/>
      <c r="D39" s="839"/>
      <c r="E39" s="839"/>
      <c r="F39" s="839"/>
      <c r="G39" s="839"/>
      <c r="H39" s="840"/>
      <c r="I39" s="421"/>
      <c r="J39" s="422"/>
      <c r="K39" s="269">
        <f>VLOOKUP(A39,EQUIPOS!A9:D166,4,FALSE)</f>
        <v>10252.237514834194</v>
      </c>
      <c r="L39" s="335"/>
      <c r="M39" s="336">
        <v>400</v>
      </c>
      <c r="N39" s="272">
        <f t="shared" si="0"/>
        <v>25.630593787085488</v>
      </c>
    </row>
    <row r="40" spans="1:14">
      <c r="A40" s="113" t="s">
        <v>210</v>
      </c>
      <c r="B40" s="838" t="str">
        <f>VLOOKUP(A40,EQUIPOS!A10:D154,3,FALSE)</f>
        <v>Equipo de soldadura 600</v>
      </c>
      <c r="C40" s="839"/>
      <c r="D40" s="839"/>
      <c r="E40" s="839"/>
      <c r="F40" s="839"/>
      <c r="G40" s="839"/>
      <c r="H40" s="840"/>
      <c r="I40" s="421"/>
      <c r="J40" s="422"/>
      <c r="K40" s="269">
        <f>VLOOKUP(A40,EQUIPOS!A10:D167,4,FALSE)</f>
        <v>15654.141461400333</v>
      </c>
      <c r="L40" s="335"/>
      <c r="M40" s="336">
        <v>400</v>
      </c>
      <c r="N40" s="272">
        <f t="shared" si="0"/>
        <v>39.135353653500836</v>
      </c>
    </row>
    <row r="41" spans="1:14">
      <c r="A41" s="113" t="s">
        <v>243</v>
      </c>
      <c r="B41" s="838" t="str">
        <f>VLOOKUP(A41,EQUIPOS!A11:D155,3,FALSE)</f>
        <v>Grúa 10 ton</v>
      </c>
      <c r="C41" s="839"/>
      <c r="D41" s="839"/>
      <c r="E41" s="839"/>
      <c r="F41" s="839"/>
      <c r="G41" s="839"/>
      <c r="H41" s="840"/>
      <c r="I41" s="421"/>
      <c r="J41" s="422"/>
      <c r="K41" s="269">
        <f>VLOOKUP(A41,EQUIPOS!A11:D168,4,FALSE)</f>
        <v>195682.4069981373</v>
      </c>
      <c r="L41" s="335"/>
      <c r="M41" s="336">
        <v>400</v>
      </c>
      <c r="N41" s="272">
        <f t="shared" si="0"/>
        <v>489.20601749534325</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1038.4736411991357</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33538.639801735553</v>
      </c>
      <c r="N51" s="272">
        <f>K51*M51</f>
        <v>167.69319900867777</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4864.5285265073007</v>
      </c>
      <c r="N52" s="272">
        <f t="shared" ref="N52:N58" si="1">K52*M52</f>
        <v>24.322642632536503</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12583.747687550265</v>
      </c>
      <c r="N53" s="272">
        <f t="shared" si="1"/>
        <v>62.91873843775133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10955.524585193494</v>
      </c>
      <c r="N54" s="272">
        <f t="shared" si="1"/>
        <v>109.55524585193494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20947.47182660945</v>
      </c>
      <c r="N55" s="272">
        <f t="shared" si="1"/>
        <v>209.4747182660945</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38161.478961486777</v>
      </c>
      <c r="N56" s="272">
        <f t="shared" si="1"/>
        <v>19.080739480743389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41076.591937711455</v>
      </c>
      <c r="N57" s="272">
        <f t="shared" si="1"/>
        <v>41.076591937711456</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19080.739480743388</v>
      </c>
      <c r="N58" s="272">
        <f t="shared" si="1"/>
        <v>19.080739480743389</v>
      </c>
    </row>
    <row r="59" spans="1:14" ht="15.75" thickBot="1">
      <c r="B59" s="825" t="s">
        <v>953</v>
      </c>
      <c r="C59" s="826"/>
      <c r="D59" s="826"/>
      <c r="E59" s="826"/>
      <c r="F59" s="826"/>
      <c r="G59" s="826"/>
      <c r="H59" s="826"/>
      <c r="I59" s="826"/>
      <c r="J59" s="826"/>
      <c r="K59" s="826"/>
      <c r="L59" s="826"/>
      <c r="M59" s="827"/>
      <c r="N59" s="394">
        <f>SUM(N51:N58)</f>
        <v>653.20261509619343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2"/>
      <c r="C80" s="813"/>
      <c r="D80" s="813"/>
      <c r="E80" s="813"/>
      <c r="F80" s="813"/>
      <c r="G80" s="813"/>
      <c r="H80" s="813"/>
      <c r="I80" s="470"/>
      <c r="J80" s="471"/>
      <c r="K80" s="474"/>
      <c r="L80" s="475"/>
      <c r="M80" s="476"/>
      <c r="N80" s="395"/>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3707.7562181433332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741.55124362866673</v>
      </c>
      <c r="M88" s="860"/>
      <c r="N88" s="51"/>
    </row>
    <row r="89" spans="1:14">
      <c r="B89" s="89" t="s">
        <v>973</v>
      </c>
      <c r="C89" s="90"/>
      <c r="D89" s="90"/>
      <c r="E89" s="90"/>
      <c r="F89" s="90"/>
      <c r="G89" s="90"/>
      <c r="H89" s="90"/>
      <c r="I89" s="87"/>
      <c r="J89" s="88"/>
      <c r="K89" s="304">
        <v>0.05</v>
      </c>
      <c r="L89" s="859">
        <f>N83*K89</f>
        <v>185.38781090716668</v>
      </c>
      <c r="M89" s="860"/>
      <c r="N89" s="51"/>
    </row>
    <row r="90" spans="1:14" ht="15.75" thickBot="1">
      <c r="B90" s="91" t="s">
        <v>974</v>
      </c>
      <c r="C90" s="92"/>
      <c r="D90" s="92"/>
      <c r="E90" s="92"/>
      <c r="F90" s="92"/>
      <c r="G90" s="92"/>
      <c r="H90" s="92"/>
      <c r="I90" s="93"/>
      <c r="J90" s="94"/>
      <c r="K90" s="305">
        <v>0.05</v>
      </c>
      <c r="L90" s="861">
        <f>N83*K90</f>
        <v>185.38781090716668</v>
      </c>
      <c r="M90" s="862"/>
      <c r="N90" s="51"/>
    </row>
    <row r="91" spans="1:14" ht="15.75" thickBot="1">
      <c r="B91" s="825" t="s">
        <v>953</v>
      </c>
      <c r="C91" s="826"/>
      <c r="D91" s="826"/>
      <c r="E91" s="826"/>
      <c r="F91" s="826"/>
      <c r="G91" s="826"/>
      <c r="H91" s="826"/>
      <c r="I91" s="826"/>
      <c r="J91" s="826"/>
      <c r="K91" s="826"/>
      <c r="L91" s="826"/>
      <c r="M91" s="827"/>
      <c r="N91" s="52">
        <f>L88+L89+L90</f>
        <v>1112.3268654430001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4820.0830835863335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3854.8413055776573</v>
      </c>
      <c r="L36" s="270"/>
      <c r="M36" s="336">
        <v>4</v>
      </c>
      <c r="N36" s="272">
        <f>K36/M36</f>
        <v>963.71032639441432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1973.7423376894392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400218.51060859254</v>
      </c>
      <c r="N48" s="272">
        <f>K48*M48</f>
        <v>4002.1851060859253</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134255.26310975724</v>
      </c>
      <c r="N49" s="272">
        <f>K49*M49</f>
        <v>134255.26310975724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333912.94091300934</v>
      </c>
      <c r="N50" s="272">
        <f>K50*M50</f>
        <v>121878.22343324841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260135.67164909159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2.0414437361595179</v>
      </c>
      <c r="M58" s="830"/>
      <c r="N58" s="287">
        <f>K58*L58</f>
        <v>0.57160424612466509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0.57160424612466509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272210.30570397741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54442.061140795486</v>
      </c>
      <c r="M82" s="860"/>
      <c r="N82" s="51"/>
    </row>
    <row r="83" spans="1:14">
      <c r="B83" s="89" t="s">
        <v>973</v>
      </c>
      <c r="C83" s="90"/>
      <c r="D83" s="90"/>
      <c r="E83" s="90"/>
      <c r="F83" s="90"/>
      <c r="G83" s="90"/>
      <c r="H83" s="90"/>
      <c r="I83" s="87"/>
      <c r="J83" s="88"/>
      <c r="K83" s="304">
        <v>0.05</v>
      </c>
      <c r="L83" s="859">
        <f>N77*K83</f>
        <v>13610.515285198871</v>
      </c>
      <c r="M83" s="860"/>
      <c r="N83" s="51"/>
    </row>
    <row r="84" spans="1:14" ht="15.75" thickBot="1">
      <c r="B84" s="91" t="s">
        <v>974</v>
      </c>
      <c r="C84" s="92"/>
      <c r="D84" s="92"/>
      <c r="E84" s="92"/>
      <c r="F84" s="92"/>
      <c r="G84" s="92"/>
      <c r="H84" s="92"/>
      <c r="I84" s="93"/>
      <c r="J84" s="94"/>
      <c r="K84" s="305">
        <v>0.05</v>
      </c>
      <c r="L84" s="861">
        <f>N77*K84</f>
        <v>13610.515285198871</v>
      </c>
      <c r="M84" s="862"/>
      <c r="N84" s="51"/>
    </row>
    <row r="85" spans="1:14" ht="15.75" thickBot="1">
      <c r="B85" s="825" t="s">
        <v>953</v>
      </c>
      <c r="C85" s="826"/>
      <c r="D85" s="826"/>
      <c r="E85" s="826"/>
      <c r="F85" s="826"/>
      <c r="G85" s="826"/>
      <c r="H85" s="826"/>
      <c r="I85" s="826"/>
      <c r="J85" s="826"/>
      <c r="K85" s="826"/>
      <c r="L85" s="826"/>
      <c r="M85" s="827"/>
      <c r="N85" s="52">
        <f>L82+L83+L84</f>
        <v>81663.091711193221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353873.39741517062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3854.8413055776573</v>
      </c>
      <c r="L36" s="270"/>
      <c r="M36" s="441">
        <v>4</v>
      </c>
      <c r="N36" s="272">
        <f>K36/M36</f>
        <v>963.71032639441432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1973.7423376894392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400218.51060859254</v>
      </c>
      <c r="N48" s="272">
        <f>K48*M48</f>
        <v>8004.3702121718507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134255.26310975724</v>
      </c>
      <c r="N49" s="272">
        <f>K49*M49</f>
        <v>134255.26310975724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333912.94091300934</v>
      </c>
      <c r="N50" s="272">
        <f>K50*M50</f>
        <v>153599.95281998429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295859.58614191337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2.0414437361595179</v>
      </c>
      <c r="M58" s="830"/>
      <c r="N58" s="287">
        <f>K58*L58</f>
        <v>0.57160424612466509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0.57160424612466509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307934.22019679914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61586.844039359828</v>
      </c>
      <c r="M82" s="860"/>
      <c r="N82" s="51"/>
    </row>
    <row r="83" spans="1:14">
      <c r="B83" s="89" t="s">
        <v>973</v>
      </c>
      <c r="C83" s="90"/>
      <c r="D83" s="90"/>
      <c r="E83" s="90"/>
      <c r="F83" s="90"/>
      <c r="G83" s="90"/>
      <c r="H83" s="90"/>
      <c r="I83" s="87"/>
      <c r="J83" s="88"/>
      <c r="K83" s="304">
        <v>0.05</v>
      </c>
      <c r="L83" s="859">
        <f>N77*K83</f>
        <v>15396.711009839957</v>
      </c>
      <c r="M83" s="860"/>
      <c r="N83" s="51"/>
    </row>
    <row r="84" spans="1:14" ht="15.75" thickBot="1">
      <c r="B84" s="91" t="s">
        <v>974</v>
      </c>
      <c r="C84" s="92"/>
      <c r="D84" s="92"/>
      <c r="E84" s="92"/>
      <c r="F84" s="92"/>
      <c r="G84" s="92"/>
      <c r="H84" s="92"/>
      <c r="I84" s="93"/>
      <c r="J84" s="94"/>
      <c r="K84" s="305">
        <v>0.05</v>
      </c>
      <c r="L84" s="861">
        <f>N77*K84</f>
        <v>15396.711009839957</v>
      </c>
      <c r="M84" s="862"/>
      <c r="N84" s="51"/>
    </row>
    <row r="85" spans="1:14" ht="15.75" thickBot="1">
      <c r="B85" s="825" t="s">
        <v>953</v>
      </c>
      <c r="C85" s="826"/>
      <c r="D85" s="826"/>
      <c r="E85" s="826"/>
      <c r="F85" s="826"/>
      <c r="G85" s="826"/>
      <c r="H85" s="826"/>
      <c r="I85" s="826"/>
      <c r="J85" s="826"/>
      <c r="K85" s="826"/>
      <c r="L85" s="826"/>
      <c r="M85" s="827"/>
      <c r="N85" s="52">
        <f>L82+L83+L84</f>
        <v>92380.266059039743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400314.48625583888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310</v>
      </c>
      <c r="B36" s="838" t="str">
        <f>VLOOKUP(A36,EQUIPOS!A6:D154,3,FALSE)</f>
        <v>Retroexcavadora A25C</v>
      </c>
      <c r="C36" s="839"/>
      <c r="D36" s="839"/>
      <c r="E36" s="839"/>
      <c r="F36" s="839"/>
      <c r="G36" s="839"/>
      <c r="H36" s="840"/>
      <c r="I36" s="267"/>
      <c r="J36" s="268"/>
      <c r="K36" s="269">
        <f>VLOOKUP(A36,EQUIPOS!A6:D163,4,FALSE)</f>
        <v>208728.37923576383</v>
      </c>
      <c r="L36" s="270"/>
      <c r="M36" s="336">
        <v>3</v>
      </c>
      <c r="N36" s="272">
        <f>K36/M36</f>
        <v>69576.126411921272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1346.7093483933668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70922.835760314643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400218.51060859254</v>
      </c>
      <c r="N48" s="272">
        <f>K48*M48</f>
        <v>8004.3702121718507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47393.376746919785</v>
      </c>
      <c r="N49" s="272">
        <f>K49*M49</f>
        <v>21800.953303583101</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318012.32467905642</v>
      </c>
      <c r="N50" s="272">
        <f>K50*M50</f>
        <v>318012.32467905642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347817.64819481137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2.0414437361595179</v>
      </c>
      <c r="M58" s="830"/>
      <c r="N58" s="287">
        <f>K58*L58</f>
        <v>0.57160424612466509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9">
        <f>VLOOKUP(A59,TRANSPORTE!A1:D117,4,FALSE)</f>
        <v>914.56679379946388</v>
      </c>
      <c r="M59" s="830"/>
      <c r="N59" s="287">
        <f>K59*L59</f>
        <v>420.70072514775342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421.27232939387807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432628.84976845357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86525.769953690717</v>
      </c>
      <c r="M82" s="860"/>
      <c r="N82" s="51"/>
    </row>
    <row r="83" spans="1:14">
      <c r="B83" s="89" t="s">
        <v>973</v>
      </c>
      <c r="C83" s="90"/>
      <c r="D83" s="90"/>
      <c r="E83" s="90"/>
      <c r="F83" s="90"/>
      <c r="G83" s="90"/>
      <c r="H83" s="90"/>
      <c r="I83" s="87"/>
      <c r="J83" s="88"/>
      <c r="K83" s="304">
        <v>0.05</v>
      </c>
      <c r="L83" s="859">
        <f>N77*K83</f>
        <v>21631.442488422679</v>
      </c>
      <c r="M83" s="860"/>
      <c r="N83" s="51"/>
    </row>
    <row r="84" spans="1:14" ht="15.75" thickBot="1">
      <c r="B84" s="91" t="s">
        <v>974</v>
      </c>
      <c r="C84" s="92"/>
      <c r="D84" s="92"/>
      <c r="E84" s="92"/>
      <c r="F84" s="92"/>
      <c r="G84" s="92"/>
      <c r="H84" s="92"/>
      <c r="I84" s="93"/>
      <c r="J84" s="94"/>
      <c r="K84" s="305">
        <v>0.05</v>
      </c>
      <c r="L84" s="861">
        <f>N77*K84</f>
        <v>21631.442488422679</v>
      </c>
      <c r="M84" s="862"/>
      <c r="N84" s="51"/>
    </row>
    <row r="85" spans="1:14" ht="15.75" thickBot="1">
      <c r="B85" s="825" t="s">
        <v>953</v>
      </c>
      <c r="C85" s="826"/>
      <c r="D85" s="826"/>
      <c r="E85" s="826"/>
      <c r="F85" s="826"/>
      <c r="G85" s="826"/>
      <c r="H85" s="826"/>
      <c r="I85" s="826"/>
      <c r="J85" s="826"/>
      <c r="K85" s="826"/>
      <c r="L85" s="826"/>
      <c r="M85" s="827"/>
      <c r="N85" s="52">
        <f>L82+L83+L84</f>
        <v>129788.65493053607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562417.50469898968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336">
        <v>0.5</v>
      </c>
      <c r="N36" s="272">
        <f>K36/M36</f>
        <v>9050.6752780956267</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104983.93737565364</v>
      </c>
      <c r="L37" s="335"/>
      <c r="M37" s="336">
        <v>1.5</v>
      </c>
      <c r="N37" s="272">
        <f>K37/M37</f>
        <v>69989.291583769096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81733.385558651455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47393.376746919785</v>
      </c>
      <c r="N48" s="272">
        <f>K48*M48</f>
        <v>27488.158513213471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167694.25904976006</v>
      </c>
      <c r="N49" s="272">
        <f>K49*M49</f>
        <v>167694.25904976006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195182.41756297354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721.65036073238946</v>
      </c>
      <c r="M58" s="830"/>
      <c r="N58" s="287">
        <f>K58*L58</f>
        <v>721.65036073238946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914.56679379946388</v>
      </c>
      <c r="M59" s="830"/>
      <c r="N59" s="287">
        <f>K59*L59</f>
        <v>530.44874040368904</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f>
        <v>1252.0991011360784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305102.08919062838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61020.417838125679</v>
      </c>
      <c r="M82" s="860"/>
      <c r="N82" s="51"/>
    </row>
    <row r="83" spans="1:14">
      <c r="B83" s="89" t="s">
        <v>973</v>
      </c>
      <c r="C83" s="90"/>
      <c r="D83" s="90"/>
      <c r="E83" s="90"/>
      <c r="F83" s="90"/>
      <c r="G83" s="90"/>
      <c r="H83" s="90"/>
      <c r="I83" s="87"/>
      <c r="J83" s="88"/>
      <c r="K83" s="304">
        <v>0.05</v>
      </c>
      <c r="L83" s="859">
        <f>N77*K83</f>
        <v>15255.10445953142</v>
      </c>
      <c r="M83" s="860"/>
      <c r="N83" s="51"/>
    </row>
    <row r="84" spans="1:14" ht="15.75" thickBot="1">
      <c r="B84" s="91" t="s">
        <v>974</v>
      </c>
      <c r="C84" s="92"/>
      <c r="D84" s="92"/>
      <c r="E84" s="92"/>
      <c r="F84" s="92"/>
      <c r="G84" s="92"/>
      <c r="H84" s="92"/>
      <c r="I84" s="93"/>
      <c r="J84" s="94"/>
      <c r="K84" s="305">
        <v>0.05</v>
      </c>
      <c r="L84" s="861">
        <f>N77*K84</f>
        <v>15255.10445953142</v>
      </c>
      <c r="M84" s="862"/>
      <c r="N84" s="51"/>
    </row>
    <row r="85" spans="1:14" ht="15.75" thickBot="1">
      <c r="B85" s="825" t="s">
        <v>953</v>
      </c>
      <c r="C85" s="826"/>
      <c r="D85" s="826"/>
      <c r="E85" s="826"/>
      <c r="F85" s="826"/>
      <c r="G85" s="826"/>
      <c r="H85" s="826"/>
      <c r="I85" s="826"/>
      <c r="J85" s="826"/>
      <c r="K85" s="826"/>
      <c r="L85" s="826"/>
      <c r="M85" s="827"/>
      <c r="N85" s="52">
        <f>L82+L83+L84</f>
        <v>91530.626757188511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396632.71594781691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336">
        <v>0.5</v>
      </c>
      <c r="N36" s="272">
        <f>K36/M36</f>
        <v>9050.6752780956267</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421"/>
      <c r="J37" s="422"/>
      <c r="K37" s="269">
        <f>VLOOKUP(A37,EQUIPOS!A7:D164,4,FALSE)</f>
        <v>82025.076684933942</v>
      </c>
      <c r="L37" s="335"/>
      <c r="M37" s="336">
        <v>1.5</v>
      </c>
      <c r="N37" s="272">
        <f>K37/M37</f>
        <v>54683.384456622625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66427.478431504976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47393.376746919785</v>
      </c>
      <c r="N48" s="272">
        <f>K48*M48</f>
        <v>27488.158513213471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167694.25904976006</v>
      </c>
      <c r="N49" s="272">
        <f>K49*M49</f>
        <v>167694.25904976006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195182.41756297354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721.65036073238946</v>
      </c>
      <c r="M58" s="830"/>
      <c r="N58" s="287">
        <f>K58*L58</f>
        <v>721.65036073238946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914.56679379946388</v>
      </c>
      <c r="M59" s="830"/>
      <c r="N59" s="287">
        <f>K59*L59</f>
        <v>530.44874040368904</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1252.0991011360784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289796.18206348189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57959.23641269638</v>
      </c>
      <c r="M82" s="860"/>
      <c r="N82" s="51"/>
    </row>
    <row r="83" spans="1:14">
      <c r="B83" s="89" t="s">
        <v>973</v>
      </c>
      <c r="C83" s="90"/>
      <c r="D83" s="90"/>
      <c r="E83" s="90"/>
      <c r="F83" s="90"/>
      <c r="G83" s="90"/>
      <c r="H83" s="90"/>
      <c r="I83" s="87"/>
      <c r="J83" s="88"/>
      <c r="K83" s="304">
        <v>0.05</v>
      </c>
      <c r="L83" s="859">
        <f>N77*K83</f>
        <v>14489.809103174095</v>
      </c>
      <c r="M83" s="860"/>
      <c r="N83" s="51"/>
    </row>
    <row r="84" spans="1:14" ht="15.75" thickBot="1">
      <c r="B84" s="91" t="s">
        <v>974</v>
      </c>
      <c r="C84" s="92"/>
      <c r="D84" s="92"/>
      <c r="E84" s="92"/>
      <c r="F84" s="92"/>
      <c r="G84" s="92"/>
      <c r="H84" s="92"/>
      <c r="I84" s="93"/>
      <c r="J84" s="94"/>
      <c r="K84" s="305">
        <v>0.05</v>
      </c>
      <c r="L84" s="861">
        <f>N77*K84</f>
        <v>14489.809103174095</v>
      </c>
      <c r="M84" s="862"/>
      <c r="N84" s="51"/>
    </row>
    <row r="85" spans="1:14" ht="15.75" thickBot="1">
      <c r="B85" s="825" t="s">
        <v>953</v>
      </c>
      <c r="C85" s="826"/>
      <c r="D85" s="826"/>
      <c r="E85" s="826"/>
      <c r="F85" s="826"/>
      <c r="G85" s="826"/>
      <c r="H85" s="826"/>
      <c r="I85" s="826"/>
      <c r="J85" s="826"/>
      <c r="K85" s="826"/>
      <c r="L85" s="826"/>
      <c r="M85" s="827"/>
      <c r="N85" s="52">
        <f>L82+L83+L84</f>
        <v>86938.854619044563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376735.03668252646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11321.238758574409</v>
      </c>
      <c r="N48" s="272">
        <f>K48*M48</f>
        <v>11321.238758574409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11321.238758574409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14146.570816525693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2829.3141633051387</v>
      </c>
      <c r="M82" s="860"/>
      <c r="N82" s="51"/>
    </row>
    <row r="83" spans="1:14">
      <c r="B83" s="89" t="s">
        <v>973</v>
      </c>
      <c r="C83" s="90"/>
      <c r="D83" s="90"/>
      <c r="E83" s="90"/>
      <c r="F83" s="90"/>
      <c r="G83" s="90"/>
      <c r="H83" s="90"/>
      <c r="I83" s="87"/>
      <c r="J83" s="88"/>
      <c r="K83" s="304">
        <v>0.05</v>
      </c>
      <c r="L83" s="859">
        <f>N77*K83</f>
        <v>707.32854082628467</v>
      </c>
      <c r="M83" s="860"/>
      <c r="N83" s="51"/>
    </row>
    <row r="84" spans="1:14" ht="15.75" thickBot="1">
      <c r="B84" s="91" t="s">
        <v>974</v>
      </c>
      <c r="C84" s="92"/>
      <c r="D84" s="92"/>
      <c r="E84" s="92"/>
      <c r="F84" s="92"/>
      <c r="G84" s="92"/>
      <c r="H84" s="92"/>
      <c r="I84" s="93"/>
      <c r="J84" s="94"/>
      <c r="K84" s="305">
        <v>0.05</v>
      </c>
      <c r="L84" s="861">
        <f>N77*K84</f>
        <v>707.32854082628467</v>
      </c>
      <c r="M84" s="862"/>
      <c r="N84" s="51"/>
    </row>
    <row r="85" spans="1:14" ht="15.75" thickBot="1">
      <c r="B85" s="825" t="s">
        <v>953</v>
      </c>
      <c r="C85" s="826"/>
      <c r="D85" s="826"/>
      <c r="E85" s="826"/>
      <c r="F85" s="826"/>
      <c r="G85" s="826"/>
      <c r="H85" s="826"/>
      <c r="I85" s="826"/>
      <c r="J85" s="826"/>
      <c r="K85" s="826"/>
      <c r="L85" s="826"/>
      <c r="M85" s="827"/>
      <c r="N85" s="52">
        <f>L82+L83+L84</f>
        <v>4243.9712449577082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18390.5420614834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499745.76782231458</v>
      </c>
      <c r="N50" s="272">
        <f>K50*M50</f>
        <v>59969.49213867775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15457.519061566671</v>
      </c>
      <c r="N51" s="272">
        <f>K51*M51</f>
        <v>30915.038123133341</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187809.59862679266</v>
      </c>
      <c r="N52" s="272">
        <f>K52*M52</f>
        <v>93904.799313396332</v>
      </c>
    </row>
    <row r="53" spans="1:14" ht="15.75" thickBot="1">
      <c r="B53" s="825" t="s">
        <v>953</v>
      </c>
      <c r="C53" s="826"/>
      <c r="D53" s="826"/>
      <c r="E53" s="826"/>
      <c r="F53" s="826"/>
      <c r="G53" s="826"/>
      <c r="H53" s="826"/>
      <c r="I53" s="826"/>
      <c r="J53" s="826"/>
      <c r="K53" s="826"/>
      <c r="L53" s="826"/>
      <c r="M53" s="827"/>
      <c r="N53" s="394">
        <f>SUM(N48:N52)</f>
        <v>262839.20042529644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1281.0059444400972</v>
      </c>
      <c r="M58" s="830"/>
      <c r="N58" s="287">
        <f>K58*L58</f>
        <v>1409.1065388841071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1409.1065388841071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306669.65143857163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61333.930287714327</v>
      </c>
      <c r="M82" s="860"/>
      <c r="N82" s="51"/>
    </row>
    <row r="83" spans="1:14">
      <c r="B83" s="89" t="s">
        <v>973</v>
      </c>
      <c r="C83" s="90"/>
      <c r="D83" s="90"/>
      <c r="E83" s="90"/>
      <c r="F83" s="90"/>
      <c r="G83" s="90"/>
      <c r="H83" s="90"/>
      <c r="I83" s="87"/>
      <c r="J83" s="88"/>
      <c r="K83" s="304">
        <v>0.05</v>
      </c>
      <c r="L83" s="859">
        <f>N77*K83</f>
        <v>15333.482571928582</v>
      </c>
      <c r="M83" s="860"/>
      <c r="N83" s="51"/>
    </row>
    <row r="84" spans="1:14" ht="15.75" thickBot="1">
      <c r="B84" s="91" t="s">
        <v>974</v>
      </c>
      <c r="C84" s="92"/>
      <c r="D84" s="92"/>
      <c r="E84" s="92"/>
      <c r="F84" s="92"/>
      <c r="G84" s="92"/>
      <c r="H84" s="92"/>
      <c r="I84" s="93"/>
      <c r="J84" s="94"/>
      <c r="K84" s="305">
        <v>0.05</v>
      </c>
      <c r="L84" s="861">
        <f>N77*K84</f>
        <v>15333.482571928582</v>
      </c>
      <c r="M84" s="862"/>
      <c r="N84" s="51"/>
    </row>
    <row r="85" spans="1:14" ht="15.75" thickBot="1">
      <c r="B85" s="825" t="s">
        <v>953</v>
      </c>
      <c r="C85" s="826"/>
      <c r="D85" s="826"/>
      <c r="E85" s="826"/>
      <c r="F85" s="826"/>
      <c r="G85" s="826"/>
      <c r="H85" s="826"/>
      <c r="I85" s="826"/>
      <c r="J85" s="826"/>
      <c r="K85" s="826"/>
      <c r="L85" s="826"/>
      <c r="M85" s="827"/>
      <c r="N85" s="52">
        <f>L82+L83+L84</f>
        <v>92000.895431571495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398670.54687014315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499745.76782231458</v>
      </c>
      <c r="N50" s="272">
        <f>K50*M50</f>
        <v>59969.49213867775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15457.519061566671</v>
      </c>
      <c r="N51" s="272">
        <f>K51*M51</f>
        <v>30915.038123133341</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54047.254620287909</v>
      </c>
      <c r="N52" s="272">
        <f>K52*M52</f>
        <v>27023.627310143955</v>
      </c>
    </row>
    <row r="53" spans="1:14" ht="15.75" thickBot="1">
      <c r="B53" s="825" t="s">
        <v>953</v>
      </c>
      <c r="C53" s="826"/>
      <c r="D53" s="826"/>
      <c r="E53" s="826"/>
      <c r="F53" s="826"/>
      <c r="G53" s="826"/>
      <c r="H53" s="826"/>
      <c r="I53" s="826"/>
      <c r="J53" s="826"/>
      <c r="K53" s="826"/>
      <c r="L53" s="826"/>
      <c r="M53" s="827"/>
      <c r="N53" s="394">
        <f>SUM(N48:N52)</f>
        <v>195958.0284220441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1281.0059444400972</v>
      </c>
      <c r="M58" s="830"/>
      <c r="N58" s="287">
        <f>K58*L58</f>
        <v>1409.1065388841071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1409.1065388841071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239788.47943531926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47957.695887063855</v>
      </c>
      <c r="M82" s="860"/>
      <c r="N82" s="51"/>
    </row>
    <row r="83" spans="1:14">
      <c r="B83" s="89" t="s">
        <v>973</v>
      </c>
      <c r="C83" s="90"/>
      <c r="D83" s="90"/>
      <c r="E83" s="90"/>
      <c r="F83" s="90"/>
      <c r="G83" s="90"/>
      <c r="H83" s="90"/>
      <c r="I83" s="87"/>
      <c r="J83" s="88"/>
      <c r="K83" s="304">
        <v>0.05</v>
      </c>
      <c r="L83" s="859">
        <f>N77*K83</f>
        <v>11989.423971765964</v>
      </c>
      <c r="M83" s="860"/>
      <c r="N83" s="51"/>
    </row>
    <row r="84" spans="1:14" ht="15.75" thickBot="1">
      <c r="B84" s="91" t="s">
        <v>974</v>
      </c>
      <c r="C84" s="92"/>
      <c r="D84" s="92"/>
      <c r="E84" s="92"/>
      <c r="F84" s="92"/>
      <c r="G84" s="92"/>
      <c r="H84" s="92"/>
      <c r="I84" s="93"/>
      <c r="J84" s="94"/>
      <c r="K84" s="305">
        <v>0.05</v>
      </c>
      <c r="L84" s="861">
        <f>N77*K84</f>
        <v>11989.423971765964</v>
      </c>
      <c r="M84" s="862"/>
      <c r="N84" s="51"/>
    </row>
    <row r="85" spans="1:14" ht="15.75" thickBot="1">
      <c r="B85" s="825" t="s">
        <v>953</v>
      </c>
      <c r="C85" s="826"/>
      <c r="D85" s="826"/>
      <c r="E85" s="826"/>
      <c r="F85" s="826"/>
      <c r="G85" s="826"/>
      <c r="H85" s="826"/>
      <c r="I85" s="826"/>
      <c r="J85" s="826"/>
      <c r="K85" s="826"/>
      <c r="L85" s="826"/>
      <c r="M85" s="827"/>
      <c r="N85" s="52">
        <f>L82+L83+L84</f>
        <v>71936.54383059578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311725.02326591505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499745.76782231458</v>
      </c>
      <c r="N50" s="272">
        <f>K50*M50</f>
        <v>59969.49213867775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15457.519061566671</v>
      </c>
      <c r="N51" s="272">
        <f>K51*M51</f>
        <v>30915.038123133341</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106952.844994978</v>
      </c>
      <c r="N52" s="272">
        <f>K52*M52</f>
        <v>53476.422497489002</v>
      </c>
    </row>
    <row r="53" spans="1:14" ht="15.75" thickBot="1">
      <c r="B53" s="825" t="s">
        <v>953</v>
      </c>
      <c r="C53" s="826"/>
      <c r="D53" s="826"/>
      <c r="E53" s="826"/>
      <c r="F53" s="826"/>
      <c r="G53" s="826"/>
      <c r="H53" s="826"/>
      <c r="I53" s="826"/>
      <c r="J53" s="826"/>
      <c r="K53" s="826"/>
      <c r="L53" s="826"/>
      <c r="M53" s="827"/>
      <c r="N53" s="394">
        <f>SUM(N48:N52)</f>
        <v>222410.82360938913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1281.0059444400972</v>
      </c>
      <c r="M58" s="830"/>
      <c r="N58" s="287">
        <f>K58*L58</f>
        <v>1409.1065388841071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1409.1065388841071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266241.27462266432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53248.25492453287</v>
      </c>
      <c r="M82" s="860"/>
      <c r="N82" s="51"/>
    </row>
    <row r="83" spans="1:14">
      <c r="B83" s="89" t="s">
        <v>973</v>
      </c>
      <c r="C83" s="90"/>
      <c r="D83" s="90"/>
      <c r="E83" s="90"/>
      <c r="F83" s="90"/>
      <c r="G83" s="90"/>
      <c r="H83" s="90"/>
      <c r="I83" s="87"/>
      <c r="J83" s="88"/>
      <c r="K83" s="304">
        <v>0.05</v>
      </c>
      <c r="L83" s="859">
        <f>N77*K83</f>
        <v>13312.063731133218</v>
      </c>
      <c r="M83" s="860"/>
      <c r="N83" s="51"/>
    </row>
    <row r="84" spans="1:14" ht="15.75" thickBot="1">
      <c r="B84" s="91" t="s">
        <v>974</v>
      </c>
      <c r="C84" s="92"/>
      <c r="D84" s="92"/>
      <c r="E84" s="92"/>
      <c r="F84" s="92"/>
      <c r="G84" s="92"/>
      <c r="H84" s="92"/>
      <c r="I84" s="93"/>
      <c r="J84" s="94"/>
      <c r="K84" s="305">
        <v>0.05</v>
      </c>
      <c r="L84" s="861">
        <f>N77*K84</f>
        <v>13312.063731133218</v>
      </c>
      <c r="M84" s="862"/>
      <c r="N84" s="51"/>
    </row>
    <row r="85" spans="1:14" ht="15.75" thickBot="1">
      <c r="B85" s="825" t="s">
        <v>953</v>
      </c>
      <c r="C85" s="826"/>
      <c r="D85" s="826"/>
      <c r="E85" s="826"/>
      <c r="F85" s="826"/>
      <c r="G85" s="826"/>
      <c r="H85" s="826"/>
      <c r="I85" s="826"/>
      <c r="J85" s="826"/>
      <c r="K85" s="826"/>
      <c r="L85" s="826"/>
      <c r="M85" s="827"/>
      <c r="N85" s="52">
        <f>L82+L83+L84</f>
        <v>79872.382386799291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346113.65700946364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499745.76782231458</v>
      </c>
      <c r="N50" s="272">
        <f>K50*M50</f>
        <v>59969.49213867775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15457.519061566671</v>
      </c>
      <c r="N51" s="272">
        <f>K51*M51</f>
        <v>30915.038123133341</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110423.41949830877</v>
      </c>
      <c r="N52" s="272">
        <f>K52*M52</f>
        <v>55211.709749154383</v>
      </c>
    </row>
    <row r="53" spans="1:14" ht="15.75" thickBot="1">
      <c r="B53" s="825" t="s">
        <v>953</v>
      </c>
      <c r="C53" s="826"/>
      <c r="D53" s="826"/>
      <c r="E53" s="826"/>
      <c r="F53" s="826"/>
      <c r="G53" s="826"/>
      <c r="H53" s="826"/>
      <c r="I53" s="826"/>
      <c r="J53" s="826"/>
      <c r="K53" s="826"/>
      <c r="L53" s="826"/>
      <c r="M53" s="827"/>
      <c r="N53" s="394">
        <f>SUM(N48:N52)</f>
        <v>224146.11086105451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1281.0059444400972</v>
      </c>
      <c r="M58" s="830"/>
      <c r="N58" s="287">
        <f>K58*L58</f>
        <v>1409.1065388841071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1409.1065388841071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267976.56187432969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53595.312374865942</v>
      </c>
      <c r="M82" s="860"/>
      <c r="N82" s="51"/>
    </row>
    <row r="83" spans="1:14">
      <c r="B83" s="89" t="s">
        <v>973</v>
      </c>
      <c r="C83" s="90"/>
      <c r="D83" s="90"/>
      <c r="E83" s="90"/>
      <c r="F83" s="90"/>
      <c r="G83" s="90"/>
      <c r="H83" s="90"/>
      <c r="I83" s="87"/>
      <c r="J83" s="88"/>
      <c r="K83" s="304">
        <v>0.05</v>
      </c>
      <c r="L83" s="859">
        <f>N77*K83</f>
        <v>13398.828093716485</v>
      </c>
      <c r="M83" s="860"/>
      <c r="N83" s="51"/>
    </row>
    <row r="84" spans="1:14" ht="15.75" thickBot="1">
      <c r="B84" s="91" t="s">
        <v>974</v>
      </c>
      <c r="C84" s="92"/>
      <c r="D84" s="92"/>
      <c r="E84" s="92"/>
      <c r="F84" s="92"/>
      <c r="G84" s="92"/>
      <c r="H84" s="92"/>
      <c r="I84" s="93"/>
      <c r="J84" s="94"/>
      <c r="K84" s="305">
        <v>0.05</v>
      </c>
      <c r="L84" s="861">
        <f>N77*K84</f>
        <v>13398.828093716485</v>
      </c>
      <c r="M84" s="862"/>
      <c r="N84" s="51"/>
    </row>
    <row r="85" spans="1:14" ht="15.75" thickBot="1">
      <c r="B85" s="825" t="s">
        <v>953</v>
      </c>
      <c r="C85" s="826"/>
      <c r="D85" s="826"/>
      <c r="E85" s="826"/>
      <c r="F85" s="826"/>
      <c r="G85" s="826"/>
      <c r="H85" s="826"/>
      <c r="I85" s="826"/>
      <c r="J85" s="826"/>
      <c r="K85" s="826"/>
      <c r="L85" s="826"/>
      <c r="M85" s="827"/>
      <c r="N85" s="52">
        <f>L82+L83+L84</f>
        <v>80392.968562298905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348369.53043662861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6464.0357531029595</v>
      </c>
      <c r="L36" s="270"/>
      <c r="M36" s="336">
        <v>1</v>
      </c>
      <c r="N36" s="272">
        <f>K36*M36</f>
        <v>6464.0357531029595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9837.3747756930097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94608.66659201929</v>
      </c>
      <c r="N48" s="272">
        <f t="shared" ref="N48:N53" si="0">K48*M48</f>
        <v>47682.767962377722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15457.519061566671</v>
      </c>
      <c r="N49" s="272">
        <f t="shared" si="0"/>
        <v>30915.038123133341</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86.923368745608769</v>
      </c>
      <c r="N50" s="272">
        <f t="shared" si="0"/>
        <v>9648.4939307625737</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63602.464935811287</v>
      </c>
      <c r="N51" s="272">
        <f t="shared" si="0"/>
        <v>25440.985974324518</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58302.259524493682</v>
      </c>
      <c r="N52" s="273">
        <f t="shared" si="0"/>
        <v>22038.254100258611</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626.48427961774132</v>
      </c>
      <c r="N53" s="273">
        <f t="shared" si="0"/>
        <v>97731.547620367652</v>
      </c>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233457.08771122445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9">
        <f>VLOOKUP(A60,TRANSPORTE!A1:D117,4,FALSE)</f>
        <v>1281.0059444400972</v>
      </c>
      <c r="M60" s="830"/>
      <c r="N60" s="287">
        <f>K60*L60</f>
        <v>512.40237777603886</v>
      </c>
    </row>
    <row r="61" spans="1:14">
      <c r="A61" t="s">
        <v>1229</v>
      </c>
      <c r="B61" s="46" t="str">
        <f>VLOOKUP(A61,TRANSPORTE!A1:D117,3,FALSE)</f>
        <v>Transporte de arena</v>
      </c>
      <c r="C61" s="47"/>
      <c r="D61" s="47"/>
      <c r="E61" s="47"/>
      <c r="F61" s="47"/>
      <c r="G61" s="47"/>
      <c r="H61" s="311" t="s">
        <v>339</v>
      </c>
      <c r="I61" s="279">
        <v>0.378</v>
      </c>
      <c r="J61" s="286">
        <v>1</v>
      </c>
      <c r="K61" s="279">
        <f>I61*J61</f>
        <v>0.378</v>
      </c>
      <c r="L61" s="829">
        <f>VLOOKUP(A61,TRANSPORTE!A1:D117,4,FALSE)</f>
        <v>1281.0059444400972</v>
      </c>
      <c r="M61" s="830"/>
      <c r="N61" s="287">
        <f t="shared" ref="N61:N62" si="1">K61*L61</f>
        <v>484.22024699835674</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9">
        <f>VLOOKUP(A62,TRANSPORTE!A1:D117,4,FALSE)</f>
        <v>1281.0059444400972</v>
      </c>
      <c r="M62" s="830"/>
      <c r="N62" s="287">
        <f t="shared" si="1"/>
        <v>645.62699599780899</v>
      </c>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1642.2496207722047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312403.49255949061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62480.698511898125</v>
      </c>
      <c r="M84" s="860"/>
      <c r="N84" s="51"/>
    </row>
    <row r="85" spans="1:14">
      <c r="B85" s="89" t="s">
        <v>973</v>
      </c>
      <c r="C85" s="90"/>
      <c r="D85" s="90"/>
      <c r="E85" s="90"/>
      <c r="F85" s="90"/>
      <c r="G85" s="90"/>
      <c r="H85" s="90"/>
      <c r="I85" s="87"/>
      <c r="J85" s="88"/>
      <c r="K85" s="304">
        <v>0.05</v>
      </c>
      <c r="L85" s="859">
        <f>N79*K85</f>
        <v>15620.174627974531</v>
      </c>
      <c r="M85" s="860"/>
      <c r="N85" s="51"/>
    </row>
    <row r="86" spans="1:14" ht="15.75" thickBot="1">
      <c r="B86" s="91" t="s">
        <v>974</v>
      </c>
      <c r="C86" s="92"/>
      <c r="D86" s="92"/>
      <c r="E86" s="92"/>
      <c r="F86" s="92"/>
      <c r="G86" s="92"/>
      <c r="H86" s="92"/>
      <c r="I86" s="93"/>
      <c r="J86" s="94"/>
      <c r="K86" s="305">
        <v>0.05</v>
      </c>
      <c r="L86" s="861">
        <f>N79*K86</f>
        <v>15620.174627974531</v>
      </c>
      <c r="M86" s="862"/>
      <c r="N86" s="51"/>
    </row>
    <row r="87" spans="1:14" ht="15.75" thickBot="1">
      <c r="B87" s="825" t="s">
        <v>953</v>
      </c>
      <c r="C87" s="826"/>
      <c r="D87" s="826"/>
      <c r="E87" s="826"/>
      <c r="F87" s="826"/>
      <c r="G87" s="826"/>
      <c r="H87" s="826"/>
      <c r="I87" s="826"/>
      <c r="J87" s="826"/>
      <c r="K87" s="826"/>
      <c r="L87" s="826"/>
      <c r="M87" s="827"/>
      <c r="N87" s="52">
        <f>L84+L85+L86</f>
        <v>93721.04776784718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406124.5403273378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1345.39621807204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1133.1839169397044</v>
      </c>
      <c r="N48" s="272">
        <f>K48*M48</f>
        <v>566.59195846985222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333912.94091300934</v>
      </c>
      <c r="N49" s="272">
        <f>K49*M49</f>
        <v>337252.07032213942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15457.519061566671</v>
      </c>
      <c r="N50" s="272">
        <f>K50*M50</f>
        <v>4637.2557184700008</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342455.91799907928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9">
        <f>VLOOKUP(A60,TRANSPORTE!A1:D117,4,FALSE)</f>
        <v>914.56679379946388</v>
      </c>
      <c r="M60" s="830"/>
      <c r="N60" s="287">
        <f>K60*L60</f>
        <v>923.71246173745851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923.71246173745851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371632.95104032959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74326.590208065914</v>
      </c>
      <c r="M84" s="860"/>
      <c r="N84" s="51"/>
    </row>
    <row r="85" spans="1:14">
      <c r="B85" s="89" t="s">
        <v>973</v>
      </c>
      <c r="C85" s="90"/>
      <c r="D85" s="90"/>
      <c r="E85" s="90"/>
      <c r="F85" s="90"/>
      <c r="G85" s="90"/>
      <c r="H85" s="90"/>
      <c r="I85" s="87"/>
      <c r="J85" s="88"/>
      <c r="K85" s="304">
        <v>0.05</v>
      </c>
      <c r="L85" s="859">
        <f>N79*K85</f>
        <v>18581.647552016479</v>
      </c>
      <c r="M85" s="860"/>
      <c r="N85" s="51"/>
    </row>
    <row r="86" spans="1:14" ht="15.75" thickBot="1">
      <c r="B86" s="91" t="s">
        <v>974</v>
      </c>
      <c r="C86" s="92"/>
      <c r="D86" s="92"/>
      <c r="E86" s="92"/>
      <c r="F86" s="92"/>
      <c r="G86" s="92"/>
      <c r="H86" s="92"/>
      <c r="I86" s="93"/>
      <c r="J86" s="94"/>
      <c r="K86" s="305">
        <v>0.05</v>
      </c>
      <c r="L86" s="861">
        <f>N79*K86</f>
        <v>18581.647552016479</v>
      </c>
      <c r="M86" s="862"/>
      <c r="N86" s="51"/>
    </row>
    <row r="87" spans="1:14" ht="15.75" thickBot="1">
      <c r="B87" s="825" t="s">
        <v>953</v>
      </c>
      <c r="C87" s="826"/>
      <c r="D87" s="826"/>
      <c r="E87" s="826"/>
      <c r="F87" s="826"/>
      <c r="G87" s="826"/>
      <c r="H87" s="826"/>
      <c r="I87" s="826"/>
      <c r="J87" s="826"/>
      <c r="K87" s="826"/>
      <c r="L87" s="826"/>
      <c r="M87" s="827"/>
      <c r="N87" s="52">
        <f>L84+L85+L86</f>
        <v>111489.88531209888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483122.83635242848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1133.1839169397044</v>
      </c>
      <c r="N48" s="272">
        <f>K48*M48</f>
        <v>56.659195846985227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34259.46773767475</v>
      </c>
      <c r="N49" s="272">
        <f>K49*M49</f>
        <v>34259.46773767475</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34316.126933521737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35820.764638822591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7164.1529277645186</v>
      </c>
      <c r="M84" s="860"/>
      <c r="N84" s="51"/>
    </row>
    <row r="85" spans="1:14">
      <c r="B85" s="89" t="s">
        <v>973</v>
      </c>
      <c r="C85" s="90"/>
      <c r="D85" s="90"/>
      <c r="E85" s="90"/>
      <c r="F85" s="90"/>
      <c r="G85" s="90"/>
      <c r="H85" s="90"/>
      <c r="I85" s="87"/>
      <c r="J85" s="88"/>
      <c r="K85" s="304">
        <v>0.05</v>
      </c>
      <c r="L85" s="859">
        <f>N79*K85</f>
        <v>1791.0382319411297</v>
      </c>
      <c r="M85" s="860"/>
      <c r="N85" s="51"/>
    </row>
    <row r="86" spans="1:14" ht="15.75" thickBot="1">
      <c r="B86" s="91" t="s">
        <v>974</v>
      </c>
      <c r="C86" s="92"/>
      <c r="D86" s="92"/>
      <c r="E86" s="92"/>
      <c r="F86" s="92"/>
      <c r="G86" s="92"/>
      <c r="H86" s="92"/>
      <c r="I86" s="93"/>
      <c r="J86" s="94"/>
      <c r="K86" s="305">
        <v>0.05</v>
      </c>
      <c r="L86" s="861">
        <f>N79*K86</f>
        <v>1791.0382319411297</v>
      </c>
      <c r="M86" s="862"/>
      <c r="N86" s="51"/>
    </row>
    <row r="87" spans="1:14" ht="15.75" thickBot="1">
      <c r="B87" s="825" t="s">
        <v>953</v>
      </c>
      <c r="C87" s="826"/>
      <c r="D87" s="826"/>
      <c r="E87" s="826"/>
      <c r="F87" s="826"/>
      <c r="G87" s="826"/>
      <c r="H87" s="826"/>
      <c r="I87" s="826"/>
      <c r="J87" s="826"/>
      <c r="K87" s="826"/>
      <c r="L87" s="826"/>
      <c r="M87" s="827"/>
      <c r="N87" s="52">
        <f>L84+L85+L86</f>
        <v>10746.229391646777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46566.994030469366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336">
        <v>1.25</v>
      </c>
      <c r="N36" s="272">
        <f>K36/M36</f>
        <v>3620.2701112382506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1886.7062180720402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5506.9763293102906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85265.464492948609</v>
      </c>
      <c r="N48" s="272">
        <f>K48*M48</f>
        <v>42632.732246474305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1133.1839169397044</v>
      </c>
      <c r="N49" s="272">
        <f>K49*M49</f>
        <v>566.59195846985222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333912.94091300934</v>
      </c>
      <c r="N50" s="272">
        <f>K50*M50</f>
        <v>337252.07032213942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15457.519061566671</v>
      </c>
      <c r="N51" s="272">
        <f>K51*M51</f>
        <v>4637.2557184700008</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385088.65024555358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9">
        <f>VLOOKUP(A58,TRANSPORTE!A1:D117,4,FALSE)</f>
        <v>914.56679379946388</v>
      </c>
      <c r="M58" s="830"/>
      <c r="N58" s="287">
        <f>K58*L58</f>
        <v>923.71246173745851</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9">
        <f>VLOOKUP(A59,TRANSPORTE!A1:D117,4,FALSE)</f>
        <v>1281.0059444400972</v>
      </c>
      <c r="M59" s="830"/>
      <c r="N59" s="287">
        <f>K59*L59</f>
        <v>640.5029722200486</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1564.2154339575072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429893.96637026221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85978.793274052441</v>
      </c>
      <c r="M82" s="860"/>
      <c r="N82" s="51"/>
    </row>
    <row r="83" spans="1:14">
      <c r="B83" s="89" t="s">
        <v>973</v>
      </c>
      <c r="C83" s="90"/>
      <c r="D83" s="90"/>
      <c r="E83" s="90"/>
      <c r="F83" s="90"/>
      <c r="G83" s="90"/>
      <c r="H83" s="90"/>
      <c r="I83" s="87"/>
      <c r="J83" s="88"/>
      <c r="K83" s="304">
        <v>0.05</v>
      </c>
      <c r="L83" s="859">
        <f>N77*K83</f>
        <v>21494.69831851311</v>
      </c>
      <c r="M83" s="860"/>
      <c r="N83" s="51"/>
    </row>
    <row r="84" spans="1:14" ht="15.75" thickBot="1">
      <c r="B84" s="91" t="s">
        <v>974</v>
      </c>
      <c r="C84" s="92"/>
      <c r="D84" s="92"/>
      <c r="E84" s="92"/>
      <c r="F84" s="92"/>
      <c r="G84" s="92"/>
      <c r="H84" s="92"/>
      <c r="I84" s="93"/>
      <c r="J84" s="94"/>
      <c r="K84" s="305">
        <v>0.05</v>
      </c>
      <c r="L84" s="861">
        <f>N77*K84</f>
        <v>21494.69831851311</v>
      </c>
      <c r="M84" s="862"/>
      <c r="N84" s="51"/>
    </row>
    <row r="85" spans="1:14" ht="15.75" thickBot="1">
      <c r="B85" s="825" t="s">
        <v>953</v>
      </c>
      <c r="C85" s="826"/>
      <c r="D85" s="826"/>
      <c r="E85" s="826"/>
      <c r="F85" s="826"/>
      <c r="G85" s="826"/>
      <c r="H85" s="826"/>
      <c r="I85" s="826"/>
      <c r="J85" s="826"/>
      <c r="K85" s="826"/>
      <c r="L85" s="826"/>
      <c r="M85" s="827"/>
      <c r="N85" s="52">
        <f>L82+L83+L84</f>
        <v>128968.18991107866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558862.15628134087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336">
        <v>18.75</v>
      </c>
      <c r="N36" s="272">
        <f>K36/M36</f>
        <v>241.35134074921672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107.73674787146933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349.08808862068605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85265.464492948609</v>
      </c>
      <c r="N48" s="272">
        <f>K48*M48</f>
        <v>4263.2732246474307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1133.1839169397044</v>
      </c>
      <c r="N49" s="272">
        <f>K49*M49</f>
        <v>56.659195846985227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34259.46773767475</v>
      </c>
      <c r="N50" s="272">
        <f>K50*M50</f>
        <v>34259.46773767475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38579.400158169163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9">
        <f>VLOOKUP(A58,TRANSPORTE!A1:D117,4,FALSE)</f>
        <v>1281.0059444400972</v>
      </c>
      <c r="M58" s="830"/>
      <c r="N58" s="287">
        <f>K58*L58</f>
        <v>64.050297222004858</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64.050297222004858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41147.273501441239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8229.4547002882482</v>
      </c>
      <c r="M82" s="860"/>
      <c r="N82" s="51"/>
    </row>
    <row r="83" spans="1:14">
      <c r="B83" s="89" t="s">
        <v>973</v>
      </c>
      <c r="C83" s="90"/>
      <c r="D83" s="90"/>
      <c r="E83" s="90"/>
      <c r="F83" s="90"/>
      <c r="G83" s="90"/>
      <c r="H83" s="90"/>
      <c r="I83" s="87"/>
      <c r="J83" s="88"/>
      <c r="K83" s="304">
        <v>0.05</v>
      </c>
      <c r="L83" s="859">
        <f>N77*K83</f>
        <v>2057.3636750720621</v>
      </c>
      <c r="M83" s="860"/>
      <c r="N83" s="51"/>
    </row>
    <row r="84" spans="1:14" ht="15.75" thickBot="1">
      <c r="B84" s="91" t="s">
        <v>974</v>
      </c>
      <c r="C84" s="92"/>
      <c r="D84" s="92"/>
      <c r="E84" s="92"/>
      <c r="F84" s="92"/>
      <c r="G84" s="92"/>
      <c r="H84" s="92"/>
      <c r="I84" s="93"/>
      <c r="J84" s="94"/>
      <c r="K84" s="305">
        <v>0.05</v>
      </c>
      <c r="L84" s="861">
        <f>N77*K84</f>
        <v>2057.3636750720621</v>
      </c>
      <c r="M84" s="862"/>
      <c r="N84" s="51"/>
    </row>
    <row r="85" spans="1:14" ht="15.75" thickBot="1">
      <c r="B85" s="825" t="s">
        <v>953</v>
      </c>
      <c r="C85" s="826"/>
      <c r="D85" s="826"/>
      <c r="E85" s="826"/>
      <c r="F85" s="826"/>
      <c r="G85" s="826"/>
      <c r="H85" s="826"/>
      <c r="I85" s="826"/>
      <c r="J85" s="826"/>
      <c r="K85" s="826"/>
      <c r="L85" s="826"/>
      <c r="M85" s="827"/>
      <c r="N85" s="52">
        <f>L82+L83+L84</f>
        <v>12344.182050432371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53491.455551873609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333912.94091300934</v>
      </c>
      <c r="N48" s="272">
        <f>K48*M48</f>
        <v>23373.905863910655</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15457.519061566671</v>
      </c>
      <c r="N49" s="272">
        <f>K49*M49</f>
        <v>4637.2557184700008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28011.161582380657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9">
        <f>VLOOKUP(A58,TRANSPORTE!A1:D117,4,FALSE)</f>
        <v>914.56679379946388</v>
      </c>
      <c r="M58" s="830"/>
      <c r="N58" s="287">
        <f>K58*L58</f>
        <v>64.019675565962473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64.019675565962473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30900.513315897908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6180.1026631795821</v>
      </c>
      <c r="M82" s="860"/>
      <c r="N82" s="51"/>
    </row>
    <row r="83" spans="1:14">
      <c r="B83" s="89" t="s">
        <v>973</v>
      </c>
      <c r="C83" s="90"/>
      <c r="D83" s="90"/>
      <c r="E83" s="90"/>
      <c r="F83" s="90"/>
      <c r="G83" s="90"/>
      <c r="H83" s="90"/>
      <c r="I83" s="87"/>
      <c r="J83" s="88"/>
      <c r="K83" s="304">
        <v>0.05</v>
      </c>
      <c r="L83" s="859">
        <f>N77*K83</f>
        <v>1545.0256657948955</v>
      </c>
      <c r="M83" s="860"/>
      <c r="N83" s="51"/>
    </row>
    <row r="84" spans="1:14" ht="15.75" thickBot="1">
      <c r="B84" s="91" t="s">
        <v>974</v>
      </c>
      <c r="C84" s="92"/>
      <c r="D84" s="92"/>
      <c r="E84" s="92"/>
      <c r="F84" s="92"/>
      <c r="G84" s="92"/>
      <c r="H84" s="92"/>
      <c r="I84" s="93"/>
      <c r="J84" s="94"/>
      <c r="K84" s="305">
        <v>0.05</v>
      </c>
      <c r="L84" s="861">
        <f>N77*K84</f>
        <v>1545.0256657948955</v>
      </c>
      <c r="M84" s="862"/>
      <c r="N84" s="51"/>
    </row>
    <row r="85" spans="1:14" ht="15.75" thickBot="1">
      <c r="B85" s="825" t="s">
        <v>953</v>
      </c>
      <c r="C85" s="826"/>
      <c r="D85" s="826"/>
      <c r="E85" s="826"/>
      <c r="F85" s="826"/>
      <c r="G85" s="826"/>
      <c r="H85" s="826"/>
      <c r="I85" s="826"/>
      <c r="J85" s="826"/>
      <c r="K85" s="826"/>
      <c r="L85" s="826"/>
      <c r="M85" s="827"/>
      <c r="N85" s="52">
        <f>L82+L83+L84</f>
        <v>9270.1539947693727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40170.667310667282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25751.578011427726</v>
      </c>
      <c r="N48" s="272">
        <f>K48*M48</f>
        <v>32189.472514284658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32189.472514284658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33694.110219585513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6738.8220439171027</v>
      </c>
      <c r="M82" s="860"/>
      <c r="N82" s="51"/>
    </row>
    <row r="83" spans="1:14">
      <c r="B83" s="89" t="s">
        <v>973</v>
      </c>
      <c r="C83" s="90"/>
      <c r="D83" s="90"/>
      <c r="E83" s="90"/>
      <c r="F83" s="90"/>
      <c r="G83" s="90"/>
      <c r="H83" s="90"/>
      <c r="I83" s="87"/>
      <c r="J83" s="88"/>
      <c r="K83" s="304">
        <v>0.05</v>
      </c>
      <c r="L83" s="859">
        <f>N77*K83</f>
        <v>1684.7055109792757</v>
      </c>
      <c r="M83" s="860"/>
      <c r="N83" s="51"/>
    </row>
    <row r="84" spans="1:14" ht="15.75" thickBot="1">
      <c r="B84" s="91" t="s">
        <v>974</v>
      </c>
      <c r="C84" s="92"/>
      <c r="D84" s="92"/>
      <c r="E84" s="92"/>
      <c r="F84" s="92"/>
      <c r="G84" s="92"/>
      <c r="H84" s="92"/>
      <c r="I84" s="93"/>
      <c r="J84" s="94"/>
      <c r="K84" s="305">
        <v>0.05</v>
      </c>
      <c r="L84" s="861">
        <f>N77*K84</f>
        <v>1684.7055109792757</v>
      </c>
      <c r="M84" s="862"/>
      <c r="N84" s="51"/>
    </row>
    <row r="85" spans="1:14" ht="15.75" thickBot="1">
      <c r="B85" s="825" t="s">
        <v>953</v>
      </c>
      <c r="C85" s="826"/>
      <c r="D85" s="826"/>
      <c r="E85" s="826"/>
      <c r="F85" s="826"/>
      <c r="G85" s="826"/>
      <c r="H85" s="826"/>
      <c r="I85" s="826"/>
      <c r="J85" s="826"/>
      <c r="K85" s="826"/>
      <c r="L85" s="826"/>
      <c r="M85" s="827"/>
      <c r="N85" s="52">
        <f>L82+L83+L84</f>
        <v>10108.233065875655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43802.343285461167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161.605121807204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400218.51060859254</v>
      </c>
      <c r="N48" s="272">
        <f>K48*M48</f>
        <v>800.43702121718513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333912.94091300934</v>
      </c>
      <c r="N49" s="272">
        <f>K49*M49</f>
        <v>23373.905863910655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15457.519061566671</v>
      </c>
      <c r="N50" s="272">
        <f>K50*M50</f>
        <v>4637.2557184700008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28811.598603597842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9">
        <f>VLOOKUP(A58,TRANSPORTE!A1:D117,4,FALSE)</f>
        <v>914.56679379946388</v>
      </c>
      <c r="M58" s="830"/>
      <c r="N58" s="287">
        <f>K58*L58</f>
        <v>65.848809153561405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65.848809153561405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32271.154970702686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6454.2309941405374</v>
      </c>
      <c r="M82" s="860"/>
      <c r="N82" s="51"/>
    </row>
    <row r="83" spans="1:14">
      <c r="B83" s="89" t="s">
        <v>973</v>
      </c>
      <c r="C83" s="90"/>
      <c r="D83" s="90"/>
      <c r="E83" s="90"/>
      <c r="F83" s="90"/>
      <c r="G83" s="90"/>
      <c r="H83" s="90"/>
      <c r="I83" s="87"/>
      <c r="J83" s="88"/>
      <c r="K83" s="304">
        <v>0.05</v>
      </c>
      <c r="L83" s="859">
        <f>N77*K83</f>
        <v>1613.5577485351344</v>
      </c>
      <c r="M83" s="860"/>
      <c r="N83" s="51"/>
    </row>
    <row r="84" spans="1:14" ht="15.75" thickBot="1">
      <c r="B84" s="91" t="s">
        <v>974</v>
      </c>
      <c r="C84" s="92"/>
      <c r="D84" s="92"/>
      <c r="E84" s="92"/>
      <c r="F84" s="92"/>
      <c r="G84" s="92"/>
      <c r="H84" s="92"/>
      <c r="I84" s="93"/>
      <c r="J84" s="94"/>
      <c r="K84" s="305">
        <v>0.05</v>
      </c>
      <c r="L84" s="861">
        <f>N77*K84</f>
        <v>1613.5577485351344</v>
      </c>
      <c r="M84" s="862"/>
      <c r="N84" s="51"/>
    </row>
    <row r="85" spans="1:14" ht="15.75" thickBot="1">
      <c r="B85" s="825" t="s">
        <v>953</v>
      </c>
      <c r="C85" s="826"/>
      <c r="D85" s="826"/>
      <c r="E85" s="826"/>
      <c r="F85" s="826"/>
      <c r="G85" s="826"/>
      <c r="H85" s="826"/>
      <c r="I85" s="826"/>
      <c r="J85" s="826"/>
      <c r="K85" s="826"/>
      <c r="L85" s="826"/>
      <c r="M85" s="827"/>
      <c r="N85" s="52">
        <f>L82+L83+L84</f>
        <v>9681.3464912108066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41952.501461913489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89.693081204802667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400218.51060859254</v>
      </c>
      <c r="N48" s="272">
        <f>K48*M48</f>
        <v>800.43702121718513</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25751.578011427726</v>
      </c>
      <c r="N49" s="272">
        <f>K49*M49</f>
        <v>32189.472514284658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32989.909535501843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9">
        <f>VLOOKUP(A58,TRANSPORTE!A1:D117,4,FALSE)</f>
        <v>914.56679379946388</v>
      </c>
      <c r="M58" s="830"/>
      <c r="N58" s="287">
        <f>K58*L58</f>
        <v>1.8291335875989279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1.8291335875989279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34875.293374390298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6975.0586748780597</v>
      </c>
      <c r="M82" s="860"/>
      <c r="N82" s="51"/>
    </row>
    <row r="83" spans="1:14">
      <c r="B83" s="89" t="s">
        <v>973</v>
      </c>
      <c r="C83" s="90"/>
      <c r="D83" s="90"/>
      <c r="E83" s="90"/>
      <c r="F83" s="90"/>
      <c r="G83" s="90"/>
      <c r="H83" s="90"/>
      <c r="I83" s="87"/>
      <c r="J83" s="88"/>
      <c r="K83" s="304">
        <v>0.05</v>
      </c>
      <c r="L83" s="859">
        <f>N77*K83</f>
        <v>1743.7646687195149</v>
      </c>
      <c r="M83" s="860"/>
      <c r="N83" s="51"/>
    </row>
    <row r="84" spans="1:14" ht="15.75" thickBot="1">
      <c r="B84" s="91" t="s">
        <v>974</v>
      </c>
      <c r="C84" s="92"/>
      <c r="D84" s="92"/>
      <c r="E84" s="92"/>
      <c r="F84" s="92"/>
      <c r="G84" s="92"/>
      <c r="H84" s="92"/>
      <c r="I84" s="93"/>
      <c r="J84" s="94"/>
      <c r="K84" s="305">
        <v>0.05</v>
      </c>
      <c r="L84" s="861">
        <f>N77*K84</f>
        <v>1743.7646687195149</v>
      </c>
      <c r="M84" s="862"/>
      <c r="N84" s="51"/>
    </row>
    <row r="85" spans="1:14" ht="15.75" thickBot="1">
      <c r="B85" s="825" t="s">
        <v>953</v>
      </c>
      <c r="C85" s="826"/>
      <c r="D85" s="826"/>
      <c r="E85" s="826"/>
      <c r="F85" s="826"/>
      <c r="G85" s="826"/>
      <c r="H85" s="826"/>
      <c r="I85" s="826"/>
      <c r="J85" s="826"/>
      <c r="K85" s="826"/>
      <c r="L85" s="826"/>
      <c r="M85" s="827"/>
      <c r="N85" s="52">
        <f>L82+L83+L84</f>
        <v>10462.58801231709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45337.881386707391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5683.940283097003</v>
      </c>
      <c r="N48" s="272">
        <f>K48*M48</f>
        <v>6252.3343114067038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6252.3343114067038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6725.9805614067036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1345.1961122813409</v>
      </c>
      <c r="M82" s="860"/>
      <c r="N82" s="51"/>
    </row>
    <row r="83" spans="1:14">
      <c r="B83" s="89" t="s">
        <v>973</v>
      </c>
      <c r="C83" s="90"/>
      <c r="D83" s="90"/>
      <c r="E83" s="90"/>
      <c r="F83" s="90"/>
      <c r="G83" s="90"/>
      <c r="H83" s="90"/>
      <c r="I83" s="87"/>
      <c r="J83" s="88"/>
      <c r="K83" s="304">
        <v>0.05</v>
      </c>
      <c r="L83" s="859">
        <f>N77*K83</f>
        <v>336.29902807033523</v>
      </c>
      <c r="M83" s="860"/>
      <c r="N83" s="51"/>
    </row>
    <row r="84" spans="1:14" ht="15.75" thickBot="1">
      <c r="B84" s="91" t="s">
        <v>974</v>
      </c>
      <c r="C84" s="92"/>
      <c r="D84" s="92"/>
      <c r="E84" s="92"/>
      <c r="F84" s="92"/>
      <c r="G84" s="92"/>
      <c r="H84" s="92"/>
      <c r="I84" s="93"/>
      <c r="J84" s="94"/>
      <c r="K84" s="305">
        <v>0.05</v>
      </c>
      <c r="L84" s="861">
        <f>N77*K84</f>
        <v>336.29902807033523</v>
      </c>
      <c r="M84" s="862"/>
      <c r="N84" s="51"/>
    </row>
    <row r="85" spans="1:14" ht="15.75" thickBot="1">
      <c r="B85" s="825" t="s">
        <v>953</v>
      </c>
      <c r="C85" s="826"/>
      <c r="D85" s="826"/>
      <c r="E85" s="826"/>
      <c r="F85" s="826"/>
      <c r="G85" s="826"/>
      <c r="H85" s="826"/>
      <c r="I85" s="826"/>
      <c r="J85" s="826"/>
      <c r="K85" s="826"/>
      <c r="L85" s="826"/>
      <c r="M85" s="827"/>
      <c r="N85" s="52">
        <f>L82+L83+L84</f>
        <v>2017.7941684220114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8743.774729828714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6335.8655486890675</v>
      </c>
      <c r="N48" s="272">
        <f>K48*M48</f>
        <v>6969.4521035579746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6969.4521035579746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7443.0983535579744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1488.6196707115951</v>
      </c>
      <c r="M82" s="860"/>
      <c r="N82" s="51"/>
    </row>
    <row r="83" spans="1:14">
      <c r="B83" s="89" t="s">
        <v>973</v>
      </c>
      <c r="C83" s="90"/>
      <c r="D83" s="90"/>
      <c r="E83" s="90"/>
      <c r="F83" s="90"/>
      <c r="G83" s="90"/>
      <c r="H83" s="90"/>
      <c r="I83" s="87"/>
      <c r="J83" s="88"/>
      <c r="K83" s="304">
        <v>0.05</v>
      </c>
      <c r="L83" s="859">
        <f>N77*K83</f>
        <v>372.15491767789877</v>
      </c>
      <c r="M83" s="860"/>
      <c r="N83" s="51"/>
    </row>
    <row r="84" spans="1:14" ht="15.75" thickBot="1">
      <c r="B84" s="91" t="s">
        <v>974</v>
      </c>
      <c r="C84" s="92"/>
      <c r="D84" s="92"/>
      <c r="E84" s="92"/>
      <c r="F84" s="92"/>
      <c r="G84" s="92"/>
      <c r="H84" s="92"/>
      <c r="I84" s="93"/>
      <c r="J84" s="94"/>
      <c r="K84" s="305">
        <v>0.05</v>
      </c>
      <c r="L84" s="861">
        <f>N77*K84</f>
        <v>372.15491767789877</v>
      </c>
      <c r="M84" s="862"/>
      <c r="N84" s="51"/>
    </row>
    <row r="85" spans="1:14" ht="15.75" thickBot="1">
      <c r="B85" s="825" t="s">
        <v>953</v>
      </c>
      <c r="C85" s="826"/>
      <c r="D85" s="826"/>
      <c r="E85" s="826"/>
      <c r="F85" s="826"/>
      <c r="G85" s="826"/>
      <c r="H85" s="826"/>
      <c r="I85" s="826"/>
      <c r="J85" s="826"/>
      <c r="K85" s="826"/>
      <c r="L85" s="826"/>
      <c r="M85" s="827"/>
      <c r="N85" s="52">
        <f>L82+L83+L84</f>
        <v>2232.9295060673926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9676.0278596253665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324.78600000000006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50858.651044839229</v>
      </c>
      <c r="N48" s="272">
        <f>K48*M48</f>
        <v>55944.516149323157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55944.516149323157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9">
        <f>VLOOKUP(A58,TRANSPORTE!A1:D117,4,FALSE)</f>
        <v>1281.0059444400972</v>
      </c>
      <c r="M58" s="830"/>
      <c r="N58" s="287">
        <f>K58*L58</f>
        <v>1409.1065388841071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1409.1065388841071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64174.128688207267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12834.825737641455</v>
      </c>
      <c r="M82" s="860"/>
      <c r="N82" s="51"/>
    </row>
    <row r="83" spans="1:14">
      <c r="B83" s="89" t="s">
        <v>973</v>
      </c>
      <c r="C83" s="90"/>
      <c r="D83" s="90"/>
      <c r="E83" s="90"/>
      <c r="F83" s="90"/>
      <c r="G83" s="90"/>
      <c r="H83" s="90"/>
      <c r="I83" s="87"/>
      <c r="J83" s="88"/>
      <c r="K83" s="304">
        <v>0.05</v>
      </c>
      <c r="L83" s="859">
        <f>N77*K83</f>
        <v>3208.7064344103637</v>
      </c>
      <c r="M83" s="860"/>
      <c r="N83" s="51"/>
    </row>
    <row r="84" spans="1:14" ht="15.75" thickBot="1">
      <c r="B84" s="91" t="s">
        <v>974</v>
      </c>
      <c r="C84" s="92"/>
      <c r="D84" s="92"/>
      <c r="E84" s="92"/>
      <c r="F84" s="92"/>
      <c r="G84" s="92"/>
      <c r="H84" s="92"/>
      <c r="I84" s="93"/>
      <c r="J84" s="94"/>
      <c r="K84" s="305">
        <v>0.05</v>
      </c>
      <c r="L84" s="861">
        <f>N77*K84</f>
        <v>3208.7064344103637</v>
      </c>
      <c r="M84" s="862"/>
      <c r="N84" s="51"/>
    </row>
    <row r="85" spans="1:14" ht="15.75" thickBot="1">
      <c r="B85" s="825" t="s">
        <v>953</v>
      </c>
      <c r="C85" s="826"/>
      <c r="D85" s="826"/>
      <c r="E85" s="826"/>
      <c r="F85" s="826"/>
      <c r="G85" s="826"/>
      <c r="H85" s="826"/>
      <c r="I85" s="826"/>
      <c r="J85" s="826"/>
      <c r="K85" s="826"/>
      <c r="L85" s="826"/>
      <c r="M85" s="827"/>
      <c r="N85" s="52">
        <f>L82+L83+L84</f>
        <v>19252.238606462182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83426.367294669442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4525.3376390478134</v>
      </c>
      <c r="L36" s="270"/>
      <c r="M36" s="336">
        <v>3</v>
      </c>
      <c r="N36" s="272">
        <f>K36/M36</f>
        <v>1508.4458796826045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451.0916666666667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1959.5375463492712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54047.254620287909</v>
      </c>
      <c r="N48" s="272">
        <f>K48*M48</f>
        <v>67559.068275359881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67559.068275359881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9">
        <f>VLOOKUP(A60,TRANSPORTE!A1:D117,4,FALSE)</f>
        <v>1281.0059444400972</v>
      </c>
      <c r="M60" s="830"/>
      <c r="N60" s="287">
        <f>K60*L60</f>
        <v>1601.2574305501216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1601.2574305501216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75630.779918925939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15126.155983785189</v>
      </c>
      <c r="M84" s="860"/>
      <c r="N84" s="51"/>
    </row>
    <row r="85" spans="1:14">
      <c r="B85" s="89" t="s">
        <v>973</v>
      </c>
      <c r="C85" s="90"/>
      <c r="D85" s="90"/>
      <c r="E85" s="90"/>
      <c r="F85" s="90"/>
      <c r="G85" s="90"/>
      <c r="H85" s="90"/>
      <c r="I85" s="87"/>
      <c r="J85" s="88"/>
      <c r="K85" s="304">
        <v>0.05</v>
      </c>
      <c r="L85" s="859">
        <f>N79*K85</f>
        <v>3781.5389959462973</v>
      </c>
      <c r="M85" s="860"/>
      <c r="N85" s="51"/>
    </row>
    <row r="86" spans="1:14" ht="15.75" thickBot="1">
      <c r="B86" s="91" t="s">
        <v>974</v>
      </c>
      <c r="C86" s="92"/>
      <c r="D86" s="92"/>
      <c r="E86" s="92"/>
      <c r="F86" s="92"/>
      <c r="G86" s="92"/>
      <c r="H86" s="92"/>
      <c r="I86" s="93"/>
      <c r="J86" s="94"/>
      <c r="K86" s="305">
        <v>0.05</v>
      </c>
      <c r="L86" s="861">
        <f>N79*K86</f>
        <v>3781.5389959462973</v>
      </c>
      <c r="M86" s="862"/>
      <c r="N86" s="51"/>
    </row>
    <row r="87" spans="1:14" ht="15.75" thickBot="1">
      <c r="B87" s="825" t="s">
        <v>953</v>
      </c>
      <c r="C87" s="826"/>
      <c r="D87" s="826"/>
      <c r="E87" s="826"/>
      <c r="F87" s="826"/>
      <c r="G87" s="826"/>
      <c r="H87" s="826"/>
      <c r="I87" s="826"/>
      <c r="J87" s="826"/>
      <c r="K87" s="826"/>
      <c r="L87" s="826"/>
      <c r="M87" s="827"/>
      <c r="N87" s="52">
        <f>L84+L85+L86</f>
        <v>22689.233975677787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98320.013894603733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127845.4018099824</v>
      </c>
      <c r="L36" s="270"/>
      <c r="M36" s="336">
        <v>2.5</v>
      </c>
      <c r="N36" s="272">
        <f>K36/M36</f>
        <v>51138.160723992958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51540.20383302898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28435.602031718965</v>
      </c>
      <c r="N48" s="272">
        <f>K48*M48</f>
        <v>28719.958052036156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28719.958052036156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88301.024065785547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17660.20481315711</v>
      </c>
      <c r="M84" s="860"/>
      <c r="N84" s="51"/>
    </row>
    <row r="85" spans="1:14">
      <c r="B85" s="89" t="s">
        <v>973</v>
      </c>
      <c r="C85" s="90"/>
      <c r="D85" s="90"/>
      <c r="E85" s="90"/>
      <c r="F85" s="90"/>
      <c r="G85" s="90"/>
      <c r="H85" s="90"/>
      <c r="I85" s="87"/>
      <c r="J85" s="88"/>
      <c r="K85" s="304">
        <v>0.05</v>
      </c>
      <c r="L85" s="859">
        <f>N79*K85</f>
        <v>4415.0512032892775</v>
      </c>
      <c r="M85" s="860"/>
      <c r="N85" s="51"/>
    </row>
    <row r="86" spans="1:14" ht="15.75" thickBot="1">
      <c r="B86" s="91" t="s">
        <v>974</v>
      </c>
      <c r="C86" s="92"/>
      <c r="D86" s="92"/>
      <c r="E86" s="92"/>
      <c r="F86" s="92"/>
      <c r="G86" s="92"/>
      <c r="H86" s="92"/>
      <c r="I86" s="93"/>
      <c r="J86" s="94"/>
      <c r="K86" s="305">
        <v>0.05</v>
      </c>
      <c r="L86" s="861">
        <f>N79*K86</f>
        <v>4415.0512032892775</v>
      </c>
      <c r="M86" s="862"/>
      <c r="N86" s="51"/>
    </row>
    <row r="87" spans="1:14" ht="15.75" thickBot="1">
      <c r="B87" s="825" t="s">
        <v>953</v>
      </c>
      <c r="C87" s="826"/>
      <c r="D87" s="826"/>
      <c r="E87" s="826"/>
      <c r="F87" s="826"/>
      <c r="G87" s="826"/>
      <c r="H87" s="826"/>
      <c r="I87" s="826"/>
      <c r="J87" s="826"/>
      <c r="K87" s="826"/>
      <c r="L87" s="826"/>
      <c r="M87" s="827"/>
      <c r="N87" s="52">
        <f>L84+L85+L86</f>
        <v>26490.307219735663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114791.33128552121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127845.4018099824</v>
      </c>
      <c r="L36" s="270"/>
      <c r="M36" s="336">
        <v>1.25</v>
      </c>
      <c r="N36" s="272">
        <f>K36/M36</f>
        <v>102276.32144798592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103351.06266605796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28435.602031718965</v>
      </c>
      <c r="N48" s="272">
        <f>K48*M48</f>
        <v>28719.958052036156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28719.958052036156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153565.84507953492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30713.169015906984</v>
      </c>
      <c r="M84" s="860"/>
      <c r="N84" s="51"/>
    </row>
    <row r="85" spans="1:14">
      <c r="B85" s="89" t="s">
        <v>973</v>
      </c>
      <c r="C85" s="90"/>
      <c r="D85" s="90"/>
      <c r="E85" s="90"/>
      <c r="F85" s="90"/>
      <c r="G85" s="90"/>
      <c r="H85" s="90"/>
      <c r="I85" s="87"/>
      <c r="J85" s="88"/>
      <c r="K85" s="304">
        <v>0.05</v>
      </c>
      <c r="L85" s="859">
        <f>N79*K85</f>
        <v>7678.292253976746</v>
      </c>
      <c r="M85" s="860"/>
      <c r="N85" s="51"/>
    </row>
    <row r="86" spans="1:14" ht="15.75" thickBot="1">
      <c r="B86" s="91" t="s">
        <v>974</v>
      </c>
      <c r="C86" s="92"/>
      <c r="D86" s="92"/>
      <c r="E86" s="92"/>
      <c r="F86" s="92"/>
      <c r="G86" s="92"/>
      <c r="H86" s="92"/>
      <c r="I86" s="93"/>
      <c r="J86" s="94"/>
      <c r="K86" s="305">
        <v>0.05</v>
      </c>
      <c r="L86" s="861">
        <f>N79*K86</f>
        <v>7678.292253976746</v>
      </c>
      <c r="M86" s="862"/>
      <c r="N86" s="51"/>
    </row>
    <row r="87" spans="1:14" ht="15.75" thickBot="1">
      <c r="B87" s="825" t="s">
        <v>953</v>
      </c>
      <c r="C87" s="826"/>
      <c r="D87" s="826"/>
      <c r="E87" s="826"/>
      <c r="F87" s="826"/>
      <c r="G87" s="826"/>
      <c r="H87" s="826"/>
      <c r="I87" s="826"/>
      <c r="J87" s="826"/>
      <c r="K87" s="826"/>
      <c r="L87" s="826"/>
      <c r="M87" s="827"/>
      <c r="N87" s="52">
        <f>L84+L85+L86</f>
        <v>46069.753523860476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199635.5986033954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314</v>
      </c>
      <c r="B36" s="838" t="str">
        <f>VLOOKUP(A36,EQUIPOS!A6:D154,3,FALSE)</f>
        <v xml:space="preserve">Retroexcavadora E-200 sobre orugas
</v>
      </c>
      <c r="C36" s="839"/>
      <c r="D36" s="839"/>
      <c r="E36" s="839"/>
      <c r="F36" s="839"/>
      <c r="G36" s="839"/>
      <c r="H36" s="840"/>
      <c r="I36" s="267"/>
      <c r="J36" s="268"/>
      <c r="K36" s="269">
        <f>VLOOKUP(A36,EQUIPOS!A6:D163,4,FALSE)</f>
        <v>185962.26061032299</v>
      </c>
      <c r="L36" s="270"/>
      <c r="M36" s="336">
        <v>23</v>
      </c>
      <c r="N36" s="272">
        <f>K36/M36</f>
        <v>8085.315678709695</v>
      </c>
    </row>
    <row r="37" spans="1:14">
      <c r="A37" s="113" t="s">
        <v>328</v>
      </c>
      <c r="B37" s="838" t="str">
        <f>VLOOKUP(A37,EQUIPOS!A7:D154,3,FALSE)</f>
        <v xml:space="preserve">Taco metálico o puntal (escamas en concreto)
</v>
      </c>
      <c r="C37" s="839"/>
      <c r="D37" s="839"/>
      <c r="E37" s="839"/>
      <c r="F37" s="839"/>
      <c r="G37" s="839"/>
      <c r="H37" s="840"/>
      <c r="I37" s="421"/>
      <c r="J37" s="422"/>
      <c r="K37" s="269">
        <f>VLOOKUP(A37,EQUIPOS!A7:D164,4,FALSE)</f>
        <v>64.589096343455424</v>
      </c>
      <c r="L37" s="335"/>
      <c r="M37" s="336">
        <v>1</v>
      </c>
      <c r="N37" s="272">
        <f>K37/M37</f>
        <v>64.589096343455424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9224.6459931251902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4329.207779964222</v>
      </c>
      <c r="N48" s="272">
        <f>K48*M48</f>
        <v>1515.2227229874777</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9415.2848926645984</v>
      </c>
      <c r="N49" s="272">
        <f>K49*M49</f>
        <v>9415.2848926645984</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3453.6138460145526</v>
      </c>
      <c r="N50" s="272">
        <f>K50*M50</f>
        <v>13123.732614855298</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355113.76255827973</v>
      </c>
      <c r="N51" s="272">
        <f>K51*M51</f>
        <v>63920.477260490348</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87974.717490997718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9">
        <f>VLOOKUP(A58,TRANSPORTE!A1:D117,4,FALSE)</f>
        <v>914.56679379946388</v>
      </c>
      <c r="M58" s="830"/>
      <c r="N58" s="287">
        <f>K58*L58</f>
        <v>164.6220228839035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164.6220228839035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118858.80986844761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23771.761973689525</v>
      </c>
      <c r="M82" s="860"/>
      <c r="N82" s="51"/>
    </row>
    <row r="83" spans="1:14">
      <c r="B83" s="89" t="s">
        <v>973</v>
      </c>
      <c r="C83" s="90"/>
      <c r="D83" s="90"/>
      <c r="E83" s="90"/>
      <c r="F83" s="90"/>
      <c r="G83" s="90"/>
      <c r="H83" s="90"/>
      <c r="I83" s="87"/>
      <c r="J83" s="88"/>
      <c r="K83" s="304">
        <v>0.05</v>
      </c>
      <c r="L83" s="859">
        <f>N77*K83</f>
        <v>5942.9404934223812</v>
      </c>
      <c r="M83" s="860"/>
      <c r="N83" s="51"/>
    </row>
    <row r="84" spans="1:14" ht="15.75" thickBot="1">
      <c r="B84" s="91" t="s">
        <v>974</v>
      </c>
      <c r="C84" s="92"/>
      <c r="D84" s="92"/>
      <c r="E84" s="92"/>
      <c r="F84" s="92"/>
      <c r="G84" s="92"/>
      <c r="H84" s="92"/>
      <c r="I84" s="93"/>
      <c r="J84" s="94"/>
      <c r="K84" s="305">
        <v>0.05</v>
      </c>
      <c r="L84" s="861">
        <f>N77*K84</f>
        <v>5942.9404934223812</v>
      </c>
      <c r="M84" s="862"/>
      <c r="N84" s="51"/>
    </row>
    <row r="85" spans="1:14" ht="15.75" thickBot="1">
      <c r="B85" s="825" t="s">
        <v>953</v>
      </c>
      <c r="C85" s="826"/>
      <c r="D85" s="826"/>
      <c r="E85" s="826"/>
      <c r="F85" s="826"/>
      <c r="G85" s="826"/>
      <c r="H85" s="826"/>
      <c r="I85" s="826"/>
      <c r="J85" s="826"/>
      <c r="K85" s="826"/>
      <c r="L85" s="826"/>
      <c r="M85" s="827"/>
      <c r="N85" s="52">
        <f>L82+L83+L84</f>
        <v>35657.642960534286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154516.45282898191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53.737060903601993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3289.3074782637073</v>
      </c>
      <c r="N48" s="272">
        <f>K48*M48</f>
        <v>3289.3074782637073</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646.62506018074816</v>
      </c>
      <c r="N49" s="272">
        <f>K49*M49</f>
        <v>2586.5002407229927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5875.8077189866999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6466.9153889263216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1293.3830777852645</v>
      </c>
      <c r="M82" s="860"/>
      <c r="N82" s="51"/>
    </row>
    <row r="83" spans="1:14">
      <c r="B83" s="89" t="s">
        <v>973</v>
      </c>
      <c r="C83" s="90"/>
      <c r="D83" s="90"/>
      <c r="E83" s="90"/>
      <c r="F83" s="90"/>
      <c r="G83" s="90"/>
      <c r="H83" s="90"/>
      <c r="I83" s="87"/>
      <c r="J83" s="88"/>
      <c r="K83" s="304">
        <v>0.05</v>
      </c>
      <c r="L83" s="859">
        <f>N77*K83</f>
        <v>323.34576944631613</v>
      </c>
      <c r="M83" s="860"/>
      <c r="N83" s="51"/>
    </row>
    <row r="84" spans="1:14" ht="15.75" thickBot="1">
      <c r="B84" s="91" t="s">
        <v>974</v>
      </c>
      <c r="C84" s="92"/>
      <c r="D84" s="92"/>
      <c r="E84" s="92"/>
      <c r="F84" s="92"/>
      <c r="G84" s="92"/>
      <c r="H84" s="92"/>
      <c r="I84" s="93"/>
      <c r="J84" s="94"/>
      <c r="K84" s="305">
        <v>0.05</v>
      </c>
      <c r="L84" s="861">
        <f>N77*K84</f>
        <v>323.34576944631613</v>
      </c>
      <c r="M84" s="862"/>
      <c r="N84" s="51"/>
    </row>
    <row r="85" spans="1:14" ht="15.75" thickBot="1">
      <c r="B85" s="825" t="s">
        <v>953</v>
      </c>
      <c r="C85" s="826"/>
      <c r="D85" s="826"/>
      <c r="E85" s="826"/>
      <c r="F85" s="826"/>
      <c r="G85" s="826"/>
      <c r="H85" s="826"/>
      <c r="I85" s="826"/>
      <c r="J85" s="826"/>
      <c r="K85" s="826"/>
      <c r="L85" s="826"/>
      <c r="M85" s="827"/>
      <c r="N85" s="52">
        <f>L82+L83+L84</f>
        <v>1940.0746166778968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8406.9900056042188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269</v>
      </c>
      <c r="B36" s="838" t="str">
        <f>VLOOKUP(A36,EQUIPOS!A6:D154,3,FALSE)</f>
        <v>Motoniveladora  potencia 215 HP, ancho de cuchilla 4,27 m, peso 18 ton.</v>
      </c>
      <c r="C36" s="839"/>
      <c r="D36" s="839"/>
      <c r="E36" s="839"/>
      <c r="F36" s="839"/>
      <c r="G36" s="839"/>
      <c r="H36" s="840"/>
      <c r="I36" s="267"/>
      <c r="J36" s="268"/>
      <c r="K36" s="269">
        <f>VLOOKUP(A36,EQUIPOS!A6:D163,4,FALSE)</f>
        <v>179971.87823040536</v>
      </c>
      <c r="L36" s="270"/>
      <c r="M36" s="336">
        <v>15</v>
      </c>
      <c r="N36" s="272">
        <f>K36/M36</f>
        <v>11998.125215360358</v>
      </c>
    </row>
    <row r="37" spans="1:14">
      <c r="A37" s="113" t="s">
        <v>365</v>
      </c>
      <c r="B37" s="838" t="str">
        <f>VLOOKUP(A37,EQUIPOS!A7:D154,3,FALSE)</f>
        <v xml:space="preserve">Vibrocompatador, potencia 153 HP, peso 10 Ton. </v>
      </c>
      <c r="C37" s="839"/>
      <c r="D37" s="839"/>
      <c r="E37" s="839"/>
      <c r="F37" s="839"/>
      <c r="G37" s="839"/>
      <c r="H37" s="840"/>
      <c r="I37" s="421"/>
      <c r="J37" s="422"/>
      <c r="K37" s="269">
        <f>VLOOKUP(A37,EQUIPOS!A7:D164,4,FALSE)</f>
        <v>107983.74207249412</v>
      </c>
      <c r="L37" s="335"/>
      <c r="M37" s="336">
        <v>15</v>
      </c>
      <c r="N37" s="272">
        <f>K37/M37</f>
        <v>7198.9161381662743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112.11635150600333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19309.157705032638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85265.464492948609</v>
      </c>
      <c r="N48" s="272">
        <f>K48*M48</f>
        <v>89528.737717596043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86.923368745608769</v>
      </c>
      <c r="N49" s="272">
        <f>K49*M49</f>
        <v>2607.7010623682631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92136.438779964301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9">
        <f>VLOOKUP(A60,TRANSPORTE!A1:D117,4,FALSE)</f>
        <v>1281.0059444400972</v>
      </c>
      <c r="M60" s="830"/>
      <c r="N60" s="287">
        <f>K60*L60</f>
        <v>1345.0562416621021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1345.0562416621021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115032.9797567791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23006.595951355819</v>
      </c>
      <c r="M84" s="860"/>
      <c r="N84" s="51"/>
    </row>
    <row r="85" spans="1:14">
      <c r="B85" s="89" t="s">
        <v>973</v>
      </c>
      <c r="C85" s="90"/>
      <c r="D85" s="90"/>
      <c r="E85" s="90"/>
      <c r="F85" s="90"/>
      <c r="G85" s="90"/>
      <c r="H85" s="90"/>
      <c r="I85" s="87"/>
      <c r="J85" s="88"/>
      <c r="K85" s="304">
        <v>0.05</v>
      </c>
      <c r="L85" s="859">
        <f>N79*K85</f>
        <v>5751.6489878389548</v>
      </c>
      <c r="M85" s="860"/>
      <c r="N85" s="51"/>
    </row>
    <row r="86" spans="1:14" ht="15.75" thickBot="1">
      <c r="B86" s="91" t="s">
        <v>974</v>
      </c>
      <c r="C86" s="92"/>
      <c r="D86" s="92"/>
      <c r="E86" s="92"/>
      <c r="F86" s="92"/>
      <c r="G86" s="92"/>
      <c r="H86" s="92"/>
      <c r="I86" s="93"/>
      <c r="J86" s="94"/>
      <c r="K86" s="305">
        <v>0.05</v>
      </c>
      <c r="L86" s="861">
        <f>N79*K86</f>
        <v>5751.6489878389548</v>
      </c>
      <c r="M86" s="862"/>
      <c r="N86" s="51"/>
    </row>
    <row r="87" spans="1:14" ht="15.75" thickBot="1">
      <c r="B87" s="825" t="s">
        <v>953</v>
      </c>
      <c r="C87" s="826"/>
      <c r="D87" s="826"/>
      <c r="E87" s="826"/>
      <c r="F87" s="826"/>
      <c r="G87" s="826"/>
      <c r="H87" s="826"/>
      <c r="I87" s="826"/>
      <c r="J87" s="826"/>
      <c r="K87" s="826"/>
      <c r="L87" s="826"/>
      <c r="M87" s="827"/>
      <c r="N87" s="52">
        <f>L84+L85+L86</f>
        <v>34509.893927033729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149542.87368381282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15457.519061566671</v>
      </c>
      <c r="N50" s="272">
        <f>K50*M50</f>
        <v>30915.038123133341</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187809.59862679266</v>
      </c>
      <c r="N51" s="272">
        <f>K51*M51</f>
        <v>93904.799313396332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202869.70828661873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221247.35261525927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44249.470523051859</v>
      </c>
      <c r="M84" s="860"/>
      <c r="N84" s="51"/>
    </row>
    <row r="85" spans="1:14">
      <c r="B85" s="89" t="s">
        <v>973</v>
      </c>
      <c r="C85" s="90"/>
      <c r="D85" s="90"/>
      <c r="E85" s="90"/>
      <c r="F85" s="90"/>
      <c r="G85" s="90"/>
      <c r="H85" s="90"/>
      <c r="I85" s="87"/>
      <c r="J85" s="88"/>
      <c r="K85" s="304">
        <v>0.05</v>
      </c>
      <c r="L85" s="859">
        <f>N79*K85</f>
        <v>11062.367630762965</v>
      </c>
      <c r="M85" s="860"/>
      <c r="N85" s="51"/>
    </row>
    <row r="86" spans="1:14" ht="15.75" thickBot="1">
      <c r="B86" s="91" t="s">
        <v>974</v>
      </c>
      <c r="C86" s="92"/>
      <c r="D86" s="92"/>
      <c r="E86" s="92"/>
      <c r="F86" s="92"/>
      <c r="G86" s="92"/>
      <c r="H86" s="92"/>
      <c r="I86" s="93"/>
      <c r="J86" s="94"/>
      <c r="K86" s="305">
        <v>0.05</v>
      </c>
      <c r="L86" s="861">
        <f>N79*K86</f>
        <v>11062.367630762965</v>
      </c>
      <c r="M86" s="862"/>
      <c r="N86" s="51"/>
    </row>
    <row r="87" spans="1:14" ht="15.75" thickBot="1">
      <c r="B87" s="825" t="s">
        <v>953</v>
      </c>
      <c r="C87" s="826"/>
      <c r="D87" s="826"/>
      <c r="E87" s="826"/>
      <c r="F87" s="826"/>
      <c r="G87" s="826"/>
      <c r="H87" s="826"/>
      <c r="I87" s="826"/>
      <c r="J87" s="826"/>
      <c r="K87" s="826"/>
      <c r="L87" s="826"/>
      <c r="M87" s="827"/>
      <c r="N87" s="52">
        <f>L84+L85+L86</f>
        <v>66374.205784577789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287621.55839983706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15457.519061566671</v>
      </c>
      <c r="N50" s="272">
        <f>K50*M50</f>
        <v>30915.038123133341</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54047.254620287909</v>
      </c>
      <c r="N51" s="272">
        <f>K51*M51</f>
        <v>27023.627310143955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135988.53628336635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154366.18061200689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30873.23612240138</v>
      </c>
      <c r="M84" s="860"/>
      <c r="N84" s="51"/>
    </row>
    <row r="85" spans="1:14">
      <c r="B85" s="89" t="s">
        <v>973</v>
      </c>
      <c r="C85" s="90"/>
      <c r="D85" s="90"/>
      <c r="E85" s="90"/>
      <c r="F85" s="90"/>
      <c r="G85" s="90"/>
      <c r="H85" s="90"/>
      <c r="I85" s="87"/>
      <c r="J85" s="88"/>
      <c r="K85" s="304">
        <v>0.05</v>
      </c>
      <c r="L85" s="859">
        <f>N79*K85</f>
        <v>7718.3090306003451</v>
      </c>
      <c r="M85" s="860"/>
      <c r="N85" s="51"/>
    </row>
    <row r="86" spans="1:14" ht="15.75" thickBot="1">
      <c r="B86" s="91" t="s">
        <v>974</v>
      </c>
      <c r="C86" s="92"/>
      <c r="D86" s="92"/>
      <c r="E86" s="92"/>
      <c r="F86" s="92"/>
      <c r="G86" s="92"/>
      <c r="H86" s="92"/>
      <c r="I86" s="93"/>
      <c r="J86" s="94"/>
      <c r="K86" s="305">
        <v>0.05</v>
      </c>
      <c r="L86" s="861">
        <f>N79*K86</f>
        <v>7718.3090306003451</v>
      </c>
      <c r="M86" s="862"/>
      <c r="N86" s="51"/>
    </row>
    <row r="87" spans="1:14" ht="15.75" thickBot="1">
      <c r="B87" s="825" t="s">
        <v>953</v>
      </c>
      <c r="C87" s="826"/>
      <c r="D87" s="826"/>
      <c r="E87" s="826"/>
      <c r="F87" s="826"/>
      <c r="G87" s="826"/>
      <c r="H87" s="826"/>
      <c r="I87" s="826"/>
      <c r="J87" s="826"/>
      <c r="K87" s="826"/>
      <c r="L87" s="826"/>
      <c r="M87" s="827"/>
      <c r="N87" s="52">
        <f>L84+L85+L86</f>
        <v>46309.854183602067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200676.03479560895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15457.519061566671</v>
      </c>
      <c r="N50" s="272">
        <f>K50*M50</f>
        <v>30915.038123133341</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106952.844994978</v>
      </c>
      <c r="N51" s="272">
        <f>K51*M51</f>
        <v>53476.422497489002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162441.33147071139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180818.97579935193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36163.795159870388</v>
      </c>
      <c r="M84" s="860"/>
      <c r="N84" s="51"/>
    </row>
    <row r="85" spans="1:14">
      <c r="B85" s="89" t="s">
        <v>973</v>
      </c>
      <c r="C85" s="90"/>
      <c r="D85" s="90"/>
      <c r="E85" s="90"/>
      <c r="F85" s="90"/>
      <c r="G85" s="90"/>
      <c r="H85" s="90"/>
      <c r="I85" s="87"/>
      <c r="J85" s="88"/>
      <c r="K85" s="304">
        <v>0.05</v>
      </c>
      <c r="L85" s="859">
        <f>N79*K85</f>
        <v>9040.9487899675969</v>
      </c>
      <c r="M85" s="860"/>
      <c r="N85" s="51"/>
    </row>
    <row r="86" spans="1:14" ht="15.75" thickBot="1">
      <c r="B86" s="91" t="s">
        <v>974</v>
      </c>
      <c r="C86" s="92"/>
      <c r="D86" s="92"/>
      <c r="E86" s="92"/>
      <c r="F86" s="92"/>
      <c r="G86" s="92"/>
      <c r="H86" s="92"/>
      <c r="I86" s="93"/>
      <c r="J86" s="94"/>
      <c r="K86" s="305">
        <v>0.05</v>
      </c>
      <c r="L86" s="861">
        <f>N79*K86</f>
        <v>9040.9487899675969</v>
      </c>
      <c r="M86" s="862"/>
      <c r="N86" s="51"/>
    </row>
    <row r="87" spans="1:14" ht="15.75" thickBot="1">
      <c r="B87" s="825" t="s">
        <v>953</v>
      </c>
      <c r="C87" s="826"/>
      <c r="D87" s="826"/>
      <c r="E87" s="826"/>
      <c r="F87" s="826"/>
      <c r="G87" s="826"/>
      <c r="H87" s="826"/>
      <c r="I87" s="826"/>
      <c r="J87" s="826"/>
      <c r="K87" s="826"/>
      <c r="L87" s="826"/>
      <c r="M87" s="827"/>
      <c r="N87" s="52">
        <f>L84+L85+L86</f>
        <v>54245.692739805578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235064.66853915752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7032.3125397362019</v>
      </c>
      <c r="N49" s="272">
        <f>K49*M49</f>
        <v>8087.159420696632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15457.519061566671</v>
      </c>
      <c r="N50" s="272">
        <f>K50*M50</f>
        <v>30915.038123133341</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110423.41949830877</v>
      </c>
      <c r="N51" s="272">
        <f>K51*M51</f>
        <v>55211.709749154383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164176.61872237676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182554.2630510173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36510.852610203459</v>
      </c>
      <c r="M84" s="860"/>
      <c r="N84" s="51"/>
    </row>
    <row r="85" spans="1:14">
      <c r="B85" s="89" t="s">
        <v>973</v>
      </c>
      <c r="C85" s="90"/>
      <c r="D85" s="90"/>
      <c r="E85" s="90"/>
      <c r="F85" s="90"/>
      <c r="G85" s="90"/>
      <c r="H85" s="90"/>
      <c r="I85" s="87"/>
      <c r="J85" s="88"/>
      <c r="K85" s="304">
        <v>0.05</v>
      </c>
      <c r="L85" s="859">
        <f>N79*K85</f>
        <v>9127.7131525508648</v>
      </c>
      <c r="M85" s="860"/>
      <c r="N85" s="51"/>
    </row>
    <row r="86" spans="1:14" ht="15.75" thickBot="1">
      <c r="B86" s="91" t="s">
        <v>974</v>
      </c>
      <c r="C86" s="92"/>
      <c r="D86" s="92"/>
      <c r="E86" s="92"/>
      <c r="F86" s="92"/>
      <c r="G86" s="92"/>
      <c r="H86" s="92"/>
      <c r="I86" s="93"/>
      <c r="J86" s="94"/>
      <c r="K86" s="305">
        <v>0.05</v>
      </c>
      <c r="L86" s="861">
        <f>N79*K86</f>
        <v>9127.7131525508648</v>
      </c>
      <c r="M86" s="862"/>
      <c r="N86" s="51"/>
    </row>
    <row r="87" spans="1:14" ht="15.75" thickBot="1">
      <c r="B87" s="825" t="s">
        <v>953</v>
      </c>
      <c r="C87" s="826"/>
      <c r="D87" s="826"/>
      <c r="E87" s="826"/>
      <c r="F87" s="826"/>
      <c r="G87" s="826"/>
      <c r="H87" s="826"/>
      <c r="I87" s="826"/>
      <c r="J87" s="826"/>
      <c r="K87" s="826"/>
      <c r="L87" s="826"/>
      <c r="M87" s="827"/>
      <c r="N87" s="52">
        <f>L84+L85+L86</f>
        <v>54766.278915305193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237320.54196632249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7032.3125397362019</v>
      </c>
      <c r="N49" s="272">
        <f>K49*M49</f>
        <v>3516.1562698681009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15457.519061566671</v>
      </c>
      <c r="N50" s="272">
        <f>K50*M50</f>
        <v>15457.519061566671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265974.90795074019</v>
      </c>
      <c r="N51" s="272">
        <f>K51*M51</f>
        <v>265974.90795074019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354911.2947115674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373288.93904020794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74657.787808041598</v>
      </c>
      <c r="M84" s="860"/>
      <c r="N84" s="51"/>
    </row>
    <row r="85" spans="1:14">
      <c r="B85" s="89" t="s">
        <v>973</v>
      </c>
      <c r="C85" s="90"/>
      <c r="D85" s="90"/>
      <c r="E85" s="90"/>
      <c r="F85" s="90"/>
      <c r="G85" s="90"/>
      <c r="H85" s="90"/>
      <c r="I85" s="87"/>
      <c r="J85" s="88"/>
      <c r="K85" s="304">
        <v>0.05</v>
      </c>
      <c r="L85" s="859">
        <f>N79*K85</f>
        <v>18664.446952010399</v>
      </c>
      <c r="M85" s="860"/>
      <c r="N85" s="51"/>
    </row>
    <row r="86" spans="1:14" ht="15.75" thickBot="1">
      <c r="B86" s="91" t="s">
        <v>974</v>
      </c>
      <c r="C86" s="92"/>
      <c r="D86" s="92"/>
      <c r="E86" s="92"/>
      <c r="F86" s="92"/>
      <c r="G86" s="92"/>
      <c r="H86" s="92"/>
      <c r="I86" s="93"/>
      <c r="J86" s="94"/>
      <c r="K86" s="305">
        <v>0.05</v>
      </c>
      <c r="L86" s="861">
        <f>N79*K86</f>
        <v>18664.446952010399</v>
      </c>
      <c r="M86" s="862"/>
      <c r="N86" s="51"/>
    </row>
    <row r="87" spans="1:14" ht="15.75" thickBot="1">
      <c r="B87" s="825" t="s">
        <v>953</v>
      </c>
      <c r="C87" s="826"/>
      <c r="D87" s="826"/>
      <c r="E87" s="826"/>
      <c r="F87" s="826"/>
      <c r="G87" s="826"/>
      <c r="H87" s="826"/>
      <c r="I87" s="826"/>
      <c r="J87" s="826"/>
      <c r="K87" s="826"/>
      <c r="L87" s="826"/>
      <c r="M87" s="827"/>
      <c r="N87" s="52">
        <f>L84+L85+L86</f>
        <v>111986.6817120624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485275.62075227033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7032.3125397362019</v>
      </c>
      <c r="N49" s="272">
        <f>K49*M49</f>
        <v>3516.1562698681009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15457.519061566671</v>
      </c>
      <c r="N50" s="272">
        <f>K50*M50</f>
        <v>15457.519061566671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265974.90795074019</v>
      </c>
      <c r="N51" s="272">
        <f>K51*M51</f>
        <v>265974.90795074019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354911.2947115674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373288.93904020794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74657.787808041598</v>
      </c>
      <c r="M84" s="860"/>
      <c r="N84" s="51"/>
    </row>
    <row r="85" spans="1:14">
      <c r="B85" s="89" t="s">
        <v>973</v>
      </c>
      <c r="C85" s="90"/>
      <c r="D85" s="90"/>
      <c r="E85" s="90"/>
      <c r="F85" s="90"/>
      <c r="G85" s="90"/>
      <c r="H85" s="90"/>
      <c r="I85" s="87"/>
      <c r="J85" s="88"/>
      <c r="K85" s="304">
        <v>0.05</v>
      </c>
      <c r="L85" s="859">
        <f>N79*K85</f>
        <v>18664.446952010399</v>
      </c>
      <c r="M85" s="860"/>
      <c r="N85" s="51"/>
    </row>
    <row r="86" spans="1:14" ht="15.75" thickBot="1">
      <c r="B86" s="91" t="s">
        <v>974</v>
      </c>
      <c r="C86" s="92"/>
      <c r="D86" s="92"/>
      <c r="E86" s="92"/>
      <c r="F86" s="92"/>
      <c r="G86" s="92"/>
      <c r="H86" s="92"/>
      <c r="I86" s="93"/>
      <c r="J86" s="94"/>
      <c r="K86" s="305">
        <v>0.05</v>
      </c>
      <c r="L86" s="861">
        <f>N79*K86</f>
        <v>18664.446952010399</v>
      </c>
      <c r="M86" s="862"/>
      <c r="N86" s="51"/>
    </row>
    <row r="87" spans="1:14" ht="15.75" thickBot="1">
      <c r="B87" s="825" t="s">
        <v>953</v>
      </c>
      <c r="C87" s="826"/>
      <c r="D87" s="826"/>
      <c r="E87" s="826"/>
      <c r="F87" s="826"/>
      <c r="G87" s="826"/>
      <c r="H87" s="826"/>
      <c r="I87" s="826"/>
      <c r="J87" s="826"/>
      <c r="K87" s="826"/>
      <c r="L87" s="826"/>
      <c r="M87" s="827"/>
      <c r="N87" s="52">
        <f>L84+L85+L86</f>
        <v>111986.6817120624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485275.62075227033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7032.3125397362019</v>
      </c>
      <c r="N49" s="272">
        <f>K49*M49</f>
        <v>3516.1562698681009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15457.519061566671</v>
      </c>
      <c r="N50" s="272">
        <f>K50*M50</f>
        <v>15457.519061566671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265974.90795074019</v>
      </c>
      <c r="N51" s="272">
        <f>K51*M51</f>
        <v>265974.90795074019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354911.2947115674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373288.93904020794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74657.787808041598</v>
      </c>
      <c r="M84" s="860"/>
      <c r="N84" s="51"/>
    </row>
    <row r="85" spans="1:14">
      <c r="B85" s="89" t="s">
        <v>973</v>
      </c>
      <c r="C85" s="90"/>
      <c r="D85" s="90"/>
      <c r="E85" s="90"/>
      <c r="F85" s="90"/>
      <c r="G85" s="90"/>
      <c r="H85" s="90"/>
      <c r="I85" s="87"/>
      <c r="J85" s="88"/>
      <c r="K85" s="304">
        <v>0.05</v>
      </c>
      <c r="L85" s="859">
        <f>N79*K85</f>
        <v>18664.446952010399</v>
      </c>
      <c r="M85" s="860"/>
      <c r="N85" s="51"/>
    </row>
    <row r="86" spans="1:14" ht="15.75" thickBot="1">
      <c r="B86" s="91" t="s">
        <v>974</v>
      </c>
      <c r="C86" s="92"/>
      <c r="D86" s="92"/>
      <c r="E86" s="92"/>
      <c r="F86" s="92"/>
      <c r="G86" s="92"/>
      <c r="H86" s="92"/>
      <c r="I86" s="93"/>
      <c r="J86" s="94"/>
      <c r="K86" s="305">
        <v>0.05</v>
      </c>
      <c r="L86" s="861">
        <f>N79*K86</f>
        <v>18664.446952010399</v>
      </c>
      <c r="M86" s="862"/>
      <c r="N86" s="51"/>
    </row>
    <row r="87" spans="1:14" ht="15.75" thickBot="1">
      <c r="B87" s="825" t="s">
        <v>953</v>
      </c>
      <c r="C87" s="826"/>
      <c r="D87" s="826"/>
      <c r="E87" s="826"/>
      <c r="F87" s="826"/>
      <c r="G87" s="826"/>
      <c r="H87" s="826"/>
      <c r="I87" s="826"/>
      <c r="J87" s="826"/>
      <c r="K87" s="826"/>
      <c r="L87" s="826"/>
      <c r="M87" s="827"/>
      <c r="N87" s="52">
        <f>L84+L85+L86</f>
        <v>111986.6817120624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485275.62075227033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63602.464935811287</v>
      </c>
      <c r="N48" s="272">
        <f>K48*M48</f>
        <v>69962.711429392424</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7032.3125397362019</v>
      </c>
      <c r="N49" s="272">
        <f>K49*M49</f>
        <v>3516.1562698681009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15457.519061566671</v>
      </c>
      <c r="N50" s="272">
        <f>K50*M50</f>
        <v>15457.519061566671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265974.90795074019</v>
      </c>
      <c r="N51" s="272">
        <f>K51*M51</f>
        <v>265974.90795074019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354911.2947115674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1281.0059444400972</v>
      </c>
      <c r="M60" s="830"/>
      <c r="N60" s="287">
        <f>K60*L60</f>
        <v>1409.1065388841071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1409.1065388841071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373288.93904020794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74657.787808041598</v>
      </c>
      <c r="M84" s="860"/>
      <c r="N84" s="51"/>
    </row>
    <row r="85" spans="1:14">
      <c r="B85" s="89" t="s">
        <v>973</v>
      </c>
      <c r="C85" s="90"/>
      <c r="D85" s="90"/>
      <c r="E85" s="90"/>
      <c r="F85" s="90"/>
      <c r="G85" s="90"/>
      <c r="H85" s="90"/>
      <c r="I85" s="87"/>
      <c r="J85" s="88"/>
      <c r="K85" s="304">
        <v>0.05</v>
      </c>
      <c r="L85" s="859">
        <f>N79*K85</f>
        <v>18664.446952010399</v>
      </c>
      <c r="M85" s="860"/>
      <c r="N85" s="51"/>
    </row>
    <row r="86" spans="1:14" ht="15.75" thickBot="1">
      <c r="B86" s="91" t="s">
        <v>974</v>
      </c>
      <c r="C86" s="92"/>
      <c r="D86" s="92"/>
      <c r="E86" s="92"/>
      <c r="F86" s="92"/>
      <c r="G86" s="92"/>
      <c r="H86" s="92"/>
      <c r="I86" s="93"/>
      <c r="J86" s="94"/>
      <c r="K86" s="305">
        <v>0.05</v>
      </c>
      <c r="L86" s="861">
        <f>N79*K86</f>
        <v>18664.446952010399</v>
      </c>
      <c r="M86" s="862"/>
      <c r="N86" s="51"/>
    </row>
    <row r="87" spans="1:14" ht="15.75" thickBot="1">
      <c r="B87" s="825" t="s">
        <v>953</v>
      </c>
      <c r="C87" s="826"/>
      <c r="D87" s="826"/>
      <c r="E87" s="826"/>
      <c r="F87" s="826"/>
      <c r="G87" s="826"/>
      <c r="H87" s="826"/>
      <c r="I87" s="826"/>
      <c r="J87" s="826"/>
      <c r="K87" s="826"/>
      <c r="L87" s="826"/>
      <c r="M87" s="827"/>
      <c r="N87" s="52">
        <f>L84+L85+L86</f>
        <v>111986.6817120624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485275.62075227033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6383.5673973909261</v>
      </c>
      <c r="N48" s="272">
        <f>K48*M48</f>
        <v>8298.6376166082046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8298.6376166082046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9914.6888346802443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1982.937766936049</v>
      </c>
      <c r="M84" s="860"/>
      <c r="N84" s="51"/>
    </row>
    <row r="85" spans="1:14">
      <c r="B85" s="89" t="s">
        <v>973</v>
      </c>
      <c r="C85" s="90"/>
      <c r="D85" s="90"/>
      <c r="E85" s="90"/>
      <c r="F85" s="90"/>
      <c r="G85" s="90"/>
      <c r="H85" s="90"/>
      <c r="I85" s="87"/>
      <c r="J85" s="88"/>
      <c r="K85" s="304">
        <v>0.05</v>
      </c>
      <c r="L85" s="859">
        <f>N79*K85</f>
        <v>495.73444173401225</v>
      </c>
      <c r="M85" s="860"/>
      <c r="N85" s="51"/>
    </row>
    <row r="86" spans="1:14" ht="15.75" thickBot="1">
      <c r="B86" s="91" t="s">
        <v>974</v>
      </c>
      <c r="C86" s="92"/>
      <c r="D86" s="92"/>
      <c r="E86" s="92"/>
      <c r="F86" s="92"/>
      <c r="G86" s="92"/>
      <c r="H86" s="92"/>
      <c r="I86" s="93"/>
      <c r="J86" s="94"/>
      <c r="K86" s="305">
        <v>0.05</v>
      </c>
      <c r="L86" s="861">
        <f>N79*K86</f>
        <v>495.73444173401225</v>
      </c>
      <c r="M86" s="862"/>
      <c r="N86" s="51"/>
    </row>
    <row r="87" spans="1:14" ht="15.75" thickBot="1">
      <c r="B87" s="825" t="s">
        <v>953</v>
      </c>
      <c r="C87" s="826"/>
      <c r="D87" s="826"/>
      <c r="E87" s="826"/>
      <c r="F87" s="826"/>
      <c r="G87" s="826"/>
      <c r="H87" s="826"/>
      <c r="I87" s="826"/>
      <c r="J87" s="826"/>
      <c r="K87" s="826"/>
      <c r="L87" s="826"/>
      <c r="M87" s="827"/>
      <c r="N87" s="52">
        <f>L84+L85+L86</f>
        <v>2974.4066504040734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12889.095485084317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12705.652412010568</v>
      </c>
      <c r="N48" s="272">
        <f>K48*M48</f>
        <v>16517.348135613738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16517.348135613738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18133.399353685778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3626.6798707371559</v>
      </c>
      <c r="M84" s="860"/>
      <c r="N84" s="51"/>
    </row>
    <row r="85" spans="1:14">
      <c r="B85" s="89" t="s">
        <v>973</v>
      </c>
      <c r="C85" s="90"/>
      <c r="D85" s="90"/>
      <c r="E85" s="90"/>
      <c r="F85" s="90"/>
      <c r="G85" s="90"/>
      <c r="H85" s="90"/>
      <c r="I85" s="87"/>
      <c r="J85" s="88"/>
      <c r="K85" s="304">
        <v>0.05</v>
      </c>
      <c r="L85" s="859">
        <f>N79*K85</f>
        <v>906.66996768428896</v>
      </c>
      <c r="M85" s="860"/>
      <c r="N85" s="51"/>
    </row>
    <row r="86" spans="1:14" ht="15.75" thickBot="1">
      <c r="B86" s="91" t="s">
        <v>974</v>
      </c>
      <c r="C86" s="92"/>
      <c r="D86" s="92"/>
      <c r="E86" s="92"/>
      <c r="F86" s="92"/>
      <c r="G86" s="92"/>
      <c r="H86" s="92"/>
      <c r="I86" s="93"/>
      <c r="J86" s="94"/>
      <c r="K86" s="305">
        <v>0.05</v>
      </c>
      <c r="L86" s="861">
        <f>N79*K86</f>
        <v>906.66996768428896</v>
      </c>
      <c r="M86" s="862"/>
      <c r="N86" s="51"/>
    </row>
    <row r="87" spans="1:14" ht="15.75" thickBot="1">
      <c r="B87" s="825" t="s">
        <v>953</v>
      </c>
      <c r="C87" s="826"/>
      <c r="D87" s="826"/>
      <c r="E87" s="826"/>
      <c r="F87" s="826"/>
      <c r="G87" s="826"/>
      <c r="H87" s="826"/>
      <c r="I87" s="826"/>
      <c r="J87" s="826"/>
      <c r="K87" s="826"/>
      <c r="L87" s="826"/>
      <c r="M87" s="827"/>
      <c r="N87" s="52">
        <f>L84+L85+L86</f>
        <v>5440.0198061057336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23573.419159791512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6383.5673973909261</v>
      </c>
      <c r="N48" s="272">
        <f>K48*M48</f>
        <v>8298.6376166082046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8298.6376166082046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9914.6888346802443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1982.937766936049</v>
      </c>
      <c r="M84" s="860"/>
      <c r="N84" s="51"/>
    </row>
    <row r="85" spans="1:14">
      <c r="B85" s="89" t="s">
        <v>973</v>
      </c>
      <c r="C85" s="90"/>
      <c r="D85" s="90"/>
      <c r="E85" s="90"/>
      <c r="F85" s="90"/>
      <c r="G85" s="90"/>
      <c r="H85" s="90"/>
      <c r="I85" s="87"/>
      <c r="J85" s="88"/>
      <c r="K85" s="304">
        <v>0.05</v>
      </c>
      <c r="L85" s="859">
        <f>N79*K85</f>
        <v>495.73444173401225</v>
      </c>
      <c r="M85" s="860"/>
      <c r="N85" s="51"/>
    </row>
    <row r="86" spans="1:14" ht="15.75" thickBot="1">
      <c r="B86" s="91" t="s">
        <v>974</v>
      </c>
      <c r="C86" s="92"/>
      <c r="D86" s="92"/>
      <c r="E86" s="92"/>
      <c r="F86" s="92"/>
      <c r="G86" s="92"/>
      <c r="H86" s="92"/>
      <c r="I86" s="93"/>
      <c r="J86" s="94"/>
      <c r="K86" s="305">
        <v>0.05</v>
      </c>
      <c r="L86" s="861">
        <f>N79*K86</f>
        <v>495.73444173401225</v>
      </c>
      <c r="M86" s="862"/>
      <c r="N86" s="51"/>
    </row>
    <row r="87" spans="1:14" ht="15.75" thickBot="1">
      <c r="B87" s="825" t="s">
        <v>953</v>
      </c>
      <c r="C87" s="826"/>
      <c r="D87" s="826"/>
      <c r="E87" s="826"/>
      <c r="F87" s="826"/>
      <c r="G87" s="826"/>
      <c r="H87" s="826"/>
      <c r="I87" s="826"/>
      <c r="J87" s="826"/>
      <c r="K87" s="826"/>
      <c r="L87" s="826"/>
      <c r="M87" s="827"/>
      <c r="N87" s="52">
        <f>L84+L85+L86</f>
        <v>2974.4066504040734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12889.095485084317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12705.652412010568</v>
      </c>
      <c r="N48" s="272">
        <f>K48*M48</f>
        <v>16517.348135613738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16517.348135613738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18133.399353685778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3626.6798707371559</v>
      </c>
      <c r="M84" s="860"/>
      <c r="N84" s="51"/>
    </row>
    <row r="85" spans="1:14">
      <c r="B85" s="89" t="s">
        <v>973</v>
      </c>
      <c r="C85" s="90"/>
      <c r="D85" s="90"/>
      <c r="E85" s="90"/>
      <c r="F85" s="90"/>
      <c r="G85" s="90"/>
      <c r="H85" s="90"/>
      <c r="I85" s="87"/>
      <c r="J85" s="88"/>
      <c r="K85" s="304">
        <v>0.05</v>
      </c>
      <c r="L85" s="859">
        <f>N79*K85</f>
        <v>906.66996768428896</v>
      </c>
      <c r="M85" s="860"/>
      <c r="N85" s="51"/>
    </row>
    <row r="86" spans="1:14" ht="15.75" thickBot="1">
      <c r="B86" s="91" t="s">
        <v>974</v>
      </c>
      <c r="C86" s="92"/>
      <c r="D86" s="92"/>
      <c r="E86" s="92"/>
      <c r="F86" s="92"/>
      <c r="G86" s="92"/>
      <c r="H86" s="92"/>
      <c r="I86" s="93"/>
      <c r="J86" s="94"/>
      <c r="K86" s="305">
        <v>0.05</v>
      </c>
      <c r="L86" s="861">
        <f>N79*K86</f>
        <v>906.66996768428896</v>
      </c>
      <c r="M86" s="862"/>
      <c r="N86" s="51"/>
    </row>
    <row r="87" spans="1:14" ht="15.75" thickBot="1">
      <c r="B87" s="825" t="s">
        <v>953</v>
      </c>
      <c r="C87" s="826"/>
      <c r="D87" s="826"/>
      <c r="E87" s="826"/>
      <c r="F87" s="826"/>
      <c r="G87" s="826"/>
      <c r="H87" s="826"/>
      <c r="I87" s="826"/>
      <c r="J87" s="826"/>
      <c r="K87" s="826"/>
      <c r="L87" s="826"/>
      <c r="M87" s="827"/>
      <c r="N87" s="52">
        <f>L84+L85+L86</f>
        <v>5440.0198061057336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23573.419159791512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65719.918141341637</v>
      </c>
      <c r="L36" s="270"/>
      <c r="M36" s="336">
        <v>15</v>
      </c>
      <c r="N36" s="272">
        <f>K36/M36</f>
        <v>4381.3278760894427</v>
      </c>
    </row>
    <row r="37" spans="1:14">
      <c r="A37" s="113" t="s">
        <v>174</v>
      </c>
      <c r="B37" s="838" t="str">
        <f>VLOOKUP(A37,EQUIPOS!A7:D154,3,FALSE)</f>
        <v>Compactador vibratorio tipo DD-20</v>
      </c>
      <c r="C37" s="839"/>
      <c r="D37" s="839"/>
      <c r="E37" s="839"/>
      <c r="F37" s="839"/>
      <c r="G37" s="839"/>
      <c r="H37" s="840"/>
      <c r="I37" s="421"/>
      <c r="J37" s="422"/>
      <c r="K37" s="269">
        <f>VLOOKUP(A37,EQUIPOS!A7:D164,4,FALSE)</f>
        <v>91318.72999213115</v>
      </c>
      <c r="L37" s="335"/>
      <c r="M37" s="336">
        <v>15</v>
      </c>
      <c r="N37" s="272">
        <f>K37/M37</f>
        <v>6087.9153328087432</v>
      </c>
    </row>
    <row r="38" spans="1:14">
      <c r="A38" s="113" t="s">
        <v>269</v>
      </c>
      <c r="B38" s="838" t="str">
        <f>VLOOKUP(A38,EQUIPOS!A8:D154,3,FALSE)</f>
        <v>Motoniveladora  potencia 215 HP, ancho de cuchilla 4,27 m, peso 18 ton.</v>
      </c>
      <c r="C38" s="839"/>
      <c r="D38" s="839"/>
      <c r="E38" s="839"/>
      <c r="F38" s="839"/>
      <c r="G38" s="839"/>
      <c r="H38" s="840"/>
      <c r="I38" s="328"/>
      <c r="J38" s="330"/>
      <c r="K38" s="269">
        <f>VLOOKUP(A38,EQUIPOS!A8:D165,4,FALSE)</f>
        <v>179971.87823040536</v>
      </c>
      <c r="L38" s="423"/>
      <c r="M38" s="424">
        <v>15</v>
      </c>
      <c r="N38" s="272">
        <f>K38/M38</f>
        <v>11998.125215360358</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N75*M41</f>
        <v>44.846540602401326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22512.214964860945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85265.464492948609</v>
      </c>
      <c r="N48" s="272">
        <f>K48*M48</f>
        <v>110845.1038408332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86.923368745608769</v>
      </c>
      <c r="N49" s="272">
        <f>K49*M49</f>
        <v>2607.7010623682631</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1" t="s">
        <v>953</v>
      </c>
      <c r="C53" s="832"/>
      <c r="D53" s="832"/>
      <c r="E53" s="832"/>
      <c r="F53" s="832"/>
      <c r="G53" s="832"/>
      <c r="H53" s="832"/>
      <c r="I53" s="832"/>
      <c r="J53" s="832"/>
      <c r="K53" s="832"/>
      <c r="L53" s="832"/>
      <c r="M53" s="833"/>
      <c r="N53" s="104">
        <f>SUM(N48:N52)</f>
        <v>113452.80490320145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9">
        <f>VLOOKUP(A58,TRANSPORTE!A1:D117,4,FALSE)</f>
        <v>1281.0059444400972</v>
      </c>
      <c r="M58" s="830"/>
      <c r="N58" s="287">
        <f>K58*L58</f>
        <v>1665.3077277721263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1665.3077277721263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139872.6546259546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27974.53092519092</v>
      </c>
      <c r="M82" s="860"/>
      <c r="N82" s="51"/>
    </row>
    <row r="83" spans="1:14">
      <c r="B83" s="89" t="s">
        <v>973</v>
      </c>
      <c r="C83" s="90"/>
      <c r="D83" s="90"/>
      <c r="E83" s="90"/>
      <c r="F83" s="90"/>
      <c r="G83" s="90"/>
      <c r="H83" s="90"/>
      <c r="I83" s="87"/>
      <c r="J83" s="88"/>
      <c r="K83" s="304">
        <v>0.05</v>
      </c>
      <c r="L83" s="859">
        <f>N77*K83</f>
        <v>6993.6327312977301</v>
      </c>
      <c r="M83" s="860"/>
      <c r="N83" s="51"/>
    </row>
    <row r="84" spans="1:14" ht="15.75" thickBot="1">
      <c r="B84" s="91" t="s">
        <v>974</v>
      </c>
      <c r="C84" s="92"/>
      <c r="D84" s="92"/>
      <c r="E84" s="92"/>
      <c r="F84" s="92"/>
      <c r="G84" s="92"/>
      <c r="H84" s="92"/>
      <c r="I84" s="93"/>
      <c r="J84" s="94"/>
      <c r="K84" s="305">
        <v>0.05</v>
      </c>
      <c r="L84" s="861">
        <f>N77*K84</f>
        <v>6993.6327312977301</v>
      </c>
      <c r="M84" s="862"/>
      <c r="N84" s="51"/>
    </row>
    <row r="85" spans="1:14" ht="15.75" thickBot="1">
      <c r="B85" s="825" t="s">
        <v>953</v>
      </c>
      <c r="C85" s="826"/>
      <c r="D85" s="826"/>
      <c r="E85" s="826"/>
      <c r="F85" s="826"/>
      <c r="G85" s="826"/>
      <c r="H85" s="826"/>
      <c r="I85" s="826"/>
      <c r="J85" s="826"/>
      <c r="K85" s="826"/>
      <c r="L85" s="826"/>
      <c r="M85" s="827"/>
      <c r="N85" s="52">
        <f>L82+L83+L84</f>
        <v>41961.79638778638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181834.45101374097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106.68624361440799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15351.514953340318</v>
      </c>
      <c r="N48" s="272">
        <f>K48*M48</f>
        <v>10746.060467338222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10746.060467338222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12986.471583240789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2597.2943166481582</v>
      </c>
      <c r="M84" s="860"/>
      <c r="N84" s="51"/>
    </row>
    <row r="85" spans="1:14">
      <c r="B85" s="89" t="s">
        <v>973</v>
      </c>
      <c r="C85" s="90"/>
      <c r="D85" s="90"/>
      <c r="E85" s="90"/>
      <c r="F85" s="90"/>
      <c r="G85" s="90"/>
      <c r="H85" s="90"/>
      <c r="I85" s="87"/>
      <c r="J85" s="88"/>
      <c r="K85" s="304">
        <v>0.05</v>
      </c>
      <c r="L85" s="859">
        <f>N79*K85</f>
        <v>649.32357916203955</v>
      </c>
      <c r="M85" s="860"/>
      <c r="N85" s="51"/>
    </row>
    <row r="86" spans="1:14" ht="15.75" thickBot="1">
      <c r="B86" s="91" t="s">
        <v>974</v>
      </c>
      <c r="C86" s="92"/>
      <c r="D86" s="92"/>
      <c r="E86" s="92"/>
      <c r="F86" s="92"/>
      <c r="G86" s="92"/>
      <c r="H86" s="92"/>
      <c r="I86" s="93"/>
      <c r="J86" s="94"/>
      <c r="K86" s="305">
        <v>0.05</v>
      </c>
      <c r="L86" s="861">
        <f>N79*K86</f>
        <v>649.32357916203955</v>
      </c>
      <c r="M86" s="862"/>
      <c r="N86" s="51"/>
    </row>
    <row r="87" spans="1:14" ht="15.75" thickBot="1">
      <c r="B87" s="825" t="s">
        <v>953</v>
      </c>
      <c r="C87" s="826"/>
      <c r="D87" s="826"/>
      <c r="E87" s="826"/>
      <c r="F87" s="826"/>
      <c r="G87" s="826"/>
      <c r="H87" s="826"/>
      <c r="I87" s="826"/>
      <c r="J87" s="826"/>
      <c r="K87" s="826"/>
      <c r="L87" s="826"/>
      <c r="M87" s="827"/>
      <c r="N87" s="52">
        <f>L84+L85+L86</f>
        <v>3895.9414749722373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16882.413058213027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537.37060903602003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13926.466391750724</v>
      </c>
      <c r="N48" s="272">
        <f>K48*M48</f>
        <v>2785.2932783501451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1814.7903328351488</v>
      </c>
      <c r="N49" s="272">
        <f>K49*M49</f>
        <v>1905.5298494769063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4690.8231278270514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15975.605917583471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3195.1211835166941</v>
      </c>
      <c r="M84" s="860"/>
      <c r="N84" s="51"/>
    </row>
    <row r="85" spans="1:14">
      <c r="B85" s="89" t="s">
        <v>973</v>
      </c>
      <c r="C85" s="90"/>
      <c r="D85" s="90"/>
      <c r="E85" s="90"/>
      <c r="F85" s="90"/>
      <c r="G85" s="90"/>
      <c r="H85" s="90"/>
      <c r="I85" s="87"/>
      <c r="J85" s="88"/>
      <c r="K85" s="304">
        <v>0.05</v>
      </c>
      <c r="L85" s="859">
        <f>N79*K85</f>
        <v>798.78029587917354</v>
      </c>
      <c r="M85" s="860"/>
      <c r="N85" s="51"/>
    </row>
    <row r="86" spans="1:14" ht="15.75" thickBot="1">
      <c r="B86" s="91" t="s">
        <v>974</v>
      </c>
      <c r="C86" s="92"/>
      <c r="D86" s="92"/>
      <c r="E86" s="92"/>
      <c r="F86" s="92"/>
      <c r="G86" s="92"/>
      <c r="H86" s="92"/>
      <c r="I86" s="93"/>
      <c r="J86" s="94"/>
      <c r="K86" s="305">
        <v>0.05</v>
      </c>
      <c r="L86" s="861">
        <f>N79*K86</f>
        <v>798.78029587917354</v>
      </c>
      <c r="M86" s="862"/>
      <c r="N86" s="51"/>
    </row>
    <row r="87" spans="1:14" ht="15.75" thickBot="1">
      <c r="B87" s="825" t="s">
        <v>953</v>
      </c>
      <c r="C87" s="826"/>
      <c r="D87" s="826"/>
      <c r="E87" s="826"/>
      <c r="F87" s="826"/>
      <c r="G87" s="826"/>
      <c r="H87" s="826"/>
      <c r="I87" s="826"/>
      <c r="J87" s="826"/>
      <c r="K87" s="826"/>
      <c r="L87" s="826"/>
      <c r="M87" s="827"/>
      <c r="N87" s="52">
        <f>L84+L85+L86</f>
        <v>4792.6817752750412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20768.28769285851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1500</v>
      </c>
      <c r="N36" s="272">
        <f>K36/M36</f>
        <v>22.383368424887003</v>
      </c>
    </row>
    <row r="37" spans="1:14">
      <c r="A37" s="113" t="s">
        <v>361</v>
      </c>
      <c r="B37" s="838" t="str">
        <f>VLOOKUP(A37,EQUIPOS!A7:D154,3,FALSE)</f>
        <v>Vehículo delineador</v>
      </c>
      <c r="C37" s="839"/>
      <c r="D37" s="839"/>
      <c r="E37" s="839"/>
      <c r="F37" s="839"/>
      <c r="G37" s="839"/>
      <c r="H37" s="840"/>
      <c r="I37" s="421"/>
      <c r="J37" s="422"/>
      <c r="K37" s="269">
        <f>VLOOKUP(A37,EQUIPOS!A7:D164,4,FALSE)</f>
        <v>110887.17573669516</v>
      </c>
      <c r="L37" s="335"/>
      <c r="M37" s="336">
        <v>1500</v>
      </c>
      <c r="N37" s="272">
        <f>K37/M37</f>
        <v>73.924783824463447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0.22423270301200668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96.532384952362463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5088.1971948649034</v>
      </c>
      <c r="N48" s="272">
        <f>K48*M48</f>
        <v>234.05707096378555</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93177.611130963531</v>
      </c>
      <c r="N49" s="272">
        <f>K49*M49</f>
        <v>1304.4865558334895</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34451.335173564446</v>
      </c>
      <c r="N50" s="272">
        <f>K50*M50</f>
        <v>14.814074124632711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1553.3577009219077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1672.313356175471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334.46267123509421</v>
      </c>
      <c r="M84" s="860"/>
      <c r="N84" s="51"/>
    </row>
    <row r="85" spans="1:14">
      <c r="B85" s="89" t="s">
        <v>973</v>
      </c>
      <c r="C85" s="90"/>
      <c r="D85" s="90"/>
      <c r="E85" s="90"/>
      <c r="F85" s="90"/>
      <c r="G85" s="90"/>
      <c r="H85" s="90"/>
      <c r="I85" s="87"/>
      <c r="J85" s="88"/>
      <c r="K85" s="304">
        <v>0.05</v>
      </c>
      <c r="L85" s="859">
        <f>N79*K85</f>
        <v>83.615667808773551</v>
      </c>
      <c r="M85" s="860"/>
      <c r="N85" s="51"/>
    </row>
    <row r="86" spans="1:14" ht="15.75" thickBot="1">
      <c r="B86" s="91" t="s">
        <v>974</v>
      </c>
      <c r="C86" s="92"/>
      <c r="D86" s="92"/>
      <c r="E86" s="92"/>
      <c r="F86" s="92"/>
      <c r="G86" s="92"/>
      <c r="H86" s="92"/>
      <c r="I86" s="93"/>
      <c r="J86" s="94"/>
      <c r="K86" s="305">
        <v>0.05</v>
      </c>
      <c r="L86" s="861">
        <f>N79*K86</f>
        <v>83.615667808773551</v>
      </c>
      <c r="M86" s="862"/>
      <c r="N86" s="51"/>
    </row>
    <row r="87" spans="1:14" ht="15.75" thickBot="1">
      <c r="B87" s="825" t="s">
        <v>953</v>
      </c>
      <c r="C87" s="826"/>
      <c r="D87" s="826"/>
      <c r="E87" s="826"/>
      <c r="F87" s="826"/>
      <c r="G87" s="826"/>
      <c r="H87" s="826"/>
      <c r="I87" s="826"/>
      <c r="J87" s="826"/>
      <c r="K87" s="826"/>
      <c r="L87" s="826"/>
      <c r="M87" s="827"/>
      <c r="N87" s="52">
        <f>L84+L85+L86</f>
        <v>501.69400685264128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2174.0073630281122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1200</v>
      </c>
      <c r="N36" s="272">
        <f>K36/M36</f>
        <v>27.979210531108752</v>
      </c>
    </row>
    <row r="37" spans="1:14">
      <c r="A37" s="113" t="s">
        <v>201</v>
      </c>
      <c r="B37" s="838" t="str">
        <f>VLOOKUP(A37,EQUIPOS!A7:D154,3,FALSE)</f>
        <v>Equipo autopropulsado para pintura termoplástica</v>
      </c>
      <c r="C37" s="839"/>
      <c r="D37" s="839"/>
      <c r="E37" s="839"/>
      <c r="F37" s="839"/>
      <c r="G37" s="839"/>
      <c r="H37" s="840"/>
      <c r="I37" s="421"/>
      <c r="J37" s="422"/>
      <c r="K37" s="269">
        <f>VLOOKUP(A37,EQUIPOS!A7:D164,4,FALSE)</f>
        <v>74422.017343932908</v>
      </c>
      <c r="L37" s="335"/>
      <c r="M37" s="336">
        <v>1200</v>
      </c>
      <c r="N37" s="272">
        <f>K37/M37</f>
        <v>62.018347786610754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0.39306379543167497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90.390622113151181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5088.1971948649034</v>
      </c>
      <c r="N48" s="272">
        <f>K48*M48</f>
        <v>549.52529704540962</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31165.207818547529</v>
      </c>
      <c r="N49" s="272">
        <f>K49*M49</f>
        <v>2430.8862098467071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2980.4115068921164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3110.1085085484351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622.02170170968702</v>
      </c>
      <c r="M84" s="860"/>
      <c r="N84" s="51"/>
    </row>
    <row r="85" spans="1:14">
      <c r="B85" s="89" t="s">
        <v>973</v>
      </c>
      <c r="C85" s="90"/>
      <c r="D85" s="90"/>
      <c r="E85" s="90"/>
      <c r="F85" s="90"/>
      <c r="G85" s="90"/>
      <c r="H85" s="90"/>
      <c r="I85" s="87"/>
      <c r="J85" s="88"/>
      <c r="K85" s="304">
        <v>0.05</v>
      </c>
      <c r="L85" s="859">
        <f>N79*K85</f>
        <v>155.50542542742176</v>
      </c>
      <c r="M85" s="860"/>
      <c r="N85" s="51"/>
    </row>
    <row r="86" spans="1:14" ht="15.75" thickBot="1">
      <c r="B86" s="91" t="s">
        <v>974</v>
      </c>
      <c r="C86" s="92"/>
      <c r="D86" s="92"/>
      <c r="E86" s="92"/>
      <c r="F86" s="92"/>
      <c r="G86" s="92"/>
      <c r="H86" s="92"/>
      <c r="I86" s="93"/>
      <c r="J86" s="94"/>
      <c r="K86" s="305">
        <v>0.05</v>
      </c>
      <c r="L86" s="861">
        <f>N79*K86</f>
        <v>155.50542542742176</v>
      </c>
      <c r="M86" s="862"/>
      <c r="N86" s="51"/>
    </row>
    <row r="87" spans="1:14" ht="15.75" thickBot="1">
      <c r="B87" s="825" t="s">
        <v>953</v>
      </c>
      <c r="C87" s="826"/>
      <c r="D87" s="826"/>
      <c r="E87" s="826"/>
      <c r="F87" s="826"/>
      <c r="G87" s="826"/>
      <c r="H87" s="826"/>
      <c r="I87" s="826"/>
      <c r="J87" s="826"/>
      <c r="K87" s="826"/>
      <c r="L87" s="826"/>
      <c r="M87" s="827"/>
      <c r="N87" s="52">
        <f>L84+L85+L86</f>
        <v>933.03255256453053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4043.1410611129659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199</v>
      </c>
      <c r="B36" s="838" t="str">
        <f>VLOOKUP(A36,EQUIPOS!A6:D154,3,FALSE)</f>
        <v xml:space="preserve">Equipo de pintura (Compresor), Presión máxima de trabajo 3300 psi.
</v>
      </c>
      <c r="C36" s="839"/>
      <c r="D36" s="839"/>
      <c r="E36" s="839"/>
      <c r="F36" s="839"/>
      <c r="G36" s="839"/>
      <c r="H36" s="840"/>
      <c r="I36" s="267"/>
      <c r="J36" s="268"/>
      <c r="K36" s="269">
        <f>VLOOKUP(A36,EQUIPOS!A6:D163,4,FALSE)</f>
        <v>13666.232607273982</v>
      </c>
      <c r="L36" s="270"/>
      <c r="M36" s="336">
        <v>6.1</v>
      </c>
      <c r="N36" s="272">
        <f>K36/M36</f>
        <v>2240.3660011924562</v>
      </c>
    </row>
    <row r="37" spans="1:14">
      <c r="A37" s="113" t="s">
        <v>138</v>
      </c>
      <c r="B37" s="838" t="str">
        <f>VLOOKUP(A37,EQUIPOS!A7:D154,3,FALSE)</f>
        <v>Camioneta D-300</v>
      </c>
      <c r="C37" s="839"/>
      <c r="D37" s="839"/>
      <c r="E37" s="839"/>
      <c r="F37" s="839"/>
      <c r="G37" s="839"/>
      <c r="H37" s="840"/>
      <c r="I37" s="421"/>
      <c r="J37" s="422"/>
      <c r="K37" s="269">
        <f>VLOOKUP(A37,EQUIPOS!A7:D164,4,FALSE)</f>
        <v>33575.052637330504</v>
      </c>
      <c r="L37" s="335"/>
      <c r="M37" s="336">
        <v>6.1</v>
      </c>
      <c r="N37" s="272">
        <f>K37/M37</f>
        <v>5504.1069897263123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77.324025330821314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7821.7970162495894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5088.1971948649034</v>
      </c>
      <c r="N48" s="272">
        <f>K48*M48</f>
        <v>1943.6913284383932</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34451.335173564446</v>
      </c>
      <c r="N49" s="272">
        <f>K49*M49</f>
        <v>1722.5667586782224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93177.611130963531</v>
      </c>
      <c r="N50" s="272">
        <f>K50*M50</f>
        <v>11181.313335715624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14847.571422832239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30401.770972163962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6080.3541944327926</v>
      </c>
      <c r="M84" s="860"/>
      <c r="N84" s="51"/>
    </row>
    <row r="85" spans="1:14">
      <c r="B85" s="89" t="s">
        <v>973</v>
      </c>
      <c r="C85" s="90"/>
      <c r="D85" s="90"/>
      <c r="E85" s="90"/>
      <c r="F85" s="90"/>
      <c r="G85" s="90"/>
      <c r="H85" s="90"/>
      <c r="I85" s="87"/>
      <c r="J85" s="88"/>
      <c r="K85" s="304">
        <v>0.05</v>
      </c>
      <c r="L85" s="859">
        <f>N79*K85</f>
        <v>1520.0885486081982</v>
      </c>
      <c r="M85" s="860"/>
      <c r="N85" s="51"/>
    </row>
    <row r="86" spans="1:14" ht="15.75" thickBot="1">
      <c r="B86" s="91" t="s">
        <v>974</v>
      </c>
      <c r="C86" s="92"/>
      <c r="D86" s="92"/>
      <c r="E86" s="92"/>
      <c r="F86" s="92"/>
      <c r="G86" s="92"/>
      <c r="H86" s="92"/>
      <c r="I86" s="93"/>
      <c r="J86" s="94"/>
      <c r="K86" s="305">
        <v>0.05</v>
      </c>
      <c r="L86" s="861">
        <f>N79*K86</f>
        <v>1520.0885486081982</v>
      </c>
      <c r="M86" s="862"/>
      <c r="N86" s="51"/>
    </row>
    <row r="87" spans="1:14" ht="15.75" thickBot="1">
      <c r="B87" s="825" t="s">
        <v>953</v>
      </c>
      <c r="C87" s="826"/>
      <c r="D87" s="826"/>
      <c r="E87" s="826"/>
      <c r="F87" s="826"/>
      <c r="G87" s="826"/>
      <c r="H87" s="826"/>
      <c r="I87" s="826"/>
      <c r="J87" s="826"/>
      <c r="K87" s="826"/>
      <c r="L87" s="826"/>
      <c r="M87" s="827"/>
      <c r="N87" s="52">
        <f>L84+L85+L86</f>
        <v>9120.5312916491894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39522.302263813152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6</v>
      </c>
      <c r="N36" s="272">
        <f>K36/M36</f>
        <v>5595.8421062217503</v>
      </c>
    </row>
    <row r="37" spans="1:14">
      <c r="A37" s="113" t="s">
        <v>1711</v>
      </c>
      <c r="B37" s="838" t="str">
        <f>VLOOKUP(A37,EQUIPOS!A7:D154,3,FALSE)</f>
        <v>Caldera para pintura termoplástica</v>
      </c>
      <c r="C37" s="839"/>
      <c r="D37" s="839"/>
      <c r="E37" s="839"/>
      <c r="F37" s="839"/>
      <c r="G37" s="839"/>
      <c r="H37" s="840"/>
      <c r="I37" s="421"/>
      <c r="J37" s="422"/>
      <c r="K37" s="269">
        <f>VLOOKUP(A37,EQUIPOS!A7:D164,4,FALSE)</f>
        <v>43521.773474222646</v>
      </c>
      <c r="L37" s="335"/>
      <c r="M37" s="336">
        <v>6</v>
      </c>
      <c r="N37" s="272">
        <f>K37/M37</f>
        <v>7253.628912370441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89.890050753001674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12939.361069345192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5088.1971948649034</v>
      </c>
      <c r="N48" s="272">
        <f>K48*M48</f>
        <v>4579.3774753784128</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31165.207818547529</v>
      </c>
      <c r="N49" s="272">
        <f>K49*M49</f>
        <v>20257.385082055895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24836.762557434307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46765.128702079674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9353.0257404159347</v>
      </c>
      <c r="M84" s="860"/>
      <c r="N84" s="51"/>
    </row>
    <row r="85" spans="1:14">
      <c r="B85" s="89" t="s">
        <v>973</v>
      </c>
      <c r="C85" s="90"/>
      <c r="D85" s="90"/>
      <c r="E85" s="90"/>
      <c r="F85" s="90"/>
      <c r="G85" s="90"/>
      <c r="H85" s="90"/>
      <c r="I85" s="87"/>
      <c r="J85" s="88"/>
      <c r="K85" s="304">
        <v>0.05</v>
      </c>
      <c r="L85" s="859">
        <f>N79*K85</f>
        <v>2338.2564351039837</v>
      </c>
      <c r="M85" s="860"/>
      <c r="N85" s="51"/>
    </row>
    <row r="86" spans="1:14" ht="15.75" thickBot="1">
      <c r="B86" s="91" t="s">
        <v>974</v>
      </c>
      <c r="C86" s="92"/>
      <c r="D86" s="92"/>
      <c r="E86" s="92"/>
      <c r="F86" s="92"/>
      <c r="G86" s="92"/>
      <c r="H86" s="92"/>
      <c r="I86" s="93"/>
      <c r="J86" s="94"/>
      <c r="K86" s="305">
        <v>0.05</v>
      </c>
      <c r="L86" s="861">
        <f>N79*K86</f>
        <v>2338.2564351039837</v>
      </c>
      <c r="M86" s="862"/>
      <c r="N86" s="51"/>
    </row>
    <row r="87" spans="1:14" ht="15.75" thickBot="1">
      <c r="B87" s="825" t="s">
        <v>953</v>
      </c>
      <c r="C87" s="826"/>
      <c r="D87" s="826"/>
      <c r="E87" s="826"/>
      <c r="F87" s="826"/>
      <c r="G87" s="826"/>
      <c r="H87" s="826"/>
      <c r="I87" s="826"/>
      <c r="J87" s="826"/>
      <c r="K87" s="826"/>
      <c r="L87" s="826"/>
      <c r="M87" s="827"/>
      <c r="N87" s="52">
        <f>L84+L85+L86</f>
        <v>14029.538610623902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60794.667312703576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250</v>
      </c>
      <c r="N36" s="272">
        <f>K36/M36</f>
        <v>134.300210549322</v>
      </c>
    </row>
    <row r="37" spans="1:14">
      <c r="A37" s="113" t="s">
        <v>251</v>
      </c>
      <c r="B37" s="838" t="str">
        <f>VLOOKUP(A37,EQUIPOS!A7:D154,3,FALSE)</f>
        <v>Maquina térmica pegatachas</v>
      </c>
      <c r="C37" s="839"/>
      <c r="D37" s="839"/>
      <c r="E37" s="839"/>
      <c r="F37" s="839"/>
      <c r="G37" s="839"/>
      <c r="H37" s="840"/>
      <c r="I37" s="421"/>
      <c r="J37" s="422"/>
      <c r="K37" s="269">
        <f>VLOOKUP(A37,EQUIPOS!A7:D164,4,FALSE)</f>
        <v>40439.95087726348</v>
      </c>
      <c r="L37" s="335"/>
      <c r="M37" s="336">
        <v>250</v>
      </c>
      <c r="N37" s="272">
        <f>K37/M37</f>
        <v>161.75980350905391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1.0747412180720399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297.134755276448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31165.207818547529</v>
      </c>
      <c r="N48" s="272">
        <f>K48*M48</f>
        <v>2493.2166254838025</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5035.1951407517263</v>
      </c>
      <c r="N49" s="272">
        <f>K49*M49</f>
        <v>5035.1951407517263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7528.4117662355293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7933.0206433191815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1586.6041286638365</v>
      </c>
      <c r="M84" s="860"/>
      <c r="N84" s="51"/>
    </row>
    <row r="85" spans="1:14">
      <c r="B85" s="89" t="s">
        <v>973</v>
      </c>
      <c r="C85" s="90"/>
      <c r="D85" s="90"/>
      <c r="E85" s="90"/>
      <c r="F85" s="90"/>
      <c r="G85" s="90"/>
      <c r="H85" s="90"/>
      <c r="I85" s="87"/>
      <c r="J85" s="88"/>
      <c r="K85" s="304">
        <v>0.05</v>
      </c>
      <c r="L85" s="859">
        <f>N79*K85</f>
        <v>396.65103216595912</v>
      </c>
      <c r="M85" s="860"/>
      <c r="N85" s="51"/>
    </row>
    <row r="86" spans="1:14" ht="15.75" thickBot="1">
      <c r="B86" s="91" t="s">
        <v>974</v>
      </c>
      <c r="C86" s="92"/>
      <c r="D86" s="92"/>
      <c r="E86" s="92"/>
      <c r="F86" s="92"/>
      <c r="G86" s="92"/>
      <c r="H86" s="92"/>
      <c r="I86" s="93"/>
      <c r="J86" s="94"/>
      <c r="K86" s="305">
        <v>0.05</v>
      </c>
      <c r="L86" s="861">
        <f>N79*K86</f>
        <v>396.65103216595912</v>
      </c>
      <c r="M86" s="862"/>
      <c r="N86" s="51"/>
    </row>
    <row r="87" spans="1:14" ht="15.75" thickBot="1">
      <c r="B87" s="825" t="s">
        <v>953</v>
      </c>
      <c r="C87" s="826"/>
      <c r="D87" s="826"/>
      <c r="E87" s="826"/>
      <c r="F87" s="826"/>
      <c r="G87" s="826"/>
      <c r="H87" s="826"/>
      <c r="I87" s="826"/>
      <c r="J87" s="826"/>
      <c r="K87" s="826"/>
      <c r="L87" s="826"/>
      <c r="M87" s="827"/>
      <c r="N87" s="52">
        <f>L84+L85+L86</f>
        <v>2379.9061929957547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10312.926836314937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3.75</v>
      </c>
      <c r="N36" s="272">
        <f>K36/M36</f>
        <v>8953.3473699548013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9043.0404511596043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128633.8652505138</v>
      </c>
      <c r="N48" s="272">
        <f>K48*M48</f>
        <v>128633.8652505138</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311652.07818547531</v>
      </c>
      <c r="N49" s="272">
        <f>K49*M49</f>
        <v>311652.07818547531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333912.94091300934</v>
      </c>
      <c r="N50" s="272">
        <f>K50*M50</f>
        <v>10017.38822739028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450303.33166337939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468315.68023501924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93663.136047003849</v>
      </c>
      <c r="M84" s="860"/>
      <c r="N84" s="51"/>
    </row>
    <row r="85" spans="1:14">
      <c r="B85" s="89" t="s">
        <v>973</v>
      </c>
      <c r="C85" s="90"/>
      <c r="D85" s="90"/>
      <c r="E85" s="90"/>
      <c r="F85" s="90"/>
      <c r="G85" s="90"/>
      <c r="H85" s="90"/>
      <c r="I85" s="87"/>
      <c r="J85" s="88"/>
      <c r="K85" s="304">
        <v>0.05</v>
      </c>
      <c r="L85" s="859">
        <f>N79*K85</f>
        <v>23415.784011750962</v>
      </c>
      <c r="M85" s="860"/>
      <c r="N85" s="51"/>
    </row>
    <row r="86" spans="1:14" ht="15.75" thickBot="1">
      <c r="B86" s="91" t="s">
        <v>974</v>
      </c>
      <c r="C86" s="92"/>
      <c r="D86" s="92"/>
      <c r="E86" s="92"/>
      <c r="F86" s="92"/>
      <c r="G86" s="92"/>
      <c r="H86" s="92"/>
      <c r="I86" s="93"/>
      <c r="J86" s="94"/>
      <c r="K86" s="305">
        <v>0.05</v>
      </c>
      <c r="L86" s="861">
        <f>N79*K86</f>
        <v>23415.784011750962</v>
      </c>
      <c r="M86" s="862"/>
      <c r="N86" s="51"/>
    </row>
    <row r="87" spans="1:14" ht="15.75" thickBot="1">
      <c r="B87" s="825" t="s">
        <v>953</v>
      </c>
      <c r="C87" s="826"/>
      <c r="D87" s="826"/>
      <c r="E87" s="826"/>
      <c r="F87" s="826"/>
      <c r="G87" s="826"/>
      <c r="H87" s="826"/>
      <c r="I87" s="826"/>
      <c r="J87" s="826"/>
      <c r="K87" s="826"/>
      <c r="L87" s="826"/>
      <c r="M87" s="827"/>
      <c r="N87" s="52">
        <f>L84+L85+L86</f>
        <v>140494.70407050577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608810.38430552499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8.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3.75</v>
      </c>
      <c r="N36" s="272">
        <f>K36/M36</f>
        <v>8953.3473699548013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9043.0404511596043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128633.8652505138</v>
      </c>
      <c r="N48" s="272">
        <f>K48*M48</f>
        <v>128633.8652505138</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257266.67045994534</v>
      </c>
      <c r="N49" s="272">
        <f>K49*M49</f>
        <v>257266.67045994534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333912.94091300934</v>
      </c>
      <c r="N50" s="272">
        <f>K50*M50</f>
        <v>10017.38822739028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395917.92393784941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413930.27250948927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82786.054501897859</v>
      </c>
      <c r="M84" s="860"/>
      <c r="N84" s="51"/>
    </row>
    <row r="85" spans="1:14">
      <c r="B85" s="89" t="s">
        <v>973</v>
      </c>
      <c r="C85" s="90"/>
      <c r="D85" s="90"/>
      <c r="E85" s="90"/>
      <c r="F85" s="90"/>
      <c r="G85" s="90"/>
      <c r="H85" s="90"/>
      <c r="I85" s="87"/>
      <c r="J85" s="88"/>
      <c r="K85" s="304">
        <v>0.05</v>
      </c>
      <c r="L85" s="859">
        <f>N79*K85</f>
        <v>20696.513625474465</v>
      </c>
      <c r="M85" s="860"/>
      <c r="N85" s="51"/>
    </row>
    <row r="86" spans="1:14" ht="15.75" thickBot="1">
      <c r="B86" s="91" t="s">
        <v>974</v>
      </c>
      <c r="C86" s="92"/>
      <c r="D86" s="92"/>
      <c r="E86" s="92"/>
      <c r="F86" s="92"/>
      <c r="G86" s="92"/>
      <c r="H86" s="92"/>
      <c r="I86" s="93"/>
      <c r="J86" s="94"/>
      <c r="K86" s="305">
        <v>0.05</v>
      </c>
      <c r="L86" s="861">
        <f>N79*K86</f>
        <v>20696.513625474465</v>
      </c>
      <c r="M86" s="862"/>
      <c r="N86" s="51"/>
    </row>
    <row r="87" spans="1:14" ht="15.75" thickBot="1">
      <c r="B87" s="825" t="s">
        <v>953</v>
      </c>
      <c r="C87" s="826"/>
      <c r="D87" s="826"/>
      <c r="E87" s="826"/>
      <c r="F87" s="826"/>
      <c r="G87" s="826"/>
      <c r="H87" s="826"/>
      <c r="I87" s="826"/>
      <c r="J87" s="826"/>
      <c r="K87" s="826"/>
      <c r="L87" s="826"/>
      <c r="M87" s="827"/>
      <c r="N87" s="52">
        <f>L84+L85+L86</f>
        <v>124179.0817528468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538109.35426233604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3</v>
      </c>
      <c r="N36" s="272">
        <f>K36/M36</f>
        <v>11191.684212443501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45.109166666666674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11236.793379110168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82841.150537811962</v>
      </c>
      <c r="N48" s="272">
        <f>K48*M48</f>
        <v>82841.150537811962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333912.94091300934</v>
      </c>
      <c r="N49" s="272">
        <f>K49*M49</f>
        <v>20034.77645478056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102875.92699259252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118623.63703836936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23724.727407673872</v>
      </c>
      <c r="M84" s="860"/>
      <c r="N84" s="51"/>
    </row>
    <row r="85" spans="1:14">
      <c r="B85" s="89" t="s">
        <v>973</v>
      </c>
      <c r="C85" s="90"/>
      <c r="D85" s="90"/>
      <c r="E85" s="90"/>
      <c r="F85" s="90"/>
      <c r="G85" s="90"/>
      <c r="H85" s="90"/>
      <c r="I85" s="87"/>
      <c r="J85" s="88"/>
      <c r="K85" s="304">
        <v>0.05</v>
      </c>
      <c r="L85" s="859">
        <f>N79*K85</f>
        <v>5931.1818519184681</v>
      </c>
      <c r="M85" s="860"/>
      <c r="N85" s="51"/>
    </row>
    <row r="86" spans="1:14" ht="15.75" thickBot="1">
      <c r="B86" s="91" t="s">
        <v>974</v>
      </c>
      <c r="C86" s="92"/>
      <c r="D86" s="92"/>
      <c r="E86" s="92"/>
      <c r="F86" s="92"/>
      <c r="G86" s="92"/>
      <c r="H86" s="92"/>
      <c r="I86" s="93"/>
      <c r="J86" s="94"/>
      <c r="K86" s="305">
        <v>0.05</v>
      </c>
      <c r="L86" s="861">
        <f>N79*K86</f>
        <v>5931.1818519184681</v>
      </c>
      <c r="M86" s="862"/>
      <c r="N86" s="51"/>
    </row>
    <row r="87" spans="1:14" ht="15.75" thickBot="1">
      <c r="B87" s="825" t="s">
        <v>953</v>
      </c>
      <c r="C87" s="826"/>
      <c r="D87" s="826"/>
      <c r="E87" s="826"/>
      <c r="F87" s="826"/>
      <c r="G87" s="826"/>
      <c r="H87" s="826"/>
      <c r="I87" s="826"/>
      <c r="J87" s="826"/>
      <c r="K87" s="826"/>
      <c r="L87" s="826"/>
      <c r="M87" s="827"/>
      <c r="N87" s="52">
        <f>L84+L85+L86</f>
        <v>35587.09111151081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154210.72814988016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135</v>
      </c>
      <c r="B36" s="838" t="str">
        <f>VLOOKUP(A36,EQUIPOS!A6:D154,3,FALSE)</f>
        <v>Camión 350</v>
      </c>
      <c r="C36" s="839"/>
      <c r="D36" s="839"/>
      <c r="E36" s="839"/>
      <c r="F36" s="839"/>
      <c r="G36" s="839"/>
      <c r="H36" s="840"/>
      <c r="I36" s="267"/>
      <c r="J36" s="268"/>
      <c r="K36" s="269">
        <f>VLOOKUP(A36,EQUIPOS!A6:D163,4,FALSE)</f>
        <v>41372.904491113397</v>
      </c>
      <c r="L36" s="270"/>
      <c r="M36" s="336">
        <v>6.25</v>
      </c>
      <c r="N36" s="272">
        <f>K36/M36</f>
        <v>6619.6647185781439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323.210243614408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6942.8749621925517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163246.32666858233</v>
      </c>
      <c r="N48" s="272">
        <f>K48*M48</f>
        <v>40811.581667145583</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259710.06515456276</v>
      </c>
      <c r="N49" s="272">
        <f>K49*M49</f>
        <v>62883.793015632633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103695.37468277822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117102.45451725893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23420.490903451788</v>
      </c>
      <c r="M84" s="860"/>
      <c r="N84" s="51"/>
    </row>
    <row r="85" spans="1:14">
      <c r="B85" s="89" t="s">
        <v>973</v>
      </c>
      <c r="C85" s="90"/>
      <c r="D85" s="90"/>
      <c r="E85" s="90"/>
      <c r="F85" s="90"/>
      <c r="G85" s="90"/>
      <c r="H85" s="90"/>
      <c r="I85" s="87"/>
      <c r="J85" s="88"/>
      <c r="K85" s="304">
        <v>0.05</v>
      </c>
      <c r="L85" s="859">
        <f>N79*K85</f>
        <v>5855.1227258629469</v>
      </c>
      <c r="M85" s="860"/>
      <c r="N85" s="51"/>
    </row>
    <row r="86" spans="1:14" ht="15.75" thickBot="1">
      <c r="B86" s="91" t="s">
        <v>974</v>
      </c>
      <c r="C86" s="92"/>
      <c r="D86" s="92"/>
      <c r="E86" s="92"/>
      <c r="F86" s="92"/>
      <c r="G86" s="92"/>
      <c r="H86" s="92"/>
      <c r="I86" s="93"/>
      <c r="J86" s="94"/>
      <c r="K86" s="305">
        <v>0.05</v>
      </c>
      <c r="L86" s="861">
        <f>N79*K86</f>
        <v>5855.1227258629469</v>
      </c>
      <c r="M86" s="862"/>
      <c r="N86" s="51"/>
    </row>
    <row r="87" spans="1:14" ht="15.75" thickBot="1">
      <c r="B87" s="825" t="s">
        <v>953</v>
      </c>
      <c r="C87" s="826"/>
      <c r="D87" s="826"/>
      <c r="E87" s="826"/>
      <c r="F87" s="826"/>
      <c r="G87" s="826"/>
      <c r="H87" s="826"/>
      <c r="I87" s="826"/>
      <c r="J87" s="826"/>
      <c r="K87" s="826"/>
      <c r="L87" s="826"/>
      <c r="M87" s="827"/>
      <c r="N87" s="52">
        <f>L84+L85+L86</f>
        <v>35130.73635517768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152233.19087243662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36.087333333333333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58302.259524493682</v>
      </c>
      <c r="N48" s="272">
        <f>K48*M48</f>
        <v>58302.259524493682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58302.259524493682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61947.080191160348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12389.41603823207</v>
      </c>
      <c r="M84" s="860"/>
      <c r="N84" s="51"/>
    </row>
    <row r="85" spans="1:14">
      <c r="B85" s="89" t="s">
        <v>973</v>
      </c>
      <c r="C85" s="90"/>
      <c r="D85" s="90"/>
      <c r="E85" s="90"/>
      <c r="F85" s="90"/>
      <c r="G85" s="90"/>
      <c r="H85" s="90"/>
      <c r="I85" s="87"/>
      <c r="J85" s="88"/>
      <c r="K85" s="304">
        <v>0.05</v>
      </c>
      <c r="L85" s="859">
        <f>N79*K85</f>
        <v>3097.3540095580174</v>
      </c>
      <c r="M85" s="860"/>
      <c r="N85" s="51"/>
    </row>
    <row r="86" spans="1:14" ht="15.75" thickBot="1">
      <c r="B86" s="91" t="s">
        <v>974</v>
      </c>
      <c r="C86" s="92"/>
      <c r="D86" s="92"/>
      <c r="E86" s="92"/>
      <c r="F86" s="92"/>
      <c r="G86" s="92"/>
      <c r="H86" s="92"/>
      <c r="I86" s="93"/>
      <c r="J86" s="94"/>
      <c r="K86" s="305">
        <v>0.05</v>
      </c>
      <c r="L86" s="861">
        <f>N79*K86</f>
        <v>3097.3540095580174</v>
      </c>
      <c r="M86" s="862"/>
      <c r="N86" s="51"/>
    </row>
    <row r="87" spans="1:14" ht="15.75" thickBot="1">
      <c r="B87" s="825" t="s">
        <v>953</v>
      </c>
      <c r="C87" s="826"/>
      <c r="D87" s="826"/>
      <c r="E87" s="826"/>
      <c r="F87" s="826"/>
      <c r="G87" s="826"/>
      <c r="H87" s="826"/>
      <c r="I87" s="826"/>
      <c r="J87" s="826"/>
      <c r="K87" s="826"/>
      <c r="L87" s="826"/>
      <c r="M87" s="827"/>
      <c r="N87" s="52">
        <f>L84+L85+L86</f>
        <v>18584.124057348105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80531.204248508453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40547.63143766197</v>
      </c>
      <c r="N48" s="272">
        <f>K48*M48</f>
        <v>40547.63143766197</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40547.63143766197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44318.135575593005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8863.6271151186011</v>
      </c>
      <c r="M84" s="860"/>
      <c r="N84" s="51"/>
    </row>
    <row r="85" spans="1:14">
      <c r="B85" s="89" t="s">
        <v>973</v>
      </c>
      <c r="C85" s="90"/>
      <c r="D85" s="90"/>
      <c r="E85" s="90"/>
      <c r="F85" s="90"/>
      <c r="G85" s="90"/>
      <c r="H85" s="90"/>
      <c r="I85" s="87"/>
      <c r="J85" s="88"/>
      <c r="K85" s="304">
        <v>0.05</v>
      </c>
      <c r="L85" s="859">
        <f>N79*K85</f>
        <v>2215.9067787796503</v>
      </c>
      <c r="M85" s="860"/>
      <c r="N85" s="51"/>
    </row>
    <row r="86" spans="1:14" ht="15.75" thickBot="1">
      <c r="B86" s="91" t="s">
        <v>974</v>
      </c>
      <c r="C86" s="92"/>
      <c r="D86" s="92"/>
      <c r="E86" s="92"/>
      <c r="F86" s="92"/>
      <c r="G86" s="92"/>
      <c r="H86" s="92"/>
      <c r="I86" s="93"/>
      <c r="J86" s="94"/>
      <c r="K86" s="305">
        <v>0.05</v>
      </c>
      <c r="L86" s="861">
        <f>N79*K86</f>
        <v>2215.9067787796503</v>
      </c>
      <c r="M86" s="862"/>
      <c r="N86" s="51"/>
    </row>
    <row r="87" spans="1:14" ht="15.75" thickBot="1">
      <c r="B87" s="825" t="s">
        <v>953</v>
      </c>
      <c r="C87" s="826"/>
      <c r="D87" s="826"/>
      <c r="E87" s="826"/>
      <c r="F87" s="826"/>
      <c r="G87" s="826"/>
      <c r="H87" s="826"/>
      <c r="I87" s="826"/>
      <c r="J87" s="826"/>
      <c r="K87" s="826"/>
      <c r="L87" s="826"/>
      <c r="M87" s="827"/>
      <c r="N87" s="52">
        <f>L84+L85+L86</f>
        <v>13295.440672677902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57613.576248270911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28015.825763142613</v>
      </c>
      <c r="N48" s="272">
        <f>K48*M48</f>
        <v>28015.825763142613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28015.825763142613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31786.329901073645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6357.2659802147291</v>
      </c>
      <c r="M84" s="860"/>
      <c r="N84" s="51"/>
    </row>
    <row r="85" spans="1:14">
      <c r="B85" s="89" t="s">
        <v>973</v>
      </c>
      <c r="C85" s="90"/>
      <c r="D85" s="90"/>
      <c r="E85" s="90"/>
      <c r="F85" s="90"/>
      <c r="G85" s="90"/>
      <c r="H85" s="90"/>
      <c r="I85" s="87"/>
      <c r="J85" s="88"/>
      <c r="K85" s="304">
        <v>0.05</v>
      </c>
      <c r="L85" s="859">
        <f>N79*K85</f>
        <v>1589.3164950536823</v>
      </c>
      <c r="M85" s="860"/>
      <c r="N85" s="51"/>
    </row>
    <row r="86" spans="1:14" ht="15.75" thickBot="1">
      <c r="B86" s="91" t="s">
        <v>974</v>
      </c>
      <c r="C86" s="92"/>
      <c r="D86" s="92"/>
      <c r="E86" s="92"/>
      <c r="F86" s="92"/>
      <c r="G86" s="92"/>
      <c r="H86" s="92"/>
      <c r="I86" s="93"/>
      <c r="J86" s="94"/>
      <c r="K86" s="305">
        <v>0.05</v>
      </c>
      <c r="L86" s="861">
        <f>N79*K86</f>
        <v>1589.3164950536823</v>
      </c>
      <c r="M86" s="862"/>
      <c r="N86" s="51"/>
    </row>
    <row r="87" spans="1:14" ht="15.75" thickBot="1">
      <c r="B87" s="825" t="s">
        <v>953</v>
      </c>
      <c r="C87" s="826"/>
      <c r="D87" s="826"/>
      <c r="E87" s="826"/>
      <c r="F87" s="826"/>
      <c r="G87" s="826"/>
      <c r="H87" s="826"/>
      <c r="I87" s="826"/>
      <c r="J87" s="826"/>
      <c r="K87" s="826"/>
      <c r="L87" s="826"/>
      <c r="M87" s="827"/>
      <c r="N87" s="52">
        <f>L84+L85+L86</f>
        <v>9535.8989703220941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41322.228871395739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5153.7997987071494</v>
      </c>
      <c r="L36" s="270"/>
      <c r="M36" s="336">
        <v>1.25</v>
      </c>
      <c r="N36" s="272">
        <f>K36/M36</f>
        <v>4123.0398389657194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N77*M41</f>
        <v>538.15848722881594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4661.1983261945352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3453.6138460145526</v>
      </c>
      <c r="N48" s="272">
        <f>K48*M48</f>
        <v>33154.692921739705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355113.76255827973</v>
      </c>
      <c r="N49" s="272">
        <f>K49*M49</f>
        <v>42613.651506993563</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25085.872211766236</v>
      </c>
      <c r="N50" s="272">
        <f>K50*M50</f>
        <v>12542.936105883118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88311.28053461638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119880.40322225171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23976.080644450343</v>
      </c>
      <c r="M84" s="860"/>
      <c r="N84" s="51"/>
    </row>
    <row r="85" spans="1:14">
      <c r="B85" s="89" t="s">
        <v>973</v>
      </c>
      <c r="C85" s="90"/>
      <c r="D85" s="90"/>
      <c r="E85" s="90"/>
      <c r="F85" s="90"/>
      <c r="G85" s="90"/>
      <c r="H85" s="90"/>
      <c r="I85" s="87"/>
      <c r="J85" s="88"/>
      <c r="K85" s="304">
        <v>0.05</v>
      </c>
      <c r="L85" s="859">
        <f>N79*K85</f>
        <v>5994.0201611125858</v>
      </c>
      <c r="M85" s="860"/>
      <c r="N85" s="51"/>
    </row>
    <row r="86" spans="1:14" ht="15.75" thickBot="1">
      <c r="B86" s="91" t="s">
        <v>974</v>
      </c>
      <c r="C86" s="92"/>
      <c r="D86" s="92"/>
      <c r="E86" s="92"/>
      <c r="F86" s="92"/>
      <c r="G86" s="92"/>
      <c r="H86" s="92"/>
      <c r="I86" s="93"/>
      <c r="J86" s="94"/>
      <c r="K86" s="305">
        <v>0.05</v>
      </c>
      <c r="L86" s="861">
        <f>N79*K86</f>
        <v>5994.0201611125858</v>
      </c>
      <c r="M86" s="862"/>
      <c r="N86" s="51"/>
    </row>
    <row r="87" spans="1:14" ht="15.75" thickBot="1">
      <c r="B87" s="825" t="s">
        <v>953</v>
      </c>
      <c r="C87" s="826"/>
      <c r="D87" s="826"/>
      <c r="E87" s="826"/>
      <c r="F87" s="826"/>
      <c r="G87" s="826"/>
      <c r="H87" s="826"/>
      <c r="I87" s="826"/>
      <c r="J87" s="826"/>
      <c r="K87" s="826"/>
      <c r="L87" s="826"/>
      <c r="M87" s="827"/>
      <c r="N87" s="52">
        <f>L84+L85+L86</f>
        <v>35964.120966675517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155844.52418892723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7.7329999999999997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12984.443216645874</v>
      </c>
      <c r="N48" s="272">
        <f>K48*M48</f>
        <v>12984.443216645874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12984.443216645874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13765.476216645873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2753.095243329175</v>
      </c>
      <c r="M84" s="860"/>
      <c r="N84" s="51"/>
    </row>
    <row r="85" spans="1:14">
      <c r="B85" s="89" t="s">
        <v>973</v>
      </c>
      <c r="C85" s="90"/>
      <c r="D85" s="90"/>
      <c r="E85" s="90"/>
      <c r="F85" s="90"/>
      <c r="G85" s="90"/>
      <c r="H85" s="90"/>
      <c r="I85" s="87"/>
      <c r="J85" s="88"/>
      <c r="K85" s="304">
        <v>0.05</v>
      </c>
      <c r="L85" s="859">
        <f>N79*K85</f>
        <v>688.27381083229375</v>
      </c>
      <c r="M85" s="860"/>
      <c r="N85" s="51"/>
    </row>
    <row r="86" spans="1:14" ht="15.75" thickBot="1">
      <c r="B86" s="91" t="s">
        <v>974</v>
      </c>
      <c r="C86" s="92"/>
      <c r="D86" s="92"/>
      <c r="E86" s="92"/>
      <c r="F86" s="92"/>
      <c r="G86" s="92"/>
      <c r="H86" s="92"/>
      <c r="I86" s="93"/>
      <c r="J86" s="94"/>
      <c r="K86" s="305">
        <v>0.05</v>
      </c>
      <c r="L86" s="861">
        <f>N79*K86</f>
        <v>688.27381083229375</v>
      </c>
      <c r="M86" s="862"/>
      <c r="N86" s="51"/>
    </row>
    <row r="87" spans="1:14" ht="15.75" thickBot="1">
      <c r="B87" s="825" t="s">
        <v>953</v>
      </c>
      <c r="C87" s="826"/>
      <c r="D87" s="826"/>
      <c r="E87" s="826"/>
      <c r="F87" s="826"/>
      <c r="G87" s="826"/>
      <c r="H87" s="826"/>
      <c r="I87" s="826"/>
      <c r="J87" s="826"/>
      <c r="K87" s="826"/>
      <c r="L87" s="826"/>
      <c r="M87" s="827"/>
      <c r="N87" s="52">
        <f>L84+L85+L86</f>
        <v>4129.6428649937625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17895.119081639634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160</v>
      </c>
      <c r="N36" s="272">
        <f>K36/M36</f>
        <v>209.84407898331565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20.102155451800996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229.94623443511665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81994.17771308338</v>
      </c>
      <c r="N48" s="272">
        <f>K48*M48</f>
        <v>81994.17771308338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333912.94091300934</v>
      </c>
      <c r="N49" s="272">
        <f>K49*M49</f>
        <v>10017.38822739028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92011.565940473665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94251.727720088878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18850.345544017775</v>
      </c>
      <c r="M84" s="860"/>
      <c r="N84" s="51"/>
    </row>
    <row r="85" spans="1:14">
      <c r="B85" s="89" t="s">
        <v>973</v>
      </c>
      <c r="C85" s="90"/>
      <c r="D85" s="90"/>
      <c r="E85" s="90"/>
      <c r="F85" s="90"/>
      <c r="G85" s="90"/>
      <c r="H85" s="90"/>
      <c r="I85" s="87"/>
      <c r="J85" s="88"/>
      <c r="K85" s="304">
        <v>0.05</v>
      </c>
      <c r="L85" s="859">
        <f>N79*K85</f>
        <v>4712.5863860044437</v>
      </c>
      <c r="M85" s="860"/>
      <c r="N85" s="51"/>
    </row>
    <row r="86" spans="1:14" ht="15.75" thickBot="1">
      <c r="B86" s="91" t="s">
        <v>974</v>
      </c>
      <c r="C86" s="92"/>
      <c r="D86" s="92"/>
      <c r="E86" s="92"/>
      <c r="F86" s="92"/>
      <c r="G86" s="92"/>
      <c r="H86" s="92"/>
      <c r="I86" s="93"/>
      <c r="J86" s="94"/>
      <c r="K86" s="305">
        <v>0.05</v>
      </c>
      <c r="L86" s="861">
        <f>N79*K86</f>
        <v>4712.5863860044437</v>
      </c>
      <c r="M86" s="862"/>
      <c r="N86" s="51"/>
    </row>
    <row r="87" spans="1:14" ht="15.75" thickBot="1">
      <c r="B87" s="825" t="s">
        <v>953</v>
      </c>
      <c r="C87" s="826"/>
      <c r="D87" s="826"/>
      <c r="E87" s="826"/>
      <c r="F87" s="826"/>
      <c r="G87" s="826"/>
      <c r="H87" s="826"/>
      <c r="I87" s="826"/>
      <c r="J87" s="826"/>
      <c r="K87" s="826"/>
      <c r="L87" s="826"/>
      <c r="M87" s="827"/>
      <c r="N87" s="52">
        <f>L84+L85+L86</f>
        <v>28275.518316026664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122527.24603611554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6269.0829605064664</v>
      </c>
      <c r="N48" s="272">
        <f>K48*M48</f>
        <v>250.76331842025866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30266.292980788065</v>
      </c>
      <c r="N49" s="272">
        <f>K49*M49</f>
        <v>12106.517192315227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540.47557489168537</v>
      </c>
      <c r="N50" s="272">
        <f>K50*M50</f>
        <v>1621.426724675056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13978.70723541054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14772.628568743872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2954.5257137487747</v>
      </c>
      <c r="M84" s="860"/>
      <c r="N84" s="51"/>
    </row>
    <row r="85" spans="1:14">
      <c r="B85" s="89" t="s">
        <v>973</v>
      </c>
      <c r="C85" s="90"/>
      <c r="D85" s="90"/>
      <c r="E85" s="90"/>
      <c r="F85" s="90"/>
      <c r="G85" s="90"/>
      <c r="H85" s="90"/>
      <c r="I85" s="87"/>
      <c r="J85" s="88"/>
      <c r="K85" s="304">
        <v>0.05</v>
      </c>
      <c r="L85" s="859">
        <f>N79*K85</f>
        <v>738.63142843719368</v>
      </c>
      <c r="M85" s="860"/>
      <c r="N85" s="51"/>
    </row>
    <row r="86" spans="1:14" ht="15.75" thickBot="1">
      <c r="B86" s="91" t="s">
        <v>974</v>
      </c>
      <c r="C86" s="92"/>
      <c r="D86" s="92"/>
      <c r="E86" s="92"/>
      <c r="F86" s="92"/>
      <c r="G86" s="92"/>
      <c r="H86" s="92"/>
      <c r="I86" s="93"/>
      <c r="J86" s="94"/>
      <c r="K86" s="305">
        <v>0.05</v>
      </c>
      <c r="L86" s="861">
        <f>N79*K86</f>
        <v>738.63142843719368</v>
      </c>
      <c r="M86" s="862"/>
      <c r="N86" s="51"/>
    </row>
    <row r="87" spans="1:14" ht="15.75" thickBot="1">
      <c r="B87" s="825" t="s">
        <v>953</v>
      </c>
      <c r="C87" s="826"/>
      <c r="D87" s="826"/>
      <c r="E87" s="826"/>
      <c r="F87" s="826"/>
      <c r="G87" s="826"/>
      <c r="H87" s="826"/>
      <c r="I87" s="826"/>
      <c r="J87" s="826"/>
      <c r="K87" s="826"/>
      <c r="L87" s="826"/>
      <c r="M87" s="827"/>
      <c r="N87" s="52">
        <f>L84+L85+L86</f>
        <v>4431.7885706231618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19204.417139367033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31082.524614130976</v>
      </c>
      <c r="N48" s="272">
        <f>K48*M48</f>
        <v>12433.009845652392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540.47557489168537</v>
      </c>
      <c r="N49" s="272">
        <f>K49*M49</f>
        <v>1621.426724675056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14054.436570327449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14848.357903660781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2969.6715807321561</v>
      </c>
      <c r="M84" s="860"/>
      <c r="N84" s="51"/>
    </row>
    <row r="85" spans="1:14">
      <c r="B85" s="89" t="s">
        <v>973</v>
      </c>
      <c r="C85" s="90"/>
      <c r="D85" s="90"/>
      <c r="E85" s="90"/>
      <c r="F85" s="90"/>
      <c r="G85" s="90"/>
      <c r="H85" s="90"/>
      <c r="I85" s="87"/>
      <c r="J85" s="88"/>
      <c r="K85" s="304">
        <v>0.05</v>
      </c>
      <c r="L85" s="859">
        <f>N79*K85</f>
        <v>742.41789518303904</v>
      </c>
      <c r="M85" s="860"/>
      <c r="N85" s="51"/>
    </row>
    <row r="86" spans="1:14" ht="15.75" thickBot="1">
      <c r="B86" s="91" t="s">
        <v>974</v>
      </c>
      <c r="C86" s="92"/>
      <c r="D86" s="92"/>
      <c r="E86" s="92"/>
      <c r="F86" s="92"/>
      <c r="G86" s="92"/>
      <c r="H86" s="92"/>
      <c r="I86" s="93"/>
      <c r="J86" s="94"/>
      <c r="K86" s="305">
        <v>0.05</v>
      </c>
      <c r="L86" s="861">
        <f>N79*K86</f>
        <v>742.41789518303904</v>
      </c>
      <c r="M86" s="862"/>
      <c r="N86" s="51"/>
    </row>
    <row r="87" spans="1:14" ht="15.75" thickBot="1">
      <c r="B87" s="825" t="s">
        <v>953</v>
      </c>
      <c r="C87" s="826"/>
      <c r="D87" s="826"/>
      <c r="E87" s="826"/>
      <c r="F87" s="826"/>
      <c r="G87" s="826"/>
      <c r="H87" s="826"/>
      <c r="I87" s="826"/>
      <c r="J87" s="826"/>
      <c r="K87" s="826"/>
      <c r="L87" s="826"/>
      <c r="M87" s="827"/>
      <c r="N87" s="52">
        <f>L84+L85+L86</f>
        <v>4454.5073710982342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19302.865274759017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6269.0829605064664</v>
      </c>
      <c r="N48" s="272">
        <f>K48*M48</f>
        <v>501.52663684051731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30266.292980788065</v>
      </c>
      <c r="N49" s="272">
        <f>K49*M49</f>
        <v>12106.517192315227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540.47557489168537</v>
      </c>
      <c r="N50" s="272">
        <f>K50*M50</f>
        <v>1621.426724675056</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129714.04711334033</v>
      </c>
      <c r="N51" s="272">
        <f>K51*M51</f>
        <v>194571.07067001049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208800.54122384128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211953.11546351927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42390.623092703856</v>
      </c>
      <c r="M84" s="860"/>
      <c r="N84" s="51"/>
    </row>
    <row r="85" spans="1:14">
      <c r="B85" s="89" t="s">
        <v>973</v>
      </c>
      <c r="C85" s="90"/>
      <c r="D85" s="90"/>
      <c r="E85" s="90"/>
      <c r="F85" s="90"/>
      <c r="G85" s="90"/>
      <c r="H85" s="90"/>
      <c r="I85" s="87"/>
      <c r="J85" s="88"/>
      <c r="K85" s="304">
        <v>0.05</v>
      </c>
      <c r="L85" s="859">
        <f>N79*K85</f>
        <v>10597.655773175964</v>
      </c>
      <c r="M85" s="860"/>
      <c r="N85" s="51"/>
    </row>
    <row r="86" spans="1:14" ht="15.75" thickBot="1">
      <c r="B86" s="91" t="s">
        <v>974</v>
      </c>
      <c r="C86" s="92"/>
      <c r="D86" s="92"/>
      <c r="E86" s="92"/>
      <c r="F86" s="92"/>
      <c r="G86" s="92"/>
      <c r="H86" s="92"/>
      <c r="I86" s="93"/>
      <c r="J86" s="94"/>
      <c r="K86" s="305">
        <v>0.05</v>
      </c>
      <c r="L86" s="861">
        <f>N79*K86</f>
        <v>10597.655773175964</v>
      </c>
      <c r="M86" s="862"/>
      <c r="N86" s="51"/>
    </row>
    <row r="87" spans="1:14" ht="15.75" thickBot="1">
      <c r="B87" s="825" t="s">
        <v>953</v>
      </c>
      <c r="C87" s="826"/>
      <c r="D87" s="826"/>
      <c r="E87" s="826"/>
      <c r="F87" s="826"/>
      <c r="G87" s="826"/>
      <c r="H87" s="826"/>
      <c r="I87" s="826"/>
      <c r="J87" s="826"/>
      <c r="K87" s="826"/>
      <c r="L87" s="826"/>
      <c r="M87" s="827"/>
      <c r="N87" s="52">
        <f>L84+L85+L86</f>
        <v>63585.934639055791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275539.05010257504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31082.524614130976</v>
      </c>
      <c r="N48" s="272">
        <f>K48*M48</f>
        <v>12433.009845652392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540.47557489168537</v>
      </c>
      <c r="N49" s="272">
        <f>K49*M49</f>
        <v>1621.426724675056</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129714.04711334033</v>
      </c>
      <c r="N50" s="272">
        <f>K50*M50</f>
        <v>194571.07067001049</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208625.50724033793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211778.08148001591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42355.616296003187</v>
      </c>
      <c r="M84" s="860"/>
      <c r="N84" s="51"/>
    </row>
    <row r="85" spans="1:14">
      <c r="B85" s="89" t="s">
        <v>973</v>
      </c>
      <c r="C85" s="90"/>
      <c r="D85" s="90"/>
      <c r="E85" s="90"/>
      <c r="F85" s="90"/>
      <c r="G85" s="90"/>
      <c r="H85" s="90"/>
      <c r="I85" s="87"/>
      <c r="J85" s="88"/>
      <c r="K85" s="304">
        <v>0.05</v>
      </c>
      <c r="L85" s="859">
        <f>N79*K85</f>
        <v>10588.904074000797</v>
      </c>
      <c r="M85" s="860"/>
      <c r="N85" s="51"/>
    </row>
    <row r="86" spans="1:14" ht="15.75" thickBot="1">
      <c r="B86" s="91" t="s">
        <v>974</v>
      </c>
      <c r="C86" s="92"/>
      <c r="D86" s="92"/>
      <c r="E86" s="92"/>
      <c r="F86" s="92"/>
      <c r="G86" s="92"/>
      <c r="H86" s="92"/>
      <c r="I86" s="93"/>
      <c r="J86" s="94"/>
      <c r="K86" s="305">
        <v>0.05</v>
      </c>
      <c r="L86" s="861">
        <f>N79*K86</f>
        <v>10588.904074000797</v>
      </c>
      <c r="M86" s="862"/>
      <c r="N86" s="51"/>
    </row>
    <row r="87" spans="1:14" ht="15.75" thickBot="1">
      <c r="B87" s="825" t="s">
        <v>953</v>
      </c>
      <c r="C87" s="826"/>
      <c r="D87" s="826"/>
      <c r="E87" s="826"/>
      <c r="F87" s="826"/>
      <c r="G87" s="826"/>
      <c r="H87" s="826"/>
      <c r="I87" s="826"/>
      <c r="J87" s="826"/>
      <c r="K87" s="826"/>
      <c r="L87" s="826"/>
      <c r="M87" s="827"/>
      <c r="N87" s="52">
        <f>L84+L85+L86</f>
        <v>63533.424444004784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275311.50592402072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241</v>
      </c>
      <c r="B36" s="838" t="str">
        <f>VLOOKUP(A36,EQUIPOS!A6:D154,3,FALSE)</f>
        <v>Grúa (capacidad 15 ton)</v>
      </c>
      <c r="C36" s="839"/>
      <c r="D36" s="839"/>
      <c r="E36" s="839"/>
      <c r="F36" s="839"/>
      <c r="G36" s="839"/>
      <c r="H36" s="840"/>
      <c r="I36" s="267"/>
      <c r="J36" s="268"/>
      <c r="K36" s="269">
        <f>VLOOKUP(A36,EQUIPOS!A6:D163,4,FALSE)</f>
        <v>156546.54073276071</v>
      </c>
      <c r="L36" s="270"/>
      <c r="M36" s="336">
        <v>0.75</v>
      </c>
      <c r="N36" s="272">
        <f>K36/M36</f>
        <v>208728.72097701428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8969.3081204802675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217698.02909749455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9348.5023044819973</v>
      </c>
      <c r="N48" s="272">
        <f>K48*M48</f>
        <v>9348.5023044819973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9348.5023044819973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271893.07200437784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54378.614400875573</v>
      </c>
      <c r="M84" s="860"/>
      <c r="N84" s="51"/>
    </row>
    <row r="85" spans="1:14">
      <c r="B85" s="89" t="s">
        <v>973</v>
      </c>
      <c r="C85" s="90"/>
      <c r="D85" s="90"/>
      <c r="E85" s="90"/>
      <c r="F85" s="90"/>
      <c r="G85" s="90"/>
      <c r="H85" s="90"/>
      <c r="I85" s="87"/>
      <c r="J85" s="88"/>
      <c r="K85" s="304">
        <v>0.05</v>
      </c>
      <c r="L85" s="859">
        <f>N79*K85</f>
        <v>13594.653600218893</v>
      </c>
      <c r="M85" s="860"/>
      <c r="N85" s="51"/>
    </row>
    <row r="86" spans="1:14" ht="15.75" thickBot="1">
      <c r="B86" s="91" t="s">
        <v>974</v>
      </c>
      <c r="C86" s="92"/>
      <c r="D86" s="92"/>
      <c r="E86" s="92"/>
      <c r="F86" s="92"/>
      <c r="G86" s="92"/>
      <c r="H86" s="92"/>
      <c r="I86" s="93"/>
      <c r="J86" s="94"/>
      <c r="K86" s="305">
        <v>0.05</v>
      </c>
      <c r="L86" s="861">
        <f>N79*K86</f>
        <v>13594.653600218893</v>
      </c>
      <c r="M86" s="862"/>
      <c r="N86" s="51"/>
    </row>
    <row r="87" spans="1:14" ht="15.75" thickBot="1">
      <c r="B87" s="825" t="s">
        <v>953</v>
      </c>
      <c r="C87" s="826"/>
      <c r="D87" s="826"/>
      <c r="E87" s="826"/>
      <c r="F87" s="826"/>
      <c r="G87" s="826"/>
      <c r="H87" s="826"/>
      <c r="I87" s="826"/>
      <c r="J87" s="826"/>
      <c r="K87" s="826"/>
      <c r="L87" s="826"/>
      <c r="M87" s="827"/>
      <c r="N87" s="52">
        <f>L84+L85+L86</f>
        <v>81567.921601313355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353460.99360569118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6726.9810903601992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9348.5023044819973</v>
      </c>
      <c r="N48" s="272">
        <f>K48*M48</f>
        <v>9348.5023044819973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9348.5023044819973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49710.388846643189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9942.0777693286382</v>
      </c>
      <c r="M84" s="860"/>
      <c r="N84" s="51"/>
    </row>
    <row r="85" spans="1:14">
      <c r="B85" s="89" t="s">
        <v>973</v>
      </c>
      <c r="C85" s="90"/>
      <c r="D85" s="90"/>
      <c r="E85" s="90"/>
      <c r="F85" s="90"/>
      <c r="G85" s="90"/>
      <c r="H85" s="90"/>
      <c r="I85" s="87"/>
      <c r="J85" s="88"/>
      <c r="K85" s="304">
        <v>0.05</v>
      </c>
      <c r="L85" s="859">
        <f>N79*K85</f>
        <v>2485.5194423321595</v>
      </c>
      <c r="M85" s="860"/>
      <c r="N85" s="51"/>
    </row>
    <row r="86" spans="1:14" ht="15.75" thickBot="1">
      <c r="B86" s="91" t="s">
        <v>974</v>
      </c>
      <c r="C86" s="92"/>
      <c r="D86" s="92"/>
      <c r="E86" s="92"/>
      <c r="F86" s="92"/>
      <c r="G86" s="92"/>
      <c r="H86" s="92"/>
      <c r="I86" s="93"/>
      <c r="J86" s="94"/>
      <c r="K86" s="305">
        <v>0.05</v>
      </c>
      <c r="L86" s="861">
        <f>N79*K86</f>
        <v>2485.5194423321595</v>
      </c>
      <c r="M86" s="862"/>
      <c r="N86" s="51"/>
    </row>
    <row r="87" spans="1:14" ht="15.75" thickBot="1">
      <c r="B87" s="825" t="s">
        <v>953</v>
      </c>
      <c r="C87" s="826"/>
      <c r="D87" s="826"/>
      <c r="E87" s="826"/>
      <c r="F87" s="826"/>
      <c r="G87" s="826"/>
      <c r="H87" s="826"/>
      <c r="I87" s="826"/>
      <c r="J87" s="826"/>
      <c r="K87" s="826"/>
      <c r="L87" s="826"/>
      <c r="M87" s="827"/>
      <c r="N87" s="52">
        <f>L84+L85+L86</f>
        <v>14913.116653992956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64623.505500636144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9348.5023044819973</v>
      </c>
      <c r="N48" s="272">
        <f>K48*M48</f>
        <v>9348.5023044819973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9348.5023044819973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29947.708984196099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5989.5417968392203</v>
      </c>
      <c r="M84" s="860"/>
      <c r="N84" s="51"/>
    </row>
    <row r="85" spans="1:14">
      <c r="B85" s="89" t="s">
        <v>973</v>
      </c>
      <c r="C85" s="90"/>
      <c r="D85" s="90"/>
      <c r="E85" s="90"/>
      <c r="F85" s="90"/>
      <c r="G85" s="90"/>
      <c r="H85" s="90"/>
      <c r="I85" s="87"/>
      <c r="J85" s="88"/>
      <c r="K85" s="304">
        <v>0.05</v>
      </c>
      <c r="L85" s="859">
        <f>N79*K85</f>
        <v>1497.3854492098051</v>
      </c>
      <c r="M85" s="860"/>
      <c r="N85" s="51"/>
    </row>
    <row r="86" spans="1:14" ht="15.75" thickBot="1">
      <c r="B86" s="91" t="s">
        <v>974</v>
      </c>
      <c r="C86" s="92"/>
      <c r="D86" s="92"/>
      <c r="E86" s="92"/>
      <c r="F86" s="92"/>
      <c r="G86" s="92"/>
      <c r="H86" s="92"/>
      <c r="I86" s="93"/>
      <c r="J86" s="94"/>
      <c r="K86" s="305">
        <v>0.05</v>
      </c>
      <c r="L86" s="861">
        <f>N79*K86</f>
        <v>1497.3854492098051</v>
      </c>
      <c r="M86" s="862"/>
      <c r="N86" s="51"/>
    </row>
    <row r="87" spans="1:14" ht="15.75" thickBot="1">
      <c r="B87" s="825" t="s">
        <v>953</v>
      </c>
      <c r="C87" s="826"/>
      <c r="D87" s="826"/>
      <c r="E87" s="826"/>
      <c r="F87" s="826"/>
      <c r="G87" s="826"/>
      <c r="H87" s="826"/>
      <c r="I87" s="826"/>
      <c r="J87" s="826"/>
      <c r="K87" s="826"/>
      <c r="L87" s="826"/>
      <c r="M87" s="827"/>
      <c r="N87" s="52">
        <f>L84+L85+L86</f>
        <v>8984.31269525883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38932.021679454927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2015.1397838850748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9348.5023044819973</v>
      </c>
      <c r="N48" s="272">
        <f>K48*M48</f>
        <v>9348.5023044819973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9348.5023044819973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24797.90731426757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4959.5814628535145</v>
      </c>
      <c r="M84" s="860"/>
      <c r="N84" s="51"/>
    </row>
    <row r="85" spans="1:14">
      <c r="B85" s="89" t="s">
        <v>973</v>
      </c>
      <c r="C85" s="90"/>
      <c r="D85" s="90"/>
      <c r="E85" s="90"/>
      <c r="F85" s="90"/>
      <c r="G85" s="90"/>
      <c r="H85" s="90"/>
      <c r="I85" s="87"/>
      <c r="J85" s="88"/>
      <c r="K85" s="304">
        <v>0.05</v>
      </c>
      <c r="L85" s="859">
        <f>N79*K85</f>
        <v>1239.8953657133786</v>
      </c>
      <c r="M85" s="860"/>
      <c r="N85" s="51"/>
    </row>
    <row r="86" spans="1:14" ht="15.75" thickBot="1">
      <c r="B86" s="91" t="s">
        <v>974</v>
      </c>
      <c r="C86" s="92"/>
      <c r="D86" s="92"/>
      <c r="E86" s="92"/>
      <c r="F86" s="92"/>
      <c r="G86" s="92"/>
      <c r="H86" s="92"/>
      <c r="I86" s="93"/>
      <c r="J86" s="94"/>
      <c r="K86" s="305">
        <v>0.05</v>
      </c>
      <c r="L86" s="861">
        <f>N79*K86</f>
        <v>1239.8953657133786</v>
      </c>
      <c r="M86" s="862"/>
      <c r="N86" s="51"/>
    </row>
    <row r="87" spans="1:14" ht="15.75" thickBot="1">
      <c r="B87" s="825" t="s">
        <v>953</v>
      </c>
      <c r="C87" s="826"/>
      <c r="D87" s="826"/>
      <c r="E87" s="826"/>
      <c r="F87" s="826"/>
      <c r="G87" s="826"/>
      <c r="H87" s="826"/>
      <c r="I87" s="826"/>
      <c r="J87" s="826"/>
      <c r="K87" s="826"/>
      <c r="L87" s="826"/>
      <c r="M87" s="827"/>
      <c r="N87" s="52">
        <f>L84+L85+L86</f>
        <v>7439.3721942802722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32237.279508547843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57707.576477343842</v>
      </c>
      <c r="N48" s="272">
        <f>K48*M48</f>
        <v>121185.91060242207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9348.5023044819973</v>
      </c>
      <c r="N49" s="272">
        <f>K49*M49</f>
        <v>9348.5023044819973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130534.41290690406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217212.60062583102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43442.520125166207</v>
      </c>
      <c r="M84" s="860"/>
      <c r="N84" s="51"/>
    </row>
    <row r="85" spans="1:14">
      <c r="B85" s="89" t="s">
        <v>973</v>
      </c>
      <c r="C85" s="90"/>
      <c r="D85" s="90"/>
      <c r="E85" s="90"/>
      <c r="F85" s="90"/>
      <c r="G85" s="90"/>
      <c r="H85" s="90"/>
      <c r="I85" s="87"/>
      <c r="J85" s="88"/>
      <c r="K85" s="304">
        <v>0.05</v>
      </c>
      <c r="L85" s="859">
        <f>N79*K85</f>
        <v>10860.630031291552</v>
      </c>
      <c r="M85" s="860"/>
      <c r="N85" s="51"/>
    </row>
    <row r="86" spans="1:14" ht="15.75" thickBot="1">
      <c r="B86" s="91" t="s">
        <v>974</v>
      </c>
      <c r="C86" s="92"/>
      <c r="D86" s="92"/>
      <c r="E86" s="92"/>
      <c r="F86" s="92"/>
      <c r="G86" s="92"/>
      <c r="H86" s="92"/>
      <c r="I86" s="93"/>
      <c r="J86" s="94"/>
      <c r="K86" s="305">
        <v>0.05</v>
      </c>
      <c r="L86" s="861">
        <f>N79*K86</f>
        <v>10860.630031291552</v>
      </c>
      <c r="M86" s="862"/>
      <c r="N86" s="51"/>
    </row>
    <row r="87" spans="1:14" ht="15.75" thickBot="1">
      <c r="B87" s="825" t="s">
        <v>953</v>
      </c>
      <c r="C87" s="826"/>
      <c r="D87" s="826"/>
      <c r="E87" s="826"/>
      <c r="F87" s="826"/>
      <c r="G87" s="826"/>
      <c r="H87" s="826"/>
      <c r="I87" s="826"/>
      <c r="J87" s="826"/>
      <c r="K87" s="826"/>
      <c r="L87" s="826"/>
      <c r="M87" s="827"/>
      <c r="N87" s="52">
        <f>L84+L85+L86</f>
        <v>65163.780187749318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282376.38081358036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57707.576477343842</v>
      </c>
      <c r="N48" s="272">
        <f>K48*M48</f>
        <v>115415.15295468768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9348.5023044819973</v>
      </c>
      <c r="N49" s="272">
        <f>K49*M49</f>
        <v>9348.5023044819973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124763.65525916968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211441.84297809663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42288.368595619329</v>
      </c>
      <c r="M84" s="860"/>
      <c r="N84" s="51"/>
    </row>
    <row r="85" spans="1:14">
      <c r="B85" s="89" t="s">
        <v>973</v>
      </c>
      <c r="C85" s="90"/>
      <c r="D85" s="90"/>
      <c r="E85" s="90"/>
      <c r="F85" s="90"/>
      <c r="G85" s="90"/>
      <c r="H85" s="90"/>
      <c r="I85" s="87"/>
      <c r="J85" s="88"/>
      <c r="K85" s="304">
        <v>0.05</v>
      </c>
      <c r="L85" s="859">
        <f>N79*K85</f>
        <v>10572.092148904832</v>
      </c>
      <c r="M85" s="860"/>
      <c r="N85" s="51"/>
    </row>
    <row r="86" spans="1:14" ht="15.75" thickBot="1">
      <c r="B86" s="91" t="s">
        <v>974</v>
      </c>
      <c r="C86" s="92"/>
      <c r="D86" s="92"/>
      <c r="E86" s="92"/>
      <c r="F86" s="92"/>
      <c r="G86" s="92"/>
      <c r="H86" s="92"/>
      <c r="I86" s="93"/>
      <c r="J86" s="94"/>
      <c r="K86" s="305">
        <v>0.05</v>
      </c>
      <c r="L86" s="861">
        <f>N79*K86</f>
        <v>10572.092148904832</v>
      </c>
      <c r="M86" s="862"/>
      <c r="N86" s="51"/>
    </row>
    <row r="87" spans="1:14" ht="15.75" thickBot="1">
      <c r="B87" s="825" t="s">
        <v>953</v>
      </c>
      <c r="C87" s="826"/>
      <c r="D87" s="826"/>
      <c r="E87" s="826"/>
      <c r="F87" s="826"/>
      <c r="G87" s="826"/>
      <c r="H87" s="826"/>
      <c r="I87" s="826"/>
      <c r="J87" s="826"/>
      <c r="K87" s="826"/>
      <c r="L87" s="826"/>
      <c r="M87" s="827"/>
      <c r="N87" s="52">
        <f>L84+L85+L86</f>
        <v>63432.552893428998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274874.39587152563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4720.6884844632978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57707.576477343842</v>
      </c>
      <c r="N48" s="272">
        <f>K48*M48</f>
        <v>75596.925185320433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9348.5023044819973</v>
      </c>
      <c r="N49" s="272">
        <f>K49*M49</f>
        <v>9348.5023044819973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84945.427489802431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136873.00081889873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27374.600163779745</v>
      </c>
      <c r="M84" s="860"/>
      <c r="N84" s="51"/>
    </row>
    <row r="85" spans="1:14">
      <c r="B85" s="89" t="s">
        <v>973</v>
      </c>
      <c r="C85" s="90"/>
      <c r="D85" s="90"/>
      <c r="E85" s="90"/>
      <c r="F85" s="90"/>
      <c r="G85" s="90"/>
      <c r="H85" s="90"/>
      <c r="I85" s="87"/>
      <c r="J85" s="88"/>
      <c r="K85" s="304">
        <v>0.05</v>
      </c>
      <c r="L85" s="859">
        <f>N79*K85</f>
        <v>6843.6500409449363</v>
      </c>
      <c r="M85" s="860"/>
      <c r="N85" s="51"/>
    </row>
    <row r="86" spans="1:14" ht="15.75" thickBot="1">
      <c r="B86" s="91" t="s">
        <v>974</v>
      </c>
      <c r="C86" s="92"/>
      <c r="D86" s="92"/>
      <c r="E86" s="92"/>
      <c r="F86" s="92"/>
      <c r="G86" s="92"/>
      <c r="H86" s="92"/>
      <c r="I86" s="93"/>
      <c r="J86" s="94"/>
      <c r="K86" s="305">
        <v>0.05</v>
      </c>
      <c r="L86" s="861">
        <f>N79*K86</f>
        <v>6843.6500409449363</v>
      </c>
      <c r="M86" s="862"/>
      <c r="N86" s="51"/>
    </row>
    <row r="87" spans="1:14" ht="15.75" thickBot="1">
      <c r="B87" s="825" t="s">
        <v>953</v>
      </c>
      <c r="C87" s="826"/>
      <c r="D87" s="826"/>
      <c r="E87" s="826"/>
      <c r="F87" s="826"/>
      <c r="G87" s="826"/>
      <c r="H87" s="826"/>
      <c r="I87" s="826"/>
      <c r="J87" s="826"/>
      <c r="K87" s="826"/>
      <c r="L87" s="826"/>
      <c r="M87" s="827"/>
      <c r="N87" s="52">
        <f>L84+L85+L86</f>
        <v>41061.900245669618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177934.90106456834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3957.0477002118823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57707.576477343842</v>
      </c>
      <c r="N48" s="272">
        <f>K48*M48</f>
        <v>63478.334125078232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9348.5023044819973</v>
      </c>
      <c r="N49" s="272">
        <f>K49*M49</f>
        <v>9348.5023044819973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72826.836429560237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116354.36113189094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23270.872226378189</v>
      </c>
      <c r="M84" s="860"/>
      <c r="N84" s="51"/>
    </row>
    <row r="85" spans="1:14">
      <c r="B85" s="89" t="s">
        <v>973</v>
      </c>
      <c r="C85" s="90"/>
      <c r="D85" s="90"/>
      <c r="E85" s="90"/>
      <c r="F85" s="90"/>
      <c r="G85" s="90"/>
      <c r="H85" s="90"/>
      <c r="I85" s="87"/>
      <c r="J85" s="88"/>
      <c r="K85" s="304">
        <v>0.05</v>
      </c>
      <c r="L85" s="859">
        <f>N79*K85</f>
        <v>5817.7180565945473</v>
      </c>
      <c r="M85" s="860"/>
      <c r="N85" s="51"/>
    </row>
    <row r="86" spans="1:14" ht="15.75" thickBot="1">
      <c r="B86" s="91" t="s">
        <v>974</v>
      </c>
      <c r="C86" s="92"/>
      <c r="D86" s="92"/>
      <c r="E86" s="92"/>
      <c r="F86" s="92"/>
      <c r="G86" s="92"/>
      <c r="H86" s="92"/>
      <c r="I86" s="93"/>
      <c r="J86" s="94"/>
      <c r="K86" s="305">
        <v>0.05</v>
      </c>
      <c r="L86" s="861">
        <f>N79*K86</f>
        <v>5817.7180565945473</v>
      </c>
      <c r="M86" s="862"/>
      <c r="N86" s="51"/>
    </row>
    <row r="87" spans="1:14" ht="15.75" thickBot="1">
      <c r="B87" s="825" t="s">
        <v>953</v>
      </c>
      <c r="C87" s="826"/>
      <c r="D87" s="826"/>
      <c r="E87" s="826"/>
      <c r="F87" s="826"/>
      <c r="G87" s="826"/>
      <c r="H87" s="826"/>
      <c r="I87" s="826"/>
      <c r="J87" s="826"/>
      <c r="K87" s="826"/>
      <c r="L87" s="826"/>
      <c r="M87" s="827"/>
      <c r="N87" s="52">
        <f>L84+L85+L86</f>
        <v>34906.30833956728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151260.66947145821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269.07924361440803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57707.576477343842</v>
      </c>
      <c r="N48" s="272">
        <f>K48*M48</f>
        <v>2885.3788238671923</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86.923368745608769</v>
      </c>
      <c r="N49" s="272">
        <f>K49*M49</f>
        <v>434.61684372804382</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4544.3961196637165</v>
      </c>
      <c r="N50" s="272">
        <f>K50*M50</f>
        <v>4544.3961196637165</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7864.3917872589527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10824.263467017441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2164.8526934034885</v>
      </c>
      <c r="M84" s="860"/>
      <c r="N84" s="51"/>
    </row>
    <row r="85" spans="1:14">
      <c r="B85" s="89" t="s">
        <v>973</v>
      </c>
      <c r="C85" s="90"/>
      <c r="D85" s="90"/>
      <c r="E85" s="90"/>
      <c r="F85" s="90"/>
      <c r="G85" s="90"/>
      <c r="H85" s="90"/>
      <c r="I85" s="87"/>
      <c r="J85" s="88"/>
      <c r="K85" s="304">
        <v>0.05</v>
      </c>
      <c r="L85" s="859">
        <f>N79*K85</f>
        <v>541.21317335087213</v>
      </c>
      <c r="M85" s="860"/>
      <c r="N85" s="51"/>
    </row>
    <row r="86" spans="1:14" ht="15.75" thickBot="1">
      <c r="B86" s="91" t="s">
        <v>974</v>
      </c>
      <c r="C86" s="92"/>
      <c r="D86" s="92"/>
      <c r="E86" s="92"/>
      <c r="F86" s="92"/>
      <c r="G86" s="92"/>
      <c r="H86" s="92"/>
      <c r="I86" s="93"/>
      <c r="J86" s="94"/>
      <c r="K86" s="305">
        <v>0.05</v>
      </c>
      <c r="L86" s="861">
        <f>N79*K86</f>
        <v>541.21317335087213</v>
      </c>
      <c r="M86" s="862"/>
      <c r="N86" s="51"/>
    </row>
    <row r="87" spans="1:14" ht="15.75" thickBot="1">
      <c r="B87" s="825" t="s">
        <v>953</v>
      </c>
      <c r="C87" s="826"/>
      <c r="D87" s="826"/>
      <c r="E87" s="826"/>
      <c r="F87" s="826"/>
      <c r="G87" s="826"/>
      <c r="H87" s="826"/>
      <c r="I87" s="826"/>
      <c r="J87" s="826"/>
      <c r="K87" s="826"/>
      <c r="L87" s="826"/>
      <c r="M87" s="827"/>
      <c r="N87" s="52">
        <f>L84+L85+L86</f>
        <v>3247.279040105233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14071.542507122675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108.262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1636.7034310148772</v>
      </c>
      <c r="N48" s="272">
        <f>K48*M48</f>
        <v>1636.7034310148772</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30676.528879624046</v>
      </c>
      <c r="N49" s="272">
        <f>K49*M49</f>
        <v>1533.8264439812024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57707.576477343842</v>
      </c>
      <c r="N50" s="272">
        <f>K50*M50</f>
        <v>4328.068235800788</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86.923368745608769</v>
      </c>
      <c r="N51" s="272">
        <f>K51*M51</f>
        <v>434.61684372804382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7933.2149545249113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9124.09695452491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1824.8193909049821</v>
      </c>
      <c r="M84" s="860"/>
      <c r="N84" s="51"/>
    </row>
    <row r="85" spans="1:14">
      <c r="B85" s="89" t="s">
        <v>973</v>
      </c>
      <c r="C85" s="90"/>
      <c r="D85" s="90"/>
      <c r="E85" s="90"/>
      <c r="F85" s="90"/>
      <c r="G85" s="90"/>
      <c r="H85" s="90"/>
      <c r="I85" s="87"/>
      <c r="J85" s="88"/>
      <c r="K85" s="304">
        <v>0.05</v>
      </c>
      <c r="L85" s="859">
        <f>N79*K85</f>
        <v>456.20484772624553</v>
      </c>
      <c r="M85" s="860"/>
      <c r="N85" s="51"/>
    </row>
    <row r="86" spans="1:14" ht="15.75" thickBot="1">
      <c r="B86" s="91" t="s">
        <v>974</v>
      </c>
      <c r="C86" s="92"/>
      <c r="D86" s="92"/>
      <c r="E86" s="92"/>
      <c r="F86" s="92"/>
      <c r="G86" s="92"/>
      <c r="H86" s="92"/>
      <c r="I86" s="93"/>
      <c r="J86" s="94"/>
      <c r="K86" s="305">
        <v>0.05</v>
      </c>
      <c r="L86" s="861">
        <f>N79*K86</f>
        <v>456.20484772624553</v>
      </c>
      <c r="M86" s="862"/>
      <c r="N86" s="51"/>
    </row>
    <row r="87" spans="1:14" ht="15.75" thickBot="1">
      <c r="B87" s="825" t="s">
        <v>953</v>
      </c>
      <c r="C87" s="826"/>
      <c r="D87" s="826"/>
      <c r="E87" s="826"/>
      <c r="F87" s="826"/>
      <c r="G87" s="826"/>
      <c r="H87" s="826"/>
      <c r="I87" s="826"/>
      <c r="J87" s="826"/>
      <c r="K87" s="826"/>
      <c r="L87" s="826"/>
      <c r="M87" s="827"/>
      <c r="N87" s="52">
        <f>L84+L85+L86</f>
        <v>2737.2290863574731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11861.326040882383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253</v>
      </c>
      <c r="B36" s="838" t="str">
        <f>VLOOKUP(A36,EQUIPOS!A6:D154,3,FALSE)</f>
        <v>Máquina hidrosembradora</v>
      </c>
      <c r="C36" s="839"/>
      <c r="D36" s="839"/>
      <c r="E36" s="839"/>
      <c r="F36" s="839"/>
      <c r="G36" s="839"/>
      <c r="H36" s="840"/>
      <c r="I36" s="267"/>
      <c r="J36" s="268"/>
      <c r="K36" s="269">
        <f>VLOOKUP(A36,EQUIPOS!A6:D163,4,FALSE)</f>
        <v>16829.04788060033</v>
      </c>
      <c r="L36" s="270"/>
      <c r="M36" s="336">
        <v>350</v>
      </c>
      <c r="N36" s="272">
        <f>K36/M36</f>
        <v>48.082993944572372</v>
      </c>
    </row>
    <row r="37" spans="1:14">
      <c r="A37" s="113" t="s">
        <v>138</v>
      </c>
      <c r="B37" s="838" t="str">
        <f>VLOOKUP(A37,EQUIPOS!A7:D154,3,FALSE)</f>
        <v>Camioneta D-300</v>
      </c>
      <c r="C37" s="839"/>
      <c r="D37" s="839"/>
      <c r="E37" s="839"/>
      <c r="F37" s="839"/>
      <c r="G37" s="839"/>
      <c r="H37" s="840"/>
      <c r="I37" s="421"/>
      <c r="J37" s="422"/>
      <c r="K37" s="269">
        <f>VLOOKUP(A37,EQUIPOS!A7:D164,4,FALSE)</f>
        <v>33575.052637330504</v>
      </c>
      <c r="L37" s="335"/>
      <c r="M37" s="336">
        <v>350</v>
      </c>
      <c r="N37" s="272">
        <f>K37/M37</f>
        <v>95.92872182094429</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4.8049864931144288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148.8167022586311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1636.7034310148772</v>
      </c>
      <c r="N48" s="272">
        <f>K48*M48</f>
        <v>1636.7034310148772</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1928.2147286373454</v>
      </c>
      <c r="N49" s="272">
        <f>K49*M49</f>
        <v>771.28589145493822</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86.923368745608769</v>
      </c>
      <c r="N50" s="272">
        <f>K50*M50</f>
        <v>434.61684372804382</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30676.528879624046</v>
      </c>
      <c r="N51" s="272">
        <f>K51*M51</f>
        <v>1533.8264439812024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4376.4326101790612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4621.3490422999812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924.26980845999628</v>
      </c>
      <c r="M84" s="860"/>
      <c r="N84" s="51"/>
    </row>
    <row r="85" spans="1:14">
      <c r="B85" s="89" t="s">
        <v>973</v>
      </c>
      <c r="C85" s="90"/>
      <c r="D85" s="90"/>
      <c r="E85" s="90"/>
      <c r="F85" s="90"/>
      <c r="G85" s="90"/>
      <c r="H85" s="90"/>
      <c r="I85" s="87"/>
      <c r="J85" s="88"/>
      <c r="K85" s="304">
        <v>0.05</v>
      </c>
      <c r="L85" s="859">
        <f>N79*K85</f>
        <v>231.06745211499907</v>
      </c>
      <c r="M85" s="860"/>
      <c r="N85" s="51"/>
    </row>
    <row r="86" spans="1:14" ht="15.75" thickBot="1">
      <c r="B86" s="91" t="s">
        <v>974</v>
      </c>
      <c r="C86" s="92"/>
      <c r="D86" s="92"/>
      <c r="E86" s="92"/>
      <c r="F86" s="92"/>
      <c r="G86" s="92"/>
      <c r="H86" s="92"/>
      <c r="I86" s="93"/>
      <c r="J86" s="94"/>
      <c r="K86" s="305">
        <v>0.05</v>
      </c>
      <c r="L86" s="861">
        <f>N79*K86</f>
        <v>231.06745211499907</v>
      </c>
      <c r="M86" s="862"/>
      <c r="N86" s="51"/>
    </row>
    <row r="87" spans="1:14" ht="15.75" thickBot="1">
      <c r="B87" s="825" t="s">
        <v>953</v>
      </c>
      <c r="C87" s="826"/>
      <c r="D87" s="826"/>
      <c r="E87" s="826"/>
      <c r="F87" s="826"/>
      <c r="G87" s="826"/>
      <c r="H87" s="826"/>
      <c r="I87" s="826"/>
      <c r="J87" s="826"/>
      <c r="K87" s="826"/>
      <c r="L87" s="826"/>
      <c r="M87" s="827"/>
      <c r="N87" s="52">
        <f>L84+L85+L86</f>
        <v>1386.4047126899943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6007.7537549899753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8000</v>
      </c>
      <c r="N36" s="272">
        <f>K36/M36</f>
        <v>4.1968815796663126</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31.104805941107116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3910.491552470131</v>
      </c>
      <c r="N48" s="272">
        <f>K48*M48</f>
        <v>4106.0161300936379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13953.320765834733</v>
      </c>
      <c r="N49" s="272">
        <f>K49*M49</f>
        <v>13953.320765834733</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717.64781269240405</v>
      </c>
      <c r="N50" s="272">
        <f>K50*M50</f>
        <v>1435.2956253848081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19494.632521313179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22216.529763398365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4443.3059526796733</v>
      </c>
      <c r="M84" s="860"/>
      <c r="N84" s="51"/>
    </row>
    <row r="85" spans="1:14">
      <c r="B85" s="89" t="s">
        <v>973</v>
      </c>
      <c r="C85" s="90"/>
      <c r="D85" s="90"/>
      <c r="E85" s="90"/>
      <c r="F85" s="90"/>
      <c r="G85" s="90"/>
      <c r="H85" s="90"/>
      <c r="I85" s="87"/>
      <c r="J85" s="88"/>
      <c r="K85" s="304">
        <v>0.05</v>
      </c>
      <c r="L85" s="859">
        <f>N79*K85</f>
        <v>1110.8264881699183</v>
      </c>
      <c r="M85" s="860"/>
      <c r="N85" s="51"/>
    </row>
    <row r="86" spans="1:14" ht="15.75" thickBot="1">
      <c r="B86" s="91" t="s">
        <v>974</v>
      </c>
      <c r="C86" s="92"/>
      <c r="D86" s="92"/>
      <c r="E86" s="92"/>
      <c r="F86" s="92"/>
      <c r="G86" s="92"/>
      <c r="H86" s="92"/>
      <c r="I86" s="93"/>
      <c r="J86" s="94"/>
      <c r="K86" s="305">
        <v>0.05</v>
      </c>
      <c r="L86" s="861">
        <f>N79*K86</f>
        <v>1110.8264881699183</v>
      </c>
      <c r="M86" s="862"/>
      <c r="N86" s="51"/>
    </row>
    <row r="87" spans="1:14" ht="15.75" thickBot="1">
      <c r="B87" s="825" t="s">
        <v>953</v>
      </c>
      <c r="C87" s="826"/>
      <c r="D87" s="826"/>
      <c r="E87" s="826"/>
      <c r="F87" s="826"/>
      <c r="G87" s="826"/>
      <c r="H87" s="826"/>
      <c r="I87" s="826"/>
      <c r="J87" s="826"/>
      <c r="K87" s="826"/>
      <c r="L87" s="826"/>
      <c r="M87" s="827"/>
      <c r="N87" s="52">
        <f>L84+L85+L86</f>
        <v>6664.958929019509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28881.488692417872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33575.052637330504</v>
      </c>
      <c r="L36" s="270"/>
      <c r="M36" s="336">
        <v>8000</v>
      </c>
      <c r="N36" s="272">
        <f>K36/M36</f>
        <v>4.1968815796663126</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31.104805941107116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12551.416434541226</v>
      </c>
      <c r="N48" s="272">
        <f>K48*M48</f>
        <v>13178.987256268289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13953.320765834733</v>
      </c>
      <c r="N49" s="272">
        <f>K49*M49</f>
        <v>13953.320765834733</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717.64781269240405</v>
      </c>
      <c r="N50" s="272">
        <f>K50*M50</f>
        <v>1435.2956253848081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28567.603647487831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31289.500889573021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6257.9001779146047</v>
      </c>
      <c r="M84" s="860"/>
      <c r="N84" s="51"/>
    </row>
    <row r="85" spans="1:14">
      <c r="B85" s="89" t="s">
        <v>973</v>
      </c>
      <c r="C85" s="90"/>
      <c r="D85" s="90"/>
      <c r="E85" s="90"/>
      <c r="F85" s="90"/>
      <c r="G85" s="90"/>
      <c r="H85" s="90"/>
      <c r="I85" s="87"/>
      <c r="J85" s="88"/>
      <c r="K85" s="304">
        <v>0.05</v>
      </c>
      <c r="L85" s="859">
        <f>N79*K85</f>
        <v>1564.4750444786512</v>
      </c>
      <c r="M85" s="860"/>
      <c r="N85" s="51"/>
    </row>
    <row r="86" spans="1:14" ht="15.75" thickBot="1">
      <c r="B86" s="91" t="s">
        <v>974</v>
      </c>
      <c r="C86" s="92"/>
      <c r="D86" s="92"/>
      <c r="E86" s="92"/>
      <c r="F86" s="92"/>
      <c r="G86" s="92"/>
      <c r="H86" s="92"/>
      <c r="I86" s="93"/>
      <c r="J86" s="94"/>
      <c r="K86" s="305">
        <v>0.05</v>
      </c>
      <c r="L86" s="861">
        <f>N79*K86</f>
        <v>1564.4750444786512</v>
      </c>
      <c r="M86" s="862"/>
      <c r="N86" s="51"/>
    </row>
    <row r="87" spans="1:14" ht="15.75" thickBot="1">
      <c r="B87" s="825" t="s">
        <v>953</v>
      </c>
      <c r="C87" s="826"/>
      <c r="D87" s="826"/>
      <c r="E87" s="826"/>
      <c r="F87" s="826"/>
      <c r="G87" s="826"/>
      <c r="H87" s="826"/>
      <c r="I87" s="826"/>
      <c r="J87" s="826"/>
      <c r="K87" s="826"/>
      <c r="L87" s="826"/>
      <c r="M87" s="827"/>
      <c r="N87" s="52">
        <f>L84+L85+L86</f>
        <v>9386.8502668719066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40676.351156444929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119</v>
      </c>
      <c r="B36" s="838" t="str">
        <f>VLOOKUP(A36,EQUIPOS!A6:D154,3,FALSE)</f>
        <v xml:space="preserve">Bomba de concreto, Producción: 30 m3/h, POTENCIA: 67 HP, MAX PRESION DE CONCRETO: 1150 PSI
</v>
      </c>
      <c r="C36" s="839"/>
      <c r="D36" s="839"/>
      <c r="E36" s="839"/>
      <c r="F36" s="839"/>
      <c r="G36" s="839"/>
      <c r="H36" s="840"/>
      <c r="I36" s="267"/>
      <c r="J36" s="268"/>
      <c r="K36" s="269">
        <f>VLOOKUP(A36,EQUIPOS!A6:D163,4,FALSE)</f>
        <v>43484.865419169233</v>
      </c>
      <c r="L36" s="270"/>
      <c r="M36" s="336">
        <v>100</v>
      </c>
      <c r="N36" s="272">
        <f>K36/M36</f>
        <v>434.84865419169233</v>
      </c>
    </row>
    <row r="37" spans="1:14">
      <c r="A37" s="113" t="s">
        <v>138</v>
      </c>
      <c r="B37" s="838" t="str">
        <f>VLOOKUP(A37,EQUIPOS!A7:D154,3,FALSE)</f>
        <v>Camioneta D-300</v>
      </c>
      <c r="C37" s="839"/>
      <c r="D37" s="839"/>
      <c r="E37" s="839"/>
      <c r="F37" s="839"/>
      <c r="G37" s="839"/>
      <c r="H37" s="840"/>
      <c r="I37" s="421"/>
      <c r="J37" s="422"/>
      <c r="K37" s="269">
        <f>VLOOKUP(A37,EQUIPOS!A7:D164,4,FALSE)</f>
        <v>33575.052637330504</v>
      </c>
      <c r="L37" s="335"/>
      <c r="M37" s="336">
        <v>1000</v>
      </c>
      <c r="N37" s="272">
        <f>K37/M37</f>
        <v>33.575052637330501</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4.0401280451800998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472.46383487420292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374815.68611322949</v>
      </c>
      <c r="N48" s="272">
        <f>K48*M48</f>
        <v>37481.568611322953</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3453.6138460145526</v>
      </c>
      <c r="N49" s="272">
        <f>K49*M49</f>
        <v>3798.975230616008</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13349.097348944528</v>
      </c>
      <c r="N50" s="272">
        <f>K50*M50</f>
        <v>13349.097348944528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54629.641190883485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55506.117830275696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11101.22356605514</v>
      </c>
      <c r="M84" s="860"/>
      <c r="N84" s="51"/>
    </row>
    <row r="85" spans="1:14">
      <c r="B85" s="89" t="s">
        <v>973</v>
      </c>
      <c r="C85" s="90"/>
      <c r="D85" s="90"/>
      <c r="E85" s="90"/>
      <c r="F85" s="90"/>
      <c r="G85" s="90"/>
      <c r="H85" s="90"/>
      <c r="I85" s="87"/>
      <c r="J85" s="88"/>
      <c r="K85" s="304">
        <v>0.05</v>
      </c>
      <c r="L85" s="859">
        <f>N79*K85</f>
        <v>2775.3058915137849</v>
      </c>
      <c r="M85" s="860"/>
      <c r="N85" s="51"/>
    </row>
    <row r="86" spans="1:14" ht="15.75" thickBot="1">
      <c r="B86" s="91" t="s">
        <v>974</v>
      </c>
      <c r="C86" s="92"/>
      <c r="D86" s="92"/>
      <c r="E86" s="92"/>
      <c r="F86" s="92"/>
      <c r="G86" s="92"/>
      <c r="H86" s="92"/>
      <c r="I86" s="93"/>
      <c r="J86" s="94"/>
      <c r="K86" s="305">
        <v>0.05</v>
      </c>
      <c r="L86" s="861">
        <f>N79*K86</f>
        <v>2775.3058915137849</v>
      </c>
      <c r="M86" s="862"/>
      <c r="N86" s="51"/>
    </row>
    <row r="87" spans="1:14" ht="15.75" thickBot="1">
      <c r="B87" s="825" t="s">
        <v>953</v>
      </c>
      <c r="C87" s="826"/>
      <c r="D87" s="826"/>
      <c r="E87" s="826"/>
      <c r="F87" s="826"/>
      <c r="G87" s="826"/>
      <c r="H87" s="826"/>
      <c r="I87" s="826"/>
      <c r="J87" s="826"/>
      <c r="K87" s="826"/>
      <c r="L87" s="826"/>
      <c r="M87" s="827"/>
      <c r="N87" s="52">
        <f>L84+L85+L86</f>
        <v>16651.83534908271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72157.953179358403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270.65500000000003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57707.576477343842</v>
      </c>
      <c r="N48" s="272">
        <f>K48*M48</f>
        <v>28853.788238671921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54494.591957003118</v>
      </c>
      <c r="N49" s="272">
        <f>K49*M49</f>
        <v>54494.591957003118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83348.380195675039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89032.135195675044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17806.427039135011</v>
      </c>
      <c r="M84" s="860"/>
      <c r="N84" s="51"/>
    </row>
    <row r="85" spans="1:14">
      <c r="B85" s="89" t="s">
        <v>973</v>
      </c>
      <c r="C85" s="90"/>
      <c r="D85" s="90"/>
      <c r="E85" s="90"/>
      <c r="F85" s="90"/>
      <c r="G85" s="90"/>
      <c r="H85" s="90"/>
      <c r="I85" s="87"/>
      <c r="J85" s="88"/>
      <c r="K85" s="304">
        <v>0.05</v>
      </c>
      <c r="L85" s="859">
        <f>N79*K85</f>
        <v>4451.6067597837528</v>
      </c>
      <c r="M85" s="860"/>
      <c r="N85" s="51"/>
    </row>
    <row r="86" spans="1:14" ht="15.75" thickBot="1">
      <c r="B86" s="91" t="s">
        <v>974</v>
      </c>
      <c r="C86" s="92"/>
      <c r="D86" s="92"/>
      <c r="E86" s="92"/>
      <c r="F86" s="92"/>
      <c r="G86" s="92"/>
      <c r="H86" s="92"/>
      <c r="I86" s="93"/>
      <c r="J86" s="94"/>
      <c r="K86" s="305">
        <v>0.05</v>
      </c>
      <c r="L86" s="861">
        <f>N79*K86</f>
        <v>4451.6067597837528</v>
      </c>
      <c r="M86" s="862"/>
      <c r="N86" s="51"/>
    </row>
    <row r="87" spans="1:14" ht="15.75" thickBot="1">
      <c r="B87" s="825" t="s">
        <v>953</v>
      </c>
      <c r="C87" s="826"/>
      <c r="D87" s="826"/>
      <c r="E87" s="826"/>
      <c r="F87" s="826"/>
      <c r="G87" s="826"/>
      <c r="H87" s="826"/>
      <c r="I87" s="826"/>
      <c r="J87" s="826"/>
      <c r="K87" s="826"/>
      <c r="L87" s="826"/>
      <c r="M87" s="827"/>
      <c r="N87" s="52">
        <f>L84+L85+L86</f>
        <v>26709.640558702518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115741.77575437757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N76*M41</f>
        <v>90218.333333333343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11685.89289087306</v>
      </c>
      <c r="N48" s="272">
        <f>K48*M48</f>
        <v>12854482.179960366</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12854482.179960366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14749067.179960366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2949813.4359920733</v>
      </c>
      <c r="M83" s="860"/>
      <c r="N83" s="51"/>
    </row>
    <row r="84" spans="1:14">
      <c r="B84" s="89" t="s">
        <v>973</v>
      </c>
      <c r="C84" s="90"/>
      <c r="D84" s="90"/>
      <c r="E84" s="90"/>
      <c r="F84" s="90"/>
      <c r="G84" s="90"/>
      <c r="H84" s="90"/>
      <c r="I84" s="87"/>
      <c r="J84" s="88"/>
      <c r="K84" s="304">
        <v>0.05</v>
      </c>
      <c r="L84" s="859">
        <f>N78*K84</f>
        <v>737453.35899801832</v>
      </c>
      <c r="M84" s="860"/>
      <c r="N84" s="51"/>
    </row>
    <row r="85" spans="1:14" ht="15.75" thickBot="1">
      <c r="B85" s="91" t="s">
        <v>974</v>
      </c>
      <c r="C85" s="92"/>
      <c r="D85" s="92"/>
      <c r="E85" s="92"/>
      <c r="F85" s="92"/>
      <c r="G85" s="92"/>
      <c r="H85" s="92"/>
      <c r="I85" s="93"/>
      <c r="J85" s="94"/>
      <c r="K85" s="305">
        <v>0.05</v>
      </c>
      <c r="L85" s="861">
        <f>N78*K85</f>
        <v>737453.35899801832</v>
      </c>
      <c r="M85" s="862"/>
      <c r="N85" s="51"/>
    </row>
    <row r="86" spans="1:14" ht="15.75" thickBot="1">
      <c r="B86" s="825" t="s">
        <v>953</v>
      </c>
      <c r="C86" s="826"/>
      <c r="D86" s="826"/>
      <c r="E86" s="826"/>
      <c r="F86" s="826"/>
      <c r="G86" s="826"/>
      <c r="H86" s="826"/>
      <c r="I86" s="826"/>
      <c r="J86" s="826"/>
      <c r="K86" s="826"/>
      <c r="L86" s="826"/>
      <c r="M86" s="827"/>
      <c r="N86" s="52">
        <f>L83+L84+L85</f>
        <v>4424720.1539881099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19173787.333948478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71" t="s">
        <v>373</v>
      </c>
      <c r="B36" s="838" t="str">
        <f>VLOOKUP(A36,EQUIPOS!A6:D154,3,FALSE)</f>
        <v>Volqueta 6 m3</v>
      </c>
      <c r="C36" s="839"/>
      <c r="D36" s="839"/>
      <c r="E36" s="839"/>
      <c r="F36" s="839"/>
      <c r="G36" s="839"/>
      <c r="H36" s="840"/>
      <c r="I36" s="267"/>
      <c r="J36" s="268"/>
      <c r="K36" s="269">
        <f>VLOOKUP(A36,EQUIPOS!A6:D161,4,FALSE)</f>
        <v>61000.813213263464</v>
      </c>
      <c r="L36" s="270"/>
      <c r="M36" s="455">
        <v>81</v>
      </c>
      <c r="N36" s="272">
        <f>K36/M36</f>
        <v>753.09645942300574</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753.09645942300574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753.09645942300574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150.61929188460115</v>
      </c>
      <c r="M83" s="860"/>
      <c r="N83" s="51"/>
    </row>
    <row r="84" spans="1:14">
      <c r="B84" s="89" t="s">
        <v>973</v>
      </c>
      <c r="C84" s="90"/>
      <c r="D84" s="90"/>
      <c r="E84" s="90"/>
      <c r="F84" s="90"/>
      <c r="G84" s="90"/>
      <c r="H84" s="90"/>
      <c r="I84" s="87"/>
      <c r="J84" s="88"/>
      <c r="K84" s="304">
        <v>0.05</v>
      </c>
      <c r="L84" s="859">
        <f>N78*K84</f>
        <v>37.654822971150288</v>
      </c>
      <c r="M84" s="860"/>
      <c r="N84" s="51"/>
    </row>
    <row r="85" spans="1:14" ht="15.75" thickBot="1">
      <c r="B85" s="91" t="s">
        <v>974</v>
      </c>
      <c r="C85" s="92"/>
      <c r="D85" s="92"/>
      <c r="E85" s="92"/>
      <c r="F85" s="92"/>
      <c r="G85" s="92"/>
      <c r="H85" s="92"/>
      <c r="I85" s="93"/>
      <c r="J85" s="94"/>
      <c r="K85" s="305">
        <v>0.05</v>
      </c>
      <c r="L85" s="861">
        <f>N78*K85</f>
        <v>37.654822971150288</v>
      </c>
      <c r="M85" s="862"/>
      <c r="N85" s="51"/>
    </row>
    <row r="86" spans="1:14" ht="15.75" thickBot="1">
      <c r="B86" s="825" t="s">
        <v>953</v>
      </c>
      <c r="C86" s="826"/>
      <c r="D86" s="826"/>
      <c r="E86" s="826"/>
      <c r="F86" s="826"/>
      <c r="G86" s="826"/>
      <c r="H86" s="826"/>
      <c r="I86" s="826"/>
      <c r="J86" s="826"/>
      <c r="K86" s="826"/>
      <c r="L86" s="826"/>
      <c r="M86" s="827"/>
      <c r="N86" s="52">
        <f>L83+L84+L85</f>
        <v>225.92893782690172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979.02539724990743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61000.813213263464</v>
      </c>
      <c r="L36" s="270"/>
      <c r="M36" s="283">
        <v>66</v>
      </c>
      <c r="N36" s="272">
        <f>K36/M36</f>
        <v>924.25474565550701</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924.25474565550701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924.25474565550701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184.8509491311014</v>
      </c>
      <c r="M83" s="860"/>
      <c r="N83" s="51"/>
    </row>
    <row r="84" spans="1:14">
      <c r="B84" s="89" t="s">
        <v>973</v>
      </c>
      <c r="C84" s="90"/>
      <c r="D84" s="90"/>
      <c r="E84" s="90"/>
      <c r="F84" s="90"/>
      <c r="G84" s="90"/>
      <c r="H84" s="90"/>
      <c r="I84" s="87"/>
      <c r="J84" s="88"/>
      <c r="K84" s="304">
        <v>0.05</v>
      </c>
      <c r="L84" s="859">
        <f>N78*K84</f>
        <v>46.21273728277535</v>
      </c>
      <c r="M84" s="860"/>
      <c r="N84" s="51"/>
    </row>
    <row r="85" spans="1:14" ht="15.75" thickBot="1">
      <c r="B85" s="91" t="s">
        <v>974</v>
      </c>
      <c r="C85" s="92"/>
      <c r="D85" s="92"/>
      <c r="E85" s="92"/>
      <c r="F85" s="92"/>
      <c r="G85" s="92"/>
      <c r="H85" s="92"/>
      <c r="I85" s="93"/>
      <c r="J85" s="94"/>
      <c r="K85" s="305">
        <v>0.05</v>
      </c>
      <c r="L85" s="861">
        <f>N78*K85</f>
        <v>46.21273728277535</v>
      </c>
      <c r="M85" s="862"/>
      <c r="N85" s="51"/>
    </row>
    <row r="86" spans="1:14" ht="15.75" thickBot="1">
      <c r="B86" s="825" t="s">
        <v>953</v>
      </c>
      <c r="C86" s="826"/>
      <c r="D86" s="826"/>
      <c r="E86" s="826"/>
      <c r="F86" s="826"/>
      <c r="G86" s="826"/>
      <c r="H86" s="826"/>
      <c r="I86" s="826"/>
      <c r="J86" s="826"/>
      <c r="K86" s="826"/>
      <c r="L86" s="826"/>
      <c r="M86" s="827"/>
      <c r="N86" s="52">
        <f>L83+L84+L85</f>
        <v>277.2764236966521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1201.5311693521592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1" t="s">
        <v>944</v>
      </c>
      <c r="D29" s="1002"/>
      <c r="E29" s="1002"/>
      <c r="F29" s="1002"/>
      <c r="G29" s="1002"/>
      <c r="H29" s="1002"/>
      <c r="I29" s="1002"/>
      <c r="J29" s="72"/>
      <c r="K29" s="342" t="s">
        <v>2215</v>
      </c>
      <c r="L29" s="1006" t="s">
        <v>945</v>
      </c>
      <c r="M29" s="100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61000.813213263464</v>
      </c>
      <c r="L36" s="270"/>
      <c r="M36" s="283">
        <v>66</v>
      </c>
      <c r="N36" s="272">
        <f>K36/M36</f>
        <v>924.25474565550701</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924.25474565550701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924.25474565550701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184.8509491311014</v>
      </c>
      <c r="M83" s="860"/>
      <c r="N83" s="51"/>
    </row>
    <row r="84" spans="1:14">
      <c r="B84" s="89" t="s">
        <v>973</v>
      </c>
      <c r="C84" s="90"/>
      <c r="D84" s="90"/>
      <c r="E84" s="90"/>
      <c r="F84" s="90"/>
      <c r="G84" s="90"/>
      <c r="H84" s="90"/>
      <c r="I84" s="87"/>
      <c r="J84" s="88"/>
      <c r="K84" s="304">
        <v>0.05</v>
      </c>
      <c r="L84" s="859">
        <f>N78*K84</f>
        <v>46.21273728277535</v>
      </c>
      <c r="M84" s="860"/>
      <c r="N84" s="51"/>
    </row>
    <row r="85" spans="1:14" ht="15.75" thickBot="1">
      <c r="B85" s="91" t="s">
        <v>974</v>
      </c>
      <c r="C85" s="92"/>
      <c r="D85" s="92"/>
      <c r="E85" s="92"/>
      <c r="F85" s="92"/>
      <c r="G85" s="92"/>
      <c r="H85" s="92"/>
      <c r="I85" s="93"/>
      <c r="J85" s="94"/>
      <c r="K85" s="305">
        <v>0.05</v>
      </c>
      <c r="L85" s="861">
        <f>N78*K85</f>
        <v>46.21273728277535</v>
      </c>
      <c r="M85" s="862"/>
      <c r="N85" s="51"/>
    </row>
    <row r="86" spans="1:14" ht="15.75" thickBot="1">
      <c r="B86" s="825" t="s">
        <v>953</v>
      </c>
      <c r="C86" s="826"/>
      <c r="D86" s="826"/>
      <c r="E86" s="826"/>
      <c r="F86" s="826"/>
      <c r="G86" s="826"/>
      <c r="H86" s="826"/>
      <c r="I86" s="826"/>
      <c r="J86" s="826"/>
      <c r="K86" s="826"/>
      <c r="L86" s="826"/>
      <c r="M86" s="827"/>
      <c r="N86" s="52">
        <f>L83+L84+L85</f>
        <v>277.2764236966521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1201.5311693521592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2021-04-21T00:27:57Z</dcterms:modified>
</cp:coreProperties>
</file>