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913794B7-0B3C-466E-81CC-E0BCA44C1F58}"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K36" i="7" l="1"/>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L59" i="20"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N36" i="7"/>
  <c r="B36" i="7"/>
  <c r="N75" i="293" l="1"/>
  <c r="N41" i="293" s="1"/>
  <c r="N43" i="293" s="1"/>
  <c r="N77" i="295"/>
  <c r="N41" i="295" s="1"/>
  <c r="N43" i="295" s="1"/>
  <c r="N75" i="325"/>
  <c r="N41" i="325" s="1"/>
  <c r="N77" i="329"/>
  <c r="N41" i="329" s="1"/>
  <c r="N83" i="221"/>
  <c r="N46" i="221" s="1"/>
  <c r="N72" i="227"/>
  <c r="N41" i="227" s="1"/>
  <c r="N78" i="273"/>
  <c r="N41" i="273" s="1"/>
  <c r="N43" i="273" s="1"/>
  <c r="N77" i="308"/>
  <c r="N41" i="308" s="1"/>
  <c r="N77" i="362"/>
  <c r="N41" i="362" s="1"/>
  <c r="N77" i="333"/>
  <c r="N41" i="333" s="1"/>
  <c r="L59" i="15"/>
  <c r="N59" i="15" s="1"/>
  <c r="N65" i="15" s="1"/>
  <c r="L59" i="18"/>
  <c r="N59" i="18" s="1"/>
  <c r="N65" i="18" s="1"/>
  <c r="N76" i="92"/>
  <c r="N41" i="92" s="1"/>
  <c r="N76" i="96"/>
  <c r="N41" i="96" s="1"/>
  <c r="N76" i="107"/>
  <c r="N41" i="107" s="1"/>
  <c r="N43" i="107" s="1"/>
  <c r="N75" i="133"/>
  <c r="N41" i="133" s="1"/>
  <c r="N76" i="135"/>
  <c r="N41" i="135" s="1"/>
  <c r="N43" i="135" s="1"/>
  <c r="N91" i="260"/>
  <c r="N47" i="260" s="1"/>
  <c r="N81" i="266"/>
  <c r="N41" i="266" s="1"/>
  <c r="N43" i="266" s="1"/>
  <c r="N77" i="193"/>
  <c r="N43" i="193" s="1"/>
  <c r="N45" i="193" s="1"/>
  <c r="N87" i="246"/>
  <c r="N45" i="246" s="1"/>
  <c r="N77" i="250"/>
  <c r="N41" i="250" s="1"/>
  <c r="N76" i="242"/>
  <c r="N40" i="242" s="1"/>
  <c r="N42" i="242" s="1"/>
  <c r="N81" i="282"/>
  <c r="N44" i="282" s="1"/>
  <c r="N75" i="289"/>
  <c r="N41" i="289" s="1"/>
  <c r="N43" i="289" s="1"/>
  <c r="N77" i="289" s="1"/>
  <c r="N43" i="306"/>
  <c r="N81" i="280"/>
  <c r="N44" i="280" s="1"/>
  <c r="N46" i="280" s="1"/>
  <c r="N75" i="302"/>
  <c r="N41" i="302" s="1"/>
  <c r="N43" i="302" s="1"/>
  <c r="N77" i="323"/>
  <c r="N77" i="328"/>
  <c r="N41" i="328" s="1"/>
  <c r="N43" i="328" s="1"/>
  <c r="N77" i="337"/>
  <c r="N41" i="337" s="1"/>
  <c r="N43" i="337" s="1"/>
  <c r="N76" i="26"/>
  <c r="N42" i="26" s="1"/>
  <c r="N43" i="26" s="1"/>
  <c r="N79" i="50"/>
  <c r="N42" i="50" s="1"/>
  <c r="N43" i="50" s="1"/>
  <c r="N76" i="56"/>
  <c r="N42" i="56" s="1"/>
  <c r="N43" i="56" s="1"/>
  <c r="N78" i="56" s="1"/>
  <c r="L85" i="56" s="1"/>
  <c r="N76" i="67"/>
  <c r="N41" i="67" s="1"/>
  <c r="N43" i="67" s="1"/>
  <c r="N78" i="67" s="1"/>
  <c r="N76" i="68"/>
  <c r="N41" i="68" s="1"/>
  <c r="N43" i="68" s="1"/>
  <c r="N75" i="75"/>
  <c r="N41" i="75" s="1"/>
  <c r="N76" i="80"/>
  <c r="N41" i="80" s="1"/>
  <c r="N76" i="82"/>
  <c r="N41" i="82" s="1"/>
  <c r="N43" i="82" s="1"/>
  <c r="N76" i="84"/>
  <c r="N41" i="84" s="1"/>
  <c r="N76" i="86"/>
  <c r="N41" i="86" s="1"/>
  <c r="N43" i="86" s="1"/>
  <c r="N76" i="88"/>
  <c r="N41" i="88" s="1"/>
  <c r="N43" i="88" s="1"/>
  <c r="N76" i="90"/>
  <c r="N41" i="90" s="1"/>
  <c r="N43" i="90" s="1"/>
  <c r="N76" i="94"/>
  <c r="N41" i="94" s="1"/>
  <c r="N43" i="94" s="1"/>
  <c r="N76" i="102"/>
  <c r="N41" i="102" s="1"/>
  <c r="N76" i="105"/>
  <c r="N41" i="105" s="1"/>
  <c r="N76" i="108"/>
  <c r="N41" i="108" s="1"/>
  <c r="N43" i="108" s="1"/>
  <c r="N80" i="164"/>
  <c r="N46" i="164" s="1"/>
  <c r="N83" i="165"/>
  <c r="N49" i="165" s="1"/>
  <c r="N81" i="170"/>
  <c r="N47" i="170" s="1"/>
  <c r="N49" i="170" s="1"/>
  <c r="N81" i="176"/>
  <c r="N47" i="176" s="1"/>
  <c r="N49" i="176" s="1"/>
  <c r="N81" i="171"/>
  <c r="N47" i="171" s="1"/>
  <c r="N49" i="171" s="1"/>
  <c r="N81" i="178"/>
  <c r="N47" i="178" s="1"/>
  <c r="N80" i="179"/>
  <c r="N46" i="179" s="1"/>
  <c r="N80" i="180"/>
  <c r="N46" i="180" s="1"/>
  <c r="N48" i="180" s="1"/>
  <c r="N80" i="177"/>
  <c r="N46" i="177" s="1"/>
  <c r="N80" i="181"/>
  <c r="N46" i="181" s="1"/>
  <c r="N48" i="181" s="1"/>
  <c r="N80" i="183"/>
  <c r="N46" i="183" s="1"/>
  <c r="N48" i="183" s="1"/>
  <c r="N80" i="184"/>
  <c r="N46" i="184" s="1"/>
  <c r="N48" i="184" s="1"/>
  <c r="N81" i="185"/>
  <c r="N47" i="185" s="1"/>
  <c r="N49" i="185" s="1"/>
  <c r="N81" i="186"/>
  <c r="N47" i="186" s="1"/>
  <c r="N80" i="188"/>
  <c r="N46" i="188" s="1"/>
  <c r="N81" i="187"/>
  <c r="N47" i="187" s="1"/>
  <c r="N49" i="187" s="1"/>
  <c r="N76" i="231"/>
  <c r="N40" i="231" s="1"/>
  <c r="N77" i="233"/>
  <c r="N41" i="233" s="1"/>
  <c r="N76" i="243"/>
  <c r="N40" i="243" s="1"/>
  <c r="N42" i="243" s="1"/>
  <c r="N77" i="259"/>
  <c r="N41" i="259" s="1"/>
  <c r="N43" i="259" s="1"/>
  <c r="N83" i="279"/>
  <c r="N46" i="279" s="1"/>
  <c r="N48" i="279" s="1"/>
  <c r="N53" i="325"/>
  <c r="N76" i="19"/>
  <c r="N42" i="19" s="1"/>
  <c r="N43" i="22"/>
  <c r="N76" i="24"/>
  <c r="N42" i="24" s="1"/>
  <c r="N76" i="25"/>
  <c r="N42" i="25" s="1"/>
  <c r="N43" i="25" s="1"/>
  <c r="N76" i="61"/>
  <c r="N42" i="61" s="1"/>
  <c r="N43" i="61" s="1"/>
  <c r="N76" i="64"/>
  <c r="N41" i="64" s="1"/>
  <c r="N43" i="64" s="1"/>
  <c r="N78" i="64" s="1"/>
  <c r="L83" i="64" s="1"/>
  <c r="N75" i="72"/>
  <c r="N41" i="72" s="1"/>
  <c r="N43" i="72" s="1"/>
  <c r="N77" i="72" s="1"/>
  <c r="L84" i="72" s="1"/>
  <c r="N75" i="74"/>
  <c r="N41" i="74" s="1"/>
  <c r="N76" i="79"/>
  <c r="N41" i="79" s="1"/>
  <c r="N76" i="81"/>
  <c r="N41" i="81" s="1"/>
  <c r="N43" i="81" s="1"/>
  <c r="N76" i="83"/>
  <c r="N41" i="83" s="1"/>
  <c r="N43" i="83" s="1"/>
  <c r="N76" i="85"/>
  <c r="N41" i="85" s="1"/>
  <c r="N43" i="85" s="1"/>
  <c r="N76" i="87"/>
  <c r="N41" i="87" s="1"/>
  <c r="N76" i="89"/>
  <c r="N41" i="89" s="1"/>
  <c r="N43" i="89" s="1"/>
  <c r="N76" i="91"/>
  <c r="N41" i="91" s="1"/>
  <c r="N43" i="91" s="1"/>
  <c r="N76" i="100"/>
  <c r="N41" i="100" s="1"/>
  <c r="N76" i="106"/>
  <c r="N41" i="106" s="1"/>
  <c r="N80" i="160"/>
  <c r="N46" i="160" s="1"/>
  <c r="N48" i="160" s="1"/>
  <c r="N78" i="232"/>
  <c r="N41" i="232" s="1"/>
  <c r="N43" i="232" s="1"/>
  <c r="N76" i="234"/>
  <c r="N40" i="234" s="1"/>
  <c r="N79" i="244"/>
  <c r="N45" i="244" s="1"/>
  <c r="N47" i="244" s="1"/>
  <c r="N77" i="254"/>
  <c r="N41" i="254" s="1"/>
  <c r="N43" i="254" s="1"/>
  <c r="N78" i="272"/>
  <c r="N41" i="272" s="1"/>
  <c r="N43" i="272" s="1"/>
  <c r="N75" i="290"/>
  <c r="N41" i="290" s="1"/>
  <c r="N43" i="290" s="1"/>
  <c r="N77" i="294"/>
  <c r="N41" i="294" s="1"/>
  <c r="N75" i="299"/>
  <c r="N41" i="299" s="1"/>
  <c r="N43" i="299" s="1"/>
  <c r="N77" i="321"/>
  <c r="N77" i="342"/>
  <c r="N41" i="342" s="1"/>
  <c r="N43" i="342" s="1"/>
  <c r="N77" i="347"/>
  <c r="N41" i="347" s="1"/>
  <c r="N43" i="347" s="1"/>
  <c r="N77" i="364"/>
  <c r="N41" i="364" s="1"/>
  <c r="N76" i="63"/>
  <c r="N41" i="63" s="1"/>
  <c r="N43" i="63" s="1"/>
  <c r="N78" i="63" s="1"/>
  <c r="L83" i="63" s="1"/>
  <c r="N76" i="95"/>
  <c r="N41" i="95" s="1"/>
  <c r="N76" i="97"/>
  <c r="N41" i="97" s="1"/>
  <c r="N76" i="99"/>
  <c r="N41" i="99" s="1"/>
  <c r="N43" i="99" s="1"/>
  <c r="N76" i="103"/>
  <c r="N41" i="103" s="1"/>
  <c r="N81" i="154"/>
  <c r="N47" i="154" s="1"/>
  <c r="N49" i="154" s="1"/>
  <c r="N73" i="229"/>
  <c r="N40" i="229" s="1"/>
  <c r="N42" i="229" s="1"/>
  <c r="N77" i="258"/>
  <c r="N41" i="258" s="1"/>
  <c r="N43" i="258" s="1"/>
  <c r="N77" i="262"/>
  <c r="N41" i="262" s="1"/>
  <c r="N43"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43" i="363" s="1"/>
  <c r="N77" i="365"/>
  <c r="N41" i="365" s="1"/>
  <c r="N81" i="267"/>
  <c r="N41" i="267" s="1"/>
  <c r="N43" i="267" s="1"/>
  <c r="N75" i="283"/>
  <c r="N41" i="283" s="1"/>
  <c r="N43" i="283" s="1"/>
  <c r="N75" i="292"/>
  <c r="N41" i="292" s="1"/>
  <c r="N43" i="292" s="1"/>
  <c r="N61" i="22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N43" i="96"/>
  <c r="I70" i="96"/>
  <c r="I71" i="96"/>
  <c r="N43" i="100"/>
  <c r="N43" i="102"/>
  <c r="N43" i="106"/>
  <c r="I70" i="106"/>
  <c r="I71" i="106"/>
  <c r="I70" i="107"/>
  <c r="I71" i="107"/>
  <c r="I70" i="108"/>
  <c r="I71" i="108"/>
  <c r="N43" i="134"/>
  <c r="N43" i="136"/>
  <c r="I69" i="149"/>
  <c r="I70" i="149"/>
  <c r="I70" i="148"/>
  <c r="I71" i="148"/>
  <c r="I69" i="145"/>
  <c r="I70" i="145"/>
  <c r="I69" i="144"/>
  <c r="I70" i="144"/>
  <c r="I75" i="154"/>
  <c r="I76" i="154"/>
  <c r="I77" i="154"/>
  <c r="N77" i="157"/>
  <c r="N81" i="157" s="1"/>
  <c r="N47" i="157" s="1"/>
  <c r="N49" i="157" s="1"/>
  <c r="I77" i="157"/>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59" i="243"/>
  <c r="N65" i="243" s="1"/>
  <c r="I70" i="243"/>
  <c r="I71" i="243"/>
  <c r="I72" i="243"/>
  <c r="N69" i="246"/>
  <c r="N43" i="250"/>
  <c r="N79" i="250" s="1"/>
  <c r="I79" i="252"/>
  <c r="I80" i="252"/>
  <c r="I82" i="252"/>
  <c r="I71" i="253"/>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5"/>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75"/>
  <c r="N43" i="84"/>
  <c r="N43" i="95"/>
  <c r="N43" i="98"/>
  <c r="N43" i="101"/>
  <c r="N43" i="103"/>
  <c r="N43" i="133"/>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8"/>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2" i="234"/>
  <c r="N41" i="239"/>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5"/>
  <c r="N81" i="268"/>
  <c r="N41" i="268" s="1"/>
  <c r="N43" i="268" s="1"/>
  <c r="N43" i="27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8" i="22" l="1"/>
  <c r="N79" i="333"/>
  <c r="L84" i="333" s="1"/>
  <c r="N78" i="43"/>
  <c r="L85" i="43" s="1"/>
  <c r="L84" i="289"/>
  <c r="L82" i="289"/>
  <c r="N79" i="356"/>
  <c r="L84" i="356" s="1"/>
  <c r="N79" i="364"/>
  <c r="L84" i="364" s="1"/>
  <c r="N79" i="354"/>
  <c r="L86" i="354" s="1"/>
  <c r="N79" i="348"/>
  <c r="L85" i="348" s="1"/>
  <c r="N81" i="248"/>
  <c r="N43" i="248" s="1"/>
  <c r="N45" i="248" s="1"/>
  <c r="N83" i="248" s="1"/>
  <c r="L88" i="248" s="1"/>
  <c r="N79" i="306"/>
  <c r="L86" i="306" s="1"/>
  <c r="L85" i="67"/>
  <c r="L83" i="67"/>
  <c r="L84" i="67"/>
  <c r="N81" i="50"/>
  <c r="L87" i="50" s="1"/>
  <c r="L85" i="51"/>
  <c r="L86" i="323"/>
  <c r="N78" i="25"/>
  <c r="L85" i="25" s="1"/>
  <c r="L83" i="65"/>
  <c r="L84" i="65"/>
  <c r="L84" i="78"/>
  <c r="L83" i="74"/>
  <c r="L84" i="226"/>
  <c r="N78" i="31"/>
  <c r="L83" i="31" s="1"/>
  <c r="L84" i="253"/>
  <c r="N80" i="275"/>
  <c r="L87" i="275" s="1"/>
  <c r="L83" i="78"/>
  <c r="N78" i="37"/>
  <c r="L85" i="37" s="1"/>
  <c r="L84" i="63"/>
  <c r="L82" i="74"/>
  <c r="L86" i="333"/>
  <c r="L83" i="7"/>
  <c r="L83" i="47"/>
  <c r="L83" i="51"/>
  <c r="N78" i="39"/>
  <c r="L85" i="39" s="1"/>
  <c r="L84" i="208"/>
  <c r="N93" i="260"/>
  <c r="L98" i="260" s="1"/>
  <c r="N78" i="42"/>
  <c r="L85" i="42" s="1"/>
  <c r="N78" i="34"/>
  <c r="L83" i="34" s="1"/>
  <c r="N78" i="21"/>
  <c r="L85" i="21" s="1"/>
  <c r="L83" i="289"/>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5" i="7"/>
  <c r="L83" i="43"/>
  <c r="L84" i="46"/>
  <c r="L84" i="339"/>
  <c r="N83" i="282"/>
  <c r="L89" i="282" s="1"/>
  <c r="N79" i="256"/>
  <c r="L84" i="256" s="1"/>
  <c r="N78" i="35"/>
  <c r="N77" i="284"/>
  <c r="L84" i="284" s="1"/>
  <c r="L88" i="218"/>
  <c r="L85" i="253"/>
  <c r="N78" i="33"/>
  <c r="L83" i="33" s="1"/>
  <c r="L84" i="64"/>
  <c r="N78" i="53"/>
  <c r="L85" i="53" s="1"/>
  <c r="N78" i="107"/>
  <c r="L85" i="107" s="1"/>
  <c r="L86" i="328"/>
  <c r="N78" i="213"/>
  <c r="L83" i="213" s="1"/>
  <c r="N80" i="272"/>
  <c r="L85" i="272" s="1"/>
  <c r="L85" i="32"/>
  <c r="L84" i="32"/>
  <c r="N74" i="227"/>
  <c r="L79" i="227" s="1"/>
  <c r="N79" i="261"/>
  <c r="L84" i="261" s="1"/>
  <c r="L82" i="305"/>
  <c r="L83" i="305"/>
  <c r="L87" i="281"/>
  <c r="N78" i="243"/>
  <c r="L83" i="243" s="1"/>
  <c r="N77" i="293"/>
  <c r="L84" i="293" s="1"/>
  <c r="L83" i="39"/>
  <c r="L85" i="128"/>
  <c r="N78" i="231"/>
  <c r="L84" i="231" s="1"/>
  <c r="N79" i="332"/>
  <c r="L85" i="332" s="1"/>
  <c r="N78" i="9"/>
  <c r="L84" i="9" s="1"/>
  <c r="N80" i="273"/>
  <c r="L86" i="273" s="1"/>
  <c r="N78" i="19"/>
  <c r="L85" i="19" s="1"/>
  <c r="N79" i="334"/>
  <c r="L84" i="334" s="1"/>
  <c r="L83" i="132"/>
  <c r="L85" i="132"/>
  <c r="L84" i="127"/>
  <c r="L82" i="127"/>
  <c r="L83" i="22"/>
  <c r="L85" i="22"/>
  <c r="L84" i="22"/>
  <c r="L83" i="130"/>
  <c r="L85" i="130"/>
  <c r="L85" i="58"/>
  <c r="L84" i="58"/>
  <c r="L85" i="47"/>
  <c r="L83" i="72"/>
  <c r="L86" i="360"/>
  <c r="L85" i="131"/>
  <c r="N78" i="79"/>
  <c r="L83" i="79" s="1"/>
  <c r="N78" i="68"/>
  <c r="L84" i="130"/>
  <c r="L85" i="208"/>
  <c r="N79" i="342"/>
  <c r="L85" i="342" s="1"/>
  <c r="N78" i="40"/>
  <c r="L84" i="40" s="1"/>
  <c r="L87" i="277"/>
  <c r="L86" i="277"/>
  <c r="L85" i="250"/>
  <c r="L84" i="250"/>
  <c r="N78" i="45"/>
  <c r="L85" i="45" s="1"/>
  <c r="N78" i="36"/>
  <c r="N80" i="274"/>
  <c r="L86" i="274" s="1"/>
  <c r="N79" i="259"/>
  <c r="L84" i="25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43"/>
  <c r="L84" i="57"/>
  <c r="L86" i="365"/>
  <c r="L86" i="347"/>
  <c r="L85" i="371"/>
  <c r="L86" i="343"/>
  <c r="L86" i="321"/>
  <c r="L85" i="328"/>
  <c r="L84" i="323"/>
  <c r="L86" i="250"/>
  <c r="L85" i="224"/>
  <c r="N86" i="224" s="1"/>
  <c r="N88" i="224" s="1"/>
  <c r="D185" i="5" s="1"/>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28"/>
  <c r="N88" i="28" s="1"/>
  <c r="D20" i="5" s="1"/>
  <c r="L85" i="18"/>
  <c r="L83" i="18"/>
  <c r="L85" i="15"/>
  <c r="L83" i="15"/>
  <c r="N78" i="12"/>
  <c r="L85" i="12" s="1"/>
  <c r="N86" i="67" l="1"/>
  <c r="N88" i="67" s="1"/>
  <c r="D58" i="5" s="1"/>
  <c r="N85" i="289"/>
  <c r="N87" i="289" s="1"/>
  <c r="D245" i="5" s="1"/>
  <c r="N86" i="123"/>
  <c r="N88" i="123" s="1"/>
  <c r="D114" i="5" s="1"/>
  <c r="N86" i="64"/>
  <c r="N88" i="64" s="1"/>
  <c r="D55" i="5" s="1"/>
  <c r="N70" i="267"/>
  <c r="N83" i="267" s="1"/>
  <c r="L88" i="267" s="1"/>
  <c r="N70" i="266"/>
  <c r="N83" i="266" s="1"/>
  <c r="L88" i="266" s="1"/>
  <c r="N72" i="165"/>
  <c r="N85" i="165" s="1"/>
  <c r="L91" i="165" s="1"/>
  <c r="L86" i="348"/>
  <c r="N87" i="323"/>
  <c r="N89" i="323" s="1"/>
  <c r="D279" i="5" s="1"/>
  <c r="L85" i="354"/>
  <c r="N86" i="65"/>
  <c r="N88" i="65" s="1"/>
  <c r="D56" i="5" s="1"/>
  <c r="L86" i="364"/>
  <c r="L85" i="364"/>
  <c r="L84" i="39"/>
  <c r="N86" i="46"/>
  <c r="N88" i="46" s="1"/>
  <c r="D38" i="5" s="1"/>
  <c r="N86" i="51"/>
  <c r="N88" i="51" s="1"/>
  <c r="D43" i="5" s="1"/>
  <c r="L88" i="282"/>
  <c r="L83" i="25"/>
  <c r="L83" i="105"/>
  <c r="L84" i="354"/>
  <c r="L85" i="306"/>
  <c r="L85" i="92"/>
  <c r="L84" i="306"/>
  <c r="L84" i="25"/>
  <c r="N87" i="253"/>
  <c r="N89" i="253" s="1"/>
  <c r="D213" i="5" s="1"/>
  <c r="L84" i="365"/>
  <c r="N87" i="365" s="1"/>
  <c r="N89" i="365" s="1"/>
  <c r="D315" i="5" s="1"/>
  <c r="N87" i="371"/>
  <c r="N89" i="371" s="1"/>
  <c r="D293" i="5" s="1"/>
  <c r="L84" i="21"/>
  <c r="L85" i="356"/>
  <c r="L84" i="24"/>
  <c r="L84" i="348"/>
  <c r="L83" i="21"/>
  <c r="L86" i="356"/>
  <c r="N86" i="63"/>
  <c r="N88" i="63" s="1"/>
  <c r="D54" i="5" s="1"/>
  <c r="N86" i="226"/>
  <c r="N88" i="226" s="1"/>
  <c r="D187" i="5" s="1"/>
  <c r="L88" i="50"/>
  <c r="L85" i="363"/>
  <c r="N85" i="72"/>
  <c r="N87" i="72" s="1"/>
  <c r="D63" i="5" s="1"/>
  <c r="N87" i="339"/>
  <c r="N89" i="339" s="1"/>
  <c r="D292" i="5" s="1"/>
  <c r="L86" i="50"/>
  <c r="N85" i="303"/>
  <c r="N87" i="303" s="1"/>
  <c r="D259" i="5" s="1"/>
  <c r="L85" i="31"/>
  <c r="L86" i="363"/>
  <c r="L84" i="34"/>
  <c r="N87" i="333"/>
  <c r="N89" i="333" s="1"/>
  <c r="D287" i="5" s="1"/>
  <c r="L84" i="31"/>
  <c r="L85" i="34"/>
  <c r="N86" i="121"/>
  <c r="N88" i="121" s="1"/>
  <c r="D111" i="5" s="1"/>
  <c r="N79" i="239"/>
  <c r="L85" i="239" s="1"/>
  <c r="N70" i="171"/>
  <c r="N83" i="171" s="1"/>
  <c r="L90" i="171" s="1"/>
  <c r="N69" i="180"/>
  <c r="N82" i="180" s="1"/>
  <c r="L88" i="180" s="1"/>
  <c r="N86" i="43"/>
  <c r="N88" i="43" s="1"/>
  <c r="D34" i="5" s="1"/>
  <c r="N87" i="321"/>
  <c r="N89" i="321" s="1"/>
  <c r="D277" i="5" s="1"/>
  <c r="L85" i="240"/>
  <c r="N86" i="58"/>
  <c r="N88" i="58" s="1"/>
  <c r="D49" i="5" s="1"/>
  <c r="N87" i="327"/>
  <c r="N89" i="327" s="1"/>
  <c r="D281" i="5" s="1"/>
  <c r="L84" i="342"/>
  <c r="L85" i="275"/>
  <c r="N85" i="74"/>
  <c r="N87" i="74" s="1"/>
  <c r="D65" i="5" s="1"/>
  <c r="L90" i="282"/>
  <c r="N91" i="282" s="1"/>
  <c r="N93" i="282" s="1"/>
  <c r="D239" i="5" s="1"/>
  <c r="L83" i="37"/>
  <c r="L84" i="346"/>
  <c r="N87" i="328"/>
  <c r="N89" i="328" s="1"/>
  <c r="D282" i="5" s="1"/>
  <c r="N87" i="340"/>
  <c r="N89" i="340" s="1"/>
  <c r="D294" i="5" s="1"/>
  <c r="L84" i="38"/>
  <c r="L85" i="254"/>
  <c r="L84" i="37"/>
  <c r="L86" i="275"/>
  <c r="L83" i="147"/>
  <c r="L84" i="147"/>
  <c r="N82" i="174"/>
  <c r="L89" i="174" s="1"/>
  <c r="N69" i="183"/>
  <c r="N82" i="183" s="1"/>
  <c r="L88" i="183" s="1"/>
  <c r="N64" i="297"/>
  <c r="N77" i="297" s="1"/>
  <c r="L82" i="297" s="1"/>
  <c r="N69" i="164"/>
  <c r="N82" i="164" s="1"/>
  <c r="L89" i="164" s="1"/>
  <c r="N69" i="172"/>
  <c r="N82" i="172" s="1"/>
  <c r="L88" i="172" s="1"/>
  <c r="N90" i="219"/>
  <c r="N92" i="219" s="1"/>
  <c r="D181" i="5" s="1"/>
  <c r="L100" i="260"/>
  <c r="L82" i="284"/>
  <c r="L99" i="260"/>
  <c r="L83" i="30"/>
  <c r="L84" i="27"/>
  <c r="N86" i="131"/>
  <c r="N88" i="131" s="1"/>
  <c r="D122" i="5" s="1"/>
  <c r="L84" i="30"/>
  <c r="L84" i="135"/>
  <c r="L86" i="241"/>
  <c r="L85" i="41"/>
  <c r="N86" i="130"/>
  <c r="N88" i="130" s="1"/>
  <c r="D121" i="5" s="1"/>
  <c r="N86" i="7"/>
  <c r="N88" i="7" s="1"/>
  <c r="D3" i="5" s="1"/>
  <c r="L83" i="298"/>
  <c r="L84" i="298"/>
  <c r="L84" i="286"/>
  <c r="L83" i="286"/>
  <c r="L85" i="241"/>
  <c r="N87" i="241" s="1"/>
  <c r="N89" i="241" s="1"/>
  <c r="D201" i="5" s="1"/>
  <c r="L92" i="221"/>
  <c r="L83" i="59"/>
  <c r="L83" i="102"/>
  <c r="L82" i="75"/>
  <c r="N86" i="124"/>
  <c r="N88" i="124" s="1"/>
  <c r="D113" i="5" s="1"/>
  <c r="L85" i="69"/>
  <c r="L85" i="213"/>
  <c r="L86" i="332"/>
  <c r="L84" i="332"/>
  <c r="N70" i="176"/>
  <c r="N83" i="176" s="1"/>
  <c r="L88" i="176" s="1"/>
  <c r="N90" i="218"/>
  <c r="N92" i="218" s="1"/>
  <c r="D180" i="5" s="1"/>
  <c r="L84" i="103"/>
  <c r="L87" i="232"/>
  <c r="L85" i="232"/>
  <c r="L84" i="215"/>
  <c r="L83" i="215"/>
  <c r="L85" i="100"/>
  <c r="L84" i="100"/>
  <c r="L83" i="38"/>
  <c r="L83" i="75"/>
  <c r="L83" i="302"/>
  <c r="L82" i="302"/>
  <c r="L84" i="19"/>
  <c r="N79" i="316"/>
  <c r="L84" i="316" s="1"/>
  <c r="L83" i="19"/>
  <c r="N83" i="155"/>
  <c r="L88" i="155" s="1"/>
  <c r="N79" i="313"/>
  <c r="L86" i="313" s="1"/>
  <c r="N79" i="317"/>
  <c r="L85" i="317" s="1"/>
  <c r="L84" i="26"/>
  <c r="L86" i="256"/>
  <c r="N86" i="132"/>
  <c r="N88" i="132" s="1"/>
  <c r="D123" i="5" s="1"/>
  <c r="L83" i="42"/>
  <c r="L91" i="221"/>
  <c r="L84" i="42"/>
  <c r="L83" i="26"/>
  <c r="L85" i="105"/>
  <c r="N86" i="208"/>
  <c r="N88" i="208" s="1"/>
  <c r="D119" i="5" s="1"/>
  <c r="L83" i="92"/>
  <c r="N86" i="47"/>
  <c r="N88" i="47" s="1"/>
  <c r="D39" i="5" s="1"/>
  <c r="L82" i="286"/>
  <c r="L84" i="102"/>
  <c r="L86" i="254"/>
  <c r="N70" i="178"/>
  <c r="N83" i="178" s="1"/>
  <c r="L89" i="178" s="1"/>
  <c r="N70" i="168"/>
  <c r="N83" i="168" s="1"/>
  <c r="L90" i="168" s="1"/>
  <c r="L87" i="274"/>
  <c r="N87" i="343"/>
  <c r="N89" i="343" s="1"/>
  <c r="D296" i="5" s="1"/>
  <c r="L85" i="336"/>
  <c r="L83" i="284"/>
  <c r="N69" i="179"/>
  <c r="N82" i="179" s="1"/>
  <c r="L89" i="179" s="1"/>
  <c r="N69" i="177"/>
  <c r="N82" i="177" s="1"/>
  <c r="L89" i="177" s="1"/>
  <c r="N70" i="268"/>
  <c r="N83" i="268" s="1"/>
  <c r="L90" i="268" s="1"/>
  <c r="L83" i="142"/>
  <c r="L85" i="142"/>
  <c r="L84" i="142"/>
  <c r="L84" i="262"/>
  <c r="L85" i="262"/>
  <c r="L86" i="262"/>
  <c r="L83" i="24"/>
  <c r="L86" i="232"/>
  <c r="L85" i="147"/>
  <c r="L85" i="138"/>
  <c r="L86" i="251"/>
  <c r="L85" i="215"/>
  <c r="N79" i="314"/>
  <c r="L85" i="314" s="1"/>
  <c r="N79" i="318"/>
  <c r="L86" i="318" s="1"/>
  <c r="N79" i="311"/>
  <c r="L84" i="311" s="1"/>
  <c r="N79" i="315"/>
  <c r="L84" i="315" s="1"/>
  <c r="N79" i="319"/>
  <c r="L84" i="319" s="1"/>
  <c r="N77" i="287"/>
  <c r="L83" i="287" s="1"/>
  <c r="L86" i="240"/>
  <c r="L85" i="135"/>
  <c r="L82" i="298"/>
  <c r="L84" i="251"/>
  <c r="L85" i="27"/>
  <c r="N66" i="294"/>
  <c r="N79" i="294" s="1"/>
  <c r="L85"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90" i="266"/>
  <c r="L89" i="266"/>
  <c r="L89" i="267"/>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87" i="354" l="1"/>
  <c r="N89" i="354" s="1"/>
  <c r="D306" i="5" s="1"/>
  <c r="L92" i="165"/>
  <c r="N87" i="348"/>
  <c r="N89" i="348" s="1"/>
  <c r="D301" i="5" s="1"/>
  <c r="N87" i="364"/>
  <c r="N89" i="364" s="1"/>
  <c r="D314" i="5" s="1"/>
  <c r="N87" i="356"/>
  <c r="N89" i="356" s="1"/>
  <c r="D308" i="5" s="1"/>
  <c r="L87" i="180"/>
  <c r="L90" i="165"/>
  <c r="N87" i="306"/>
  <c r="N89" i="306" s="1"/>
  <c r="D262" i="5" s="1"/>
  <c r="L87" i="179"/>
  <c r="N87" i="346"/>
  <c r="N89" i="346" s="1"/>
  <c r="D299" i="5" s="1"/>
  <c r="N86" i="21"/>
  <c r="N88" i="21" s="1"/>
  <c r="D13" i="5" s="1"/>
  <c r="N86" i="25"/>
  <c r="N88" i="25" s="1"/>
  <c r="D17" i="5" s="1"/>
  <c r="L82" i="287"/>
  <c r="N86" i="31"/>
  <c r="N88" i="31" s="1"/>
  <c r="D23" i="5" s="1"/>
  <c r="N87" i="363"/>
  <c r="N89" i="363" s="1"/>
  <c r="D313" i="5" s="1"/>
  <c r="N86" i="105"/>
  <c r="N88" i="105" s="1"/>
  <c r="D95" i="5" s="1"/>
  <c r="N86" i="41"/>
  <c r="N88" i="41" s="1"/>
  <c r="D32" i="5" s="1"/>
  <c r="N86" i="26"/>
  <c r="N88" i="26" s="1"/>
  <c r="D18" i="5" s="1"/>
  <c r="N86" i="24"/>
  <c r="N88" i="24" s="1"/>
  <c r="D16" i="5" s="1"/>
  <c r="N89" i="50"/>
  <c r="N91" i="50" s="1"/>
  <c r="D42" i="5" s="1"/>
  <c r="N86" i="92"/>
  <c r="N88" i="92" s="1"/>
  <c r="D83" i="5" s="1"/>
  <c r="N86" i="19"/>
  <c r="N88" i="19" s="1"/>
  <c r="D11" i="5" s="1"/>
  <c r="N86" i="34"/>
  <c r="N88" i="34" s="1"/>
  <c r="D26" i="5" s="1"/>
  <c r="N86" i="27"/>
  <c r="N88" i="27" s="1"/>
  <c r="D19" i="5" s="1"/>
  <c r="N87" i="336"/>
  <c r="N89" i="336" s="1"/>
  <c r="D290" i="5" s="1"/>
  <c r="N87" i="254"/>
  <c r="N89" i="254" s="1"/>
  <c r="D214" i="5" s="1"/>
  <c r="L88" i="178"/>
  <c r="L89" i="180"/>
  <c r="L87" i="164"/>
  <c r="L85" i="319"/>
  <c r="L88" i="177"/>
  <c r="L84" i="297"/>
  <c r="L85" i="313"/>
  <c r="L86" i="239"/>
  <c r="L84" i="239"/>
  <c r="L89" i="155"/>
  <c r="N86" i="140"/>
  <c r="N88" i="140" s="1"/>
  <c r="D132" i="5" s="1"/>
  <c r="L88" i="174"/>
  <c r="L88" i="268"/>
  <c r="N93" i="221"/>
  <c r="N95" i="221" s="1"/>
  <c r="D184" i="5" s="1"/>
  <c r="L88" i="171"/>
  <c r="L89" i="171"/>
  <c r="L86" i="294"/>
  <c r="N87" i="240"/>
  <c r="N89" i="240" s="1"/>
  <c r="D200" i="5" s="1"/>
  <c r="L88" i="164"/>
  <c r="L84" i="313"/>
  <c r="L90" i="178"/>
  <c r="L89" i="268"/>
  <c r="N85" i="284"/>
  <c r="N87" i="284" s="1"/>
  <c r="D241" i="5" s="1"/>
  <c r="N82" i="227"/>
  <c r="N84" i="227" s="1"/>
  <c r="D188" i="5" s="1"/>
  <c r="N85" i="286"/>
  <c r="N87" i="286" s="1"/>
  <c r="D243" i="5" s="1"/>
  <c r="N88" i="275"/>
  <c r="N90" i="275" s="1"/>
  <c r="D233" i="5" s="1"/>
  <c r="N87" i="332"/>
  <c r="N89" i="332" s="1"/>
  <c r="D286" i="5" s="1"/>
  <c r="N86" i="38"/>
  <c r="N88" i="38" s="1"/>
  <c r="D29" i="5" s="1"/>
  <c r="N87" i="342"/>
  <c r="N89" i="342" s="1"/>
  <c r="D295" i="5" s="1"/>
  <c r="L86" i="311"/>
  <c r="L90" i="155"/>
  <c r="L83" i="297"/>
  <c r="N87" i="256"/>
  <c r="N89" i="256" s="1"/>
  <c r="D215" i="5" s="1"/>
  <c r="N85" i="298"/>
  <c r="N87" i="298" s="1"/>
  <c r="D254" i="5" s="1"/>
  <c r="N86" i="147"/>
  <c r="N88" i="147" s="1"/>
  <c r="D137" i="5" s="1"/>
  <c r="N86" i="42"/>
  <c r="N88" i="42" s="1"/>
  <c r="D33" i="5" s="1"/>
  <c r="N85" i="75"/>
  <c r="N87" i="75" s="1"/>
  <c r="D66" i="5" s="1"/>
  <c r="N101" i="260"/>
  <c r="N103" i="260" s="1"/>
  <c r="D219" i="5" s="1"/>
  <c r="N86" i="37"/>
  <c r="N88" i="37" s="1"/>
  <c r="D28" i="5" s="1"/>
  <c r="L85" i="311"/>
  <c r="L87" i="177"/>
  <c r="N88" i="232"/>
  <c r="N90" i="232" s="1"/>
  <c r="D192" i="5" s="1"/>
  <c r="N86" i="59"/>
  <c r="N88" i="59" s="1"/>
  <c r="D50" i="5" s="1"/>
  <c r="N86" i="69"/>
  <c r="N88" i="69" s="1"/>
  <c r="D60" i="5" s="1"/>
  <c r="L86" i="317"/>
  <c r="L85" i="316"/>
  <c r="L87" i="174"/>
  <c r="L86" i="314"/>
  <c r="N91" i="249"/>
  <c r="N93" i="249" s="1"/>
  <c r="D209" i="5" s="1"/>
  <c r="N90" i="217"/>
  <c r="N92" i="217" s="1"/>
  <c r="D179" i="5" s="1"/>
  <c r="L86" i="316"/>
  <c r="L84" i="314"/>
  <c r="L84" i="317"/>
  <c r="L89" i="183"/>
  <c r="L87" i="183"/>
  <c r="L86" i="319"/>
  <c r="N86" i="83"/>
  <c r="N88" i="83" s="1"/>
  <c r="D74" i="5" s="1"/>
  <c r="N86" i="30"/>
  <c r="N88" i="30" s="1"/>
  <c r="D22" i="5" s="1"/>
  <c r="N86" i="80"/>
  <c r="N88" i="80" s="1"/>
  <c r="D71" i="5" s="1"/>
  <c r="N86" i="231"/>
  <c r="N88" i="231" s="1"/>
  <c r="D191" i="5" s="1"/>
  <c r="N86" i="102"/>
  <c r="N88" i="102" s="1"/>
  <c r="D92" i="5" s="1"/>
  <c r="L89" i="176"/>
  <c r="N86" i="135"/>
  <c r="N88" i="135" s="1"/>
  <c r="D126" i="5" s="1"/>
  <c r="L89" i="157"/>
  <c r="L88" i="157"/>
  <c r="N86" i="88"/>
  <c r="N88" i="88" s="1"/>
  <c r="D79" i="5" s="1"/>
  <c r="N86" i="213"/>
  <c r="N88" i="213" s="1"/>
  <c r="D175" i="5" s="1"/>
  <c r="N86" i="103"/>
  <c r="N88" i="103" s="1"/>
  <c r="D93" i="5" s="1"/>
  <c r="L90" i="176"/>
  <c r="N87" i="235"/>
  <c r="N89" i="235" s="1"/>
  <c r="D195" i="5" s="1"/>
  <c r="N86" i="53"/>
  <c r="N88" i="53" s="1"/>
  <c r="D45" i="5" s="1"/>
  <c r="N87" i="262"/>
  <c r="N89" i="262" s="1"/>
  <c r="D221" i="5" s="1"/>
  <c r="N87" i="238"/>
  <c r="N89" i="238" s="1"/>
  <c r="D198" i="5" s="1"/>
  <c r="N86" i="149"/>
  <c r="N88" i="149" s="1"/>
  <c r="D135" i="5" s="1"/>
  <c r="N87" i="251"/>
  <c r="N89" i="251" s="1"/>
  <c r="D211" i="5" s="1"/>
  <c r="N85" i="302"/>
  <c r="N87" i="302" s="1"/>
  <c r="N86" i="215"/>
  <c r="N88" i="215" s="1"/>
  <c r="D177" i="5" s="1"/>
  <c r="N86" i="9"/>
  <c r="N88" i="9" s="1"/>
  <c r="D4" i="5" s="1"/>
  <c r="N87" i="264"/>
  <c r="N89" i="264" s="1"/>
  <c r="D223" i="5" s="1"/>
  <c r="N85" i="325"/>
  <c r="N87" i="325" s="1"/>
  <c r="D280" i="5" s="1"/>
  <c r="N86" i="100"/>
  <c r="N88" i="100" s="1"/>
  <c r="D90" i="5" s="1"/>
  <c r="L85" i="315"/>
  <c r="L85" i="318"/>
  <c r="L83" i="60"/>
  <c r="L84" i="318"/>
  <c r="L84" i="287"/>
  <c r="L88" i="179"/>
  <c r="N90" i="179" s="1"/>
  <c r="N92" i="179" s="1"/>
  <c r="D158" i="5" s="1"/>
  <c r="N86" i="99"/>
  <c r="N88" i="99" s="1"/>
  <c r="D89" i="5" s="1"/>
  <c r="N86" i="138"/>
  <c r="N88" i="138" s="1"/>
  <c r="D129" i="5" s="1"/>
  <c r="N88" i="274"/>
  <c r="N90" i="274" s="1"/>
  <c r="D232" i="5" s="1"/>
  <c r="N86" i="209"/>
  <c r="N88" i="209" s="1"/>
  <c r="D131" i="5" s="1"/>
  <c r="L84" i="294"/>
  <c r="N86" i="142"/>
  <c r="N88" i="142" s="1"/>
  <c r="D134" i="5" s="1"/>
  <c r="L86" i="315"/>
  <c r="L89" i="189"/>
  <c r="N86" i="33"/>
  <c r="N88" i="33" s="1"/>
  <c r="D25" i="5" s="1"/>
  <c r="N86" i="29"/>
  <c r="N88" i="29" s="1"/>
  <c r="D21" i="5" s="1"/>
  <c r="L87"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0" l="1"/>
  <c r="N92" i="180" s="1"/>
  <c r="D159" i="5" s="1"/>
  <c r="N87" i="239"/>
  <c r="N89" i="239" s="1"/>
  <c r="D199" i="5" s="1"/>
  <c r="N85" i="287"/>
  <c r="N87" i="287" s="1"/>
  <c r="D244" i="5" s="1"/>
  <c r="N91" i="178"/>
  <c r="N93" i="178" s="1"/>
  <c r="D157" i="5" s="1"/>
  <c r="N87" i="319"/>
  <c r="N89" i="319" s="1"/>
  <c r="D275" i="5" s="1"/>
  <c r="N90" i="164"/>
  <c r="N92" i="164" s="1"/>
  <c r="D149" i="5" s="1"/>
  <c r="N90" i="174"/>
  <c r="N92" i="174" s="1"/>
  <c r="D154" i="5" s="1"/>
  <c r="N91" i="155"/>
  <c r="N93" i="155" s="1"/>
  <c r="D144" i="5" s="1"/>
  <c r="N90" i="177"/>
  <c r="N92" i="177" s="1"/>
  <c r="N91" i="171"/>
  <c r="N93" i="171" s="1"/>
  <c r="D156" i="5" s="1"/>
  <c r="N85" i="297"/>
  <c r="N87" i="297" s="1"/>
  <c r="D253" i="5" s="1"/>
  <c r="N91" i="268"/>
  <c r="N93" i="268" s="1"/>
  <c r="D227" i="5" s="1"/>
  <c r="N87" i="314"/>
  <c r="N89" i="314" s="1"/>
  <c r="D270" i="5" s="1"/>
  <c r="N87" i="313"/>
  <c r="N89" i="313" s="1"/>
  <c r="D269" i="5" s="1"/>
  <c r="N87" i="316"/>
  <c r="N89" i="316" s="1"/>
  <c r="D272" i="5" s="1"/>
  <c r="N87" i="317"/>
  <c r="N89" i="317" s="1"/>
  <c r="D273" i="5" s="1"/>
  <c r="N86" i="60"/>
  <c r="N88" i="60" s="1"/>
  <c r="D51" i="5" s="1"/>
  <c r="N87" i="294"/>
  <c r="N89" i="294" s="1"/>
  <c r="D250" i="5" s="1"/>
  <c r="N87" i="315"/>
  <c r="N89" i="315" s="1"/>
  <c r="D271" i="5" s="1"/>
  <c r="N87" i="311"/>
  <c r="N89" i="311" s="1"/>
  <c r="D267" i="5" s="1"/>
  <c r="N90" i="183"/>
  <c r="N92" i="183" s="1"/>
  <c r="D163" i="5" s="1"/>
  <c r="N91" i="176"/>
  <c r="N93" i="176" s="1"/>
  <c r="D155" i="5" s="1"/>
  <c r="N91" i="157"/>
  <c r="N93" i="157" s="1"/>
  <c r="D145" i="5" s="1"/>
  <c r="N90" i="172"/>
  <c r="N92" i="172" s="1"/>
  <c r="D153" i="5" s="1"/>
  <c r="N87" i="318"/>
  <c r="N89" i="318" s="1"/>
  <c r="D274" i="5" s="1"/>
  <c r="N91" i="158"/>
  <c r="N93" i="158" s="1"/>
  <c r="D146" i="5" s="1"/>
  <c r="N90" i="189"/>
  <c r="N92" i="189" s="1"/>
  <c r="D169"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6" authorId="0" shapeId="0" xr:uid="{00000000-0006-0000-0800-000001000000}">
      <text>
        <r>
          <rPr>
            <b/>
            <sz val="9"/>
            <color indexed="81"/>
            <rFont val="Tahoma"/>
            <family val="2"/>
          </rPr>
          <t>Jorge antonio Mantilla Puerto:</t>
        </r>
        <r>
          <rPr>
            <sz val="9"/>
            <color indexed="81"/>
            <rFont val="Tahoma"/>
            <family val="2"/>
          </rPr>
          <t xml:space="preserve">
Bulldozer tipo D6</t>
        </r>
      </text>
    </comment>
    <comment ref="K37" authorId="0" shapeId="0" xr:uid="{00000000-0006-0000-0800-000002000000}">
      <text>
        <r>
          <rPr>
            <b/>
            <sz val="10"/>
            <color indexed="81"/>
            <rFont val="Tahoma"/>
            <family val="2"/>
          </rPr>
          <t>Jorge antonio Mantilla Puerto:</t>
        </r>
        <r>
          <rPr>
            <sz val="10"/>
            <color indexed="81"/>
            <rFont val="Tahoma"/>
            <family val="2"/>
          </rPr>
          <t xml:space="preserve">
Cargador tipo CAT 930</t>
        </r>
      </text>
    </comment>
  </commentList>
</comments>
</file>

<file path=xl/sharedStrings.xml><?xml version="1.0" encoding="utf-8"?>
<sst xmlns="http://schemas.openxmlformats.org/spreadsheetml/2006/main" count="38540" uniqueCount="2344">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</sst>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50">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b/>
      <sz val="10"/>
      <color theme="4" tint="-0.249977111117893"/>
      <name val="Arial"/>
      <family val="2"/>
    </font>
    <font>
      <b/>
      <sz val="10"/>
      <color indexed="81"/>
      <name val="Tahoma"/>
      <family val="2"/>
    </font>
    <font>
      <sz val="10"/>
      <color indexed="81"/>
      <name val="Tahoma"/>
      <family val="2"/>
    </font>
    <font>
      <b/>
      <sz val="12"/>
      <color rgb="FF00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3" fontId="3" fillId="16" borderId="63"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0" fontId="46" fillId="7" borderId="23" xfId="0" applyNumberFormat="1" applyFont="1" applyFill="1" applyBorder="1" applyAlignment="1">
      <alignment horizontal="right"/>
    </xf>
    <xf numFmtId="0" fontId="49" fillId="0" borderId="0" xfId="0" applyFont="1" applyFill="1" applyProtection="1"/>
    <xf numFmtId="2" fontId="49" fillId="0" borderId="0" xfId="0" applyNumberFormat="1" applyFont="1" applyFill="1" applyProtection="1"/>
    <xf numFmtId="170" fontId="14" fillId="7" borderId="23" xfId="0" applyNumberFormat="1" applyFont="1" applyFill="1" applyBorder="1" applyAlignment="1">
      <alignment horizontal="right"/>
    </xf>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CORDOBA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C58" sqref="C58"/>
    </sheetView>
  </sheetViews>
  <sheetFormatPr baseColWidth="10" defaultRowHeight="15"/>
  <cols>
    <col min="8" max="8" width="83" customWidth="1"/>
    <col min="26" max="26" width="10.28515625" customWidth="1"/>
  </cols>
  <sheetData>
    <row r="1" spans="1:38" ht="15.75" thickTop="1">
      <c r="A1" s="117"/>
      <c r="B1" s="118"/>
      <c r="C1" s="118"/>
      <c r="D1" s="118"/>
      <c r="E1" s="118"/>
      <c r="F1" s="118"/>
      <c r="G1" s="118"/>
      <c r="H1" s="119"/>
      <c r="Z1" s="222"/>
      <c r="AA1" s="222"/>
      <c r="AB1" s="222"/>
      <c r="AC1" s="222"/>
      <c r="AD1" s="222"/>
      <c r="AE1" s="222"/>
      <c r="AF1" s="222"/>
      <c r="AG1" s="222"/>
      <c r="AH1" s="222"/>
      <c r="AI1" s="222"/>
      <c r="AJ1" s="222"/>
      <c r="AK1" s="222"/>
      <c r="AL1" s="222"/>
    </row>
    <row r="2" spans="1:38">
      <c r="A2" s="120"/>
      <c r="B2" s="121"/>
      <c r="C2" s="121"/>
      <c r="D2" s="121"/>
      <c r="E2" s="121"/>
      <c r="F2" s="121"/>
      <c r="G2" s="121"/>
      <c r="H2" s="122"/>
      <c r="Z2" s="222"/>
      <c r="AA2" s="222"/>
      <c r="AB2" s="222"/>
      <c r="AC2" s="222"/>
      <c r="AD2" s="222"/>
      <c r="AE2" s="222"/>
      <c r="AF2" s="222"/>
      <c r="AG2" s="222"/>
      <c r="AH2" s="222"/>
      <c r="AI2" s="222"/>
      <c r="AJ2" s="222"/>
      <c r="AK2" s="222"/>
      <c r="AL2" s="222"/>
    </row>
    <row r="3" spans="1:38">
      <c r="A3" s="120"/>
      <c r="B3" s="121"/>
      <c r="C3" s="121"/>
      <c r="D3" s="121"/>
      <c r="E3" s="121"/>
      <c r="F3" s="121"/>
      <c r="G3" s="121"/>
      <c r="H3" s="122"/>
      <c r="Z3" s="222"/>
      <c r="AA3" s="222"/>
      <c r="AB3" s="222"/>
      <c r="AC3" s="222"/>
      <c r="AD3" s="222"/>
      <c r="AE3" s="222"/>
      <c r="AF3" s="222"/>
      <c r="AG3" s="222"/>
      <c r="AH3" s="222"/>
      <c r="AI3" s="222"/>
      <c r="AJ3" s="222"/>
      <c r="AK3" s="222"/>
      <c r="AL3" s="222"/>
    </row>
    <row r="4" spans="1:38">
      <c r="A4" s="120"/>
      <c r="B4" s="121"/>
      <c r="C4" s="121"/>
      <c r="D4" s="121"/>
      <c r="E4" s="121"/>
      <c r="F4" s="121"/>
      <c r="G4" s="121"/>
      <c r="H4" s="122"/>
      <c r="Z4" s="222"/>
      <c r="AA4" s="222"/>
      <c r="AB4" s="222"/>
      <c r="AC4" s="222"/>
      <c r="AD4" s="222"/>
      <c r="AE4" s="222"/>
      <c r="AF4" s="222"/>
      <c r="AG4" s="222"/>
      <c r="AH4" s="222"/>
      <c r="AI4" s="222"/>
      <c r="AJ4" s="222"/>
      <c r="AK4" s="222"/>
      <c r="AL4" s="222"/>
    </row>
    <row r="5" spans="1:38">
      <c r="A5" s="120"/>
      <c r="B5" s="121"/>
      <c r="C5" s="121"/>
      <c r="D5" s="121"/>
      <c r="E5" s="121"/>
      <c r="F5" s="121"/>
      <c r="G5" s="121"/>
      <c r="H5" s="122"/>
      <c r="Z5" s="222"/>
      <c r="AA5" s="222"/>
      <c r="AB5" s="222"/>
      <c r="AC5" s="222"/>
      <c r="AD5" s="222"/>
      <c r="AE5" s="222"/>
      <c r="AF5" s="222"/>
      <c r="AG5" s="222"/>
      <c r="AH5" s="222"/>
      <c r="AI5" s="222"/>
      <c r="AJ5" s="222"/>
      <c r="AK5" s="222"/>
      <c r="AL5" s="222"/>
    </row>
    <row r="6" spans="1:38">
      <c r="A6" s="120"/>
      <c r="B6" s="121"/>
      <c r="C6" s="121"/>
      <c r="D6" s="121"/>
      <c r="E6" s="121"/>
      <c r="F6" s="121"/>
      <c r="G6" s="121"/>
      <c r="H6" s="122"/>
      <c r="Z6" s="222"/>
      <c r="AA6" s="222"/>
      <c r="AB6" s="222"/>
      <c r="AC6" s="222"/>
      <c r="AD6" s="222"/>
      <c r="AE6" s="222"/>
      <c r="AF6" s="222"/>
      <c r="AG6" s="222"/>
      <c r="AH6" s="222"/>
      <c r="AI6" s="222"/>
      <c r="AJ6" s="222"/>
      <c r="AK6" s="222"/>
      <c r="AL6" s="222"/>
    </row>
    <row r="7" spans="1:38">
      <c r="A7" s="120"/>
      <c r="B7" s="121"/>
      <c r="C7" s="121"/>
      <c r="D7" s="121"/>
      <c r="E7" s="121"/>
      <c r="F7" s="121"/>
      <c r="G7" s="121"/>
      <c r="H7" s="122"/>
      <c r="Z7" s="222"/>
      <c r="AA7" s="222"/>
      <c r="AB7" s="222"/>
      <c r="AC7" s="222"/>
      <c r="AD7" s="222"/>
      <c r="AE7" s="222"/>
      <c r="AF7" s="222"/>
      <c r="AG7" s="222"/>
      <c r="AH7" s="222"/>
      <c r="AI7" s="222"/>
      <c r="AJ7" s="222"/>
      <c r="AK7" s="222"/>
      <c r="AL7" s="222"/>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1"/>
      <c r="AA8" s="222"/>
      <c r="AB8" s="222"/>
      <c r="AC8" s="222"/>
      <c r="AD8" s="222"/>
      <c r="AE8" s="222"/>
      <c r="AF8" s="222"/>
      <c r="AG8" s="222"/>
      <c r="AH8" s="222"/>
      <c r="AI8" s="222"/>
      <c r="AJ8" s="222"/>
      <c r="AK8" s="222"/>
      <c r="AL8" s="222"/>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1"/>
      <c r="AA9" s="222"/>
      <c r="AB9" s="222"/>
      <c r="AC9" s="222"/>
      <c r="AD9" s="222"/>
      <c r="AE9" s="222"/>
      <c r="AF9" s="222"/>
      <c r="AG9" s="222"/>
      <c r="AH9" s="222"/>
      <c r="AI9" s="222"/>
      <c r="AJ9" s="222"/>
      <c r="AK9" s="222"/>
      <c r="AL9" s="222"/>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1"/>
      <c r="AA10" s="222"/>
      <c r="AB10" s="222"/>
      <c r="AC10" s="222"/>
      <c r="AD10" s="222"/>
      <c r="AE10" s="222"/>
      <c r="AF10" s="222"/>
      <c r="AG10" s="222"/>
      <c r="AH10" s="222"/>
      <c r="AI10" s="222"/>
      <c r="AJ10" s="222"/>
      <c r="AK10" s="222"/>
      <c r="AL10" s="222"/>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1"/>
      <c r="AA11" s="222"/>
      <c r="AB11" s="222"/>
      <c r="AC11" s="222"/>
      <c r="AD11" s="222"/>
      <c r="AE11" s="222"/>
      <c r="AF11" s="222"/>
      <c r="AG11" s="222"/>
      <c r="AH11" s="222"/>
      <c r="AI11" s="222"/>
      <c r="AJ11" s="222"/>
      <c r="AK11" s="222"/>
      <c r="AL11" s="222"/>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1"/>
      <c r="AA12" s="222"/>
      <c r="AB12" s="222"/>
      <c r="AC12" s="222"/>
      <c r="AD12" s="222"/>
      <c r="AE12" s="222"/>
      <c r="AF12" s="222"/>
      <c r="AG12" s="222"/>
      <c r="AH12" s="222"/>
      <c r="AI12" s="222"/>
      <c r="AJ12" s="222"/>
      <c r="AK12" s="222"/>
      <c r="AL12" s="222"/>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1"/>
      <c r="AA13" s="222"/>
      <c r="AB13" s="222"/>
      <c r="AC13" s="222"/>
      <c r="AD13" s="222"/>
      <c r="AE13" s="222"/>
      <c r="AF13" s="222"/>
      <c r="AG13" s="222"/>
      <c r="AH13" s="222"/>
      <c r="AI13" s="222"/>
      <c r="AJ13" s="222"/>
      <c r="AK13" s="222"/>
      <c r="AL13" s="222"/>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1"/>
      <c r="AA14" s="222"/>
      <c r="AB14" s="222"/>
      <c r="AC14" s="222"/>
      <c r="AD14" s="222"/>
      <c r="AE14" s="222"/>
      <c r="AF14" s="222"/>
      <c r="AG14" s="222"/>
      <c r="AH14" s="222"/>
      <c r="AI14" s="222"/>
      <c r="AJ14" s="222"/>
      <c r="AK14" s="222"/>
      <c r="AL14" s="222"/>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1"/>
      <c r="AA15" s="222"/>
      <c r="AB15" s="222"/>
      <c r="AC15" s="222"/>
      <c r="AD15" s="222"/>
      <c r="AE15" s="222"/>
      <c r="AF15" s="222"/>
      <c r="AG15" s="222"/>
      <c r="AH15" s="222"/>
      <c r="AI15" s="222"/>
      <c r="AJ15" s="222"/>
      <c r="AK15" s="222"/>
      <c r="AL15" s="222"/>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1"/>
      <c r="AA16" s="222"/>
      <c r="AB16" s="222"/>
      <c r="AC16" s="222"/>
      <c r="AD16" s="222"/>
      <c r="AE16" s="222"/>
      <c r="AF16" s="222"/>
      <c r="AG16" s="222"/>
      <c r="AH16" s="222"/>
      <c r="AI16" s="222"/>
      <c r="AJ16" s="222"/>
      <c r="AK16" s="222"/>
      <c r="AL16" s="222"/>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1"/>
      <c r="AA17" s="222"/>
      <c r="AB17" s="222"/>
      <c r="AC17" s="222"/>
      <c r="AD17" s="222"/>
      <c r="AE17" s="222"/>
      <c r="AF17" s="222"/>
      <c r="AG17" s="222"/>
      <c r="AH17" s="222"/>
      <c r="AI17" s="222"/>
      <c r="AJ17" s="222"/>
      <c r="AK17" s="222"/>
      <c r="AL17" s="222"/>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1"/>
      <c r="AA18" s="222"/>
      <c r="AB18" s="222"/>
      <c r="AC18" s="222"/>
      <c r="AD18" s="222"/>
      <c r="AE18" s="222"/>
      <c r="AF18" s="222"/>
      <c r="AG18" s="222"/>
      <c r="AH18" s="222"/>
      <c r="AI18" s="222"/>
      <c r="AJ18" s="222"/>
      <c r="AK18" s="222"/>
      <c r="AL18" s="222"/>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1"/>
      <c r="AA19" s="222"/>
      <c r="AB19" s="222"/>
      <c r="AC19" s="222"/>
      <c r="AD19" s="222"/>
      <c r="AE19" s="222"/>
      <c r="AF19" s="222"/>
      <c r="AG19" s="222"/>
      <c r="AH19" s="222"/>
      <c r="AI19" s="222"/>
      <c r="AJ19" s="222"/>
      <c r="AK19" s="222"/>
      <c r="AL19" s="222"/>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1"/>
      <c r="AA20" s="222"/>
      <c r="AB20" s="222"/>
      <c r="AC20" s="222"/>
      <c r="AD20" s="222"/>
      <c r="AE20" s="222"/>
      <c r="AF20" s="222"/>
      <c r="AG20" s="222"/>
      <c r="AH20" s="222"/>
      <c r="AI20" s="222"/>
      <c r="AJ20" s="222"/>
      <c r="AK20" s="222"/>
      <c r="AL20" s="222"/>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1"/>
      <c r="AA21" s="222"/>
      <c r="AB21" s="222"/>
      <c r="AC21" s="222"/>
      <c r="AD21" s="222"/>
      <c r="AE21" s="222"/>
      <c r="AF21" s="222"/>
      <c r="AG21" s="222"/>
      <c r="AH21" s="222"/>
      <c r="AI21" s="222"/>
      <c r="AJ21" s="222"/>
      <c r="AK21" s="222"/>
      <c r="AL21" s="222"/>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1"/>
      <c r="AA22" s="222"/>
      <c r="AB22" s="222"/>
      <c r="AC22" s="222"/>
      <c r="AD22" s="222"/>
      <c r="AE22" s="222"/>
      <c r="AF22" s="222"/>
      <c r="AG22" s="222"/>
      <c r="AH22" s="222"/>
      <c r="AI22" s="222"/>
      <c r="AJ22" s="222"/>
      <c r="AK22" s="222"/>
      <c r="AL22" s="222"/>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1"/>
      <c r="AA23" s="222"/>
      <c r="AB23" s="222"/>
      <c r="AC23" s="222"/>
      <c r="AD23" s="222"/>
      <c r="AE23" s="222"/>
      <c r="AF23" s="222"/>
      <c r="AG23" s="222"/>
      <c r="AH23" s="222"/>
      <c r="AI23" s="222"/>
      <c r="AJ23" s="222"/>
      <c r="AK23" s="222"/>
      <c r="AL23" s="222"/>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1"/>
      <c r="AA24" s="222"/>
      <c r="AB24" s="222"/>
      <c r="AC24" s="222"/>
      <c r="AD24" s="222"/>
      <c r="AE24" s="222"/>
      <c r="AF24" s="222"/>
      <c r="AG24" s="222"/>
      <c r="AH24" s="222"/>
      <c r="AI24" s="222"/>
      <c r="AJ24" s="222"/>
      <c r="AK24" s="222"/>
      <c r="AL24" s="222"/>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1"/>
      <c r="AA25" s="222"/>
      <c r="AB25" s="222"/>
      <c r="AC25" s="222"/>
      <c r="AD25" s="222"/>
      <c r="AE25" s="222"/>
      <c r="AF25" s="222"/>
      <c r="AG25" s="222"/>
      <c r="AH25" s="222"/>
      <c r="AI25" s="222"/>
      <c r="AJ25" s="222"/>
      <c r="AK25" s="222"/>
      <c r="AL25" s="222"/>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1"/>
      <c r="AA26" s="222"/>
      <c r="AB26" s="222"/>
      <c r="AC26" s="222"/>
      <c r="AD26" s="222"/>
      <c r="AE26" s="222"/>
      <c r="AF26" s="222"/>
      <c r="AG26" s="222"/>
      <c r="AH26" s="222"/>
      <c r="AI26" s="222"/>
      <c r="AJ26" s="222"/>
      <c r="AK26" s="222"/>
      <c r="AL26" s="222"/>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1"/>
      <c r="AA27" s="222"/>
      <c r="AB27" s="222"/>
      <c r="AC27" s="222"/>
      <c r="AD27" s="222"/>
      <c r="AE27" s="222"/>
      <c r="AF27" s="222"/>
      <c r="AG27" s="222"/>
      <c r="AH27" s="222"/>
      <c r="AI27" s="222"/>
      <c r="AJ27" s="222"/>
      <c r="AK27" s="222"/>
      <c r="AL27" s="222"/>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1"/>
      <c r="AA28" s="222"/>
      <c r="AB28" s="222"/>
      <c r="AC28" s="222"/>
      <c r="AD28" s="222"/>
      <c r="AE28" s="222"/>
      <c r="AF28" s="222"/>
      <c r="AG28" s="222"/>
      <c r="AH28" s="222"/>
      <c r="AI28" s="222"/>
      <c r="AJ28" s="222"/>
      <c r="AK28" s="222"/>
      <c r="AL28" s="222"/>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1"/>
      <c r="AA29" s="222"/>
      <c r="AB29" s="222"/>
      <c r="AC29" s="222"/>
      <c r="AD29" s="222"/>
      <c r="AE29" s="222"/>
      <c r="AF29" s="222"/>
      <c r="AG29" s="222"/>
      <c r="AH29" s="222"/>
      <c r="AI29" s="222"/>
      <c r="AJ29" s="222"/>
      <c r="AK29" s="222"/>
      <c r="AL29" s="222"/>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1"/>
      <c r="AA30" s="222"/>
      <c r="AB30" s="222"/>
      <c r="AC30" s="222"/>
      <c r="AD30" s="222"/>
      <c r="AE30" s="222"/>
      <c r="AF30" s="222"/>
      <c r="AG30" s="222"/>
      <c r="AH30" s="222"/>
      <c r="AI30" s="222"/>
      <c r="AJ30" s="222"/>
      <c r="AK30" s="222"/>
      <c r="AL30" s="222"/>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1"/>
      <c r="AA31" s="222"/>
      <c r="AB31" s="222"/>
      <c r="AC31" s="222"/>
      <c r="AD31" s="222"/>
      <c r="AE31" s="222"/>
      <c r="AF31" s="222"/>
      <c r="AG31" s="222"/>
      <c r="AH31" s="222"/>
      <c r="AI31" s="222"/>
      <c r="AJ31" s="222"/>
      <c r="AK31" s="222"/>
      <c r="AL31" s="222"/>
    </row>
    <row r="32" spans="1:38">
      <c r="A32" s="670"/>
      <c r="B32" s="670"/>
      <c r="C32" s="670"/>
      <c r="D32" s="670"/>
      <c r="E32" s="670"/>
      <c r="F32" s="670"/>
      <c r="G32" s="670"/>
      <c r="H32" s="670"/>
      <c r="I32" s="121"/>
      <c r="J32" s="121"/>
      <c r="K32" s="121"/>
      <c r="L32" s="121"/>
      <c r="M32" s="121"/>
      <c r="N32" s="121"/>
      <c r="O32" s="121"/>
      <c r="P32" s="121"/>
      <c r="Q32" s="121"/>
      <c r="R32" s="121"/>
      <c r="S32" s="121"/>
      <c r="T32" s="121"/>
      <c r="U32" s="121"/>
      <c r="V32" s="121"/>
      <c r="W32" s="121"/>
      <c r="X32" s="121"/>
      <c r="Y32" s="121"/>
      <c r="Z32" s="221"/>
      <c r="AA32" s="222"/>
      <c r="AB32" s="222"/>
      <c r="AC32" s="222"/>
      <c r="AD32" s="222"/>
      <c r="AE32" s="222"/>
      <c r="AF32" s="222"/>
      <c r="AG32" s="222"/>
      <c r="AH32" s="222"/>
      <c r="AI32" s="222"/>
      <c r="AJ32" s="222"/>
      <c r="AK32" s="222"/>
      <c r="AL32" s="222"/>
    </row>
    <row r="33" spans="1:38">
      <c r="A33" s="670"/>
      <c r="B33" s="670"/>
      <c r="C33" s="670"/>
      <c r="D33" s="670"/>
      <c r="E33" s="670"/>
      <c r="F33" s="670"/>
      <c r="G33" s="670"/>
      <c r="H33" s="670"/>
      <c r="I33" s="121"/>
      <c r="J33" s="121"/>
      <c r="K33" s="121"/>
      <c r="L33" s="121"/>
      <c r="M33" s="121"/>
      <c r="N33" s="121"/>
      <c r="O33" s="121"/>
      <c r="P33" s="121"/>
      <c r="Q33" s="121"/>
      <c r="R33" s="121"/>
      <c r="S33" s="121"/>
      <c r="T33" s="121"/>
      <c r="U33" s="121"/>
      <c r="V33" s="121"/>
      <c r="W33" s="121"/>
      <c r="X33" s="121"/>
      <c r="Y33" s="121"/>
      <c r="Z33" s="221"/>
      <c r="AA33" s="222"/>
      <c r="AB33" s="222"/>
      <c r="AC33" s="222"/>
      <c r="AD33" s="222"/>
      <c r="AE33" s="222"/>
      <c r="AF33" s="222"/>
      <c r="AG33" s="222"/>
      <c r="AH33" s="222"/>
      <c r="AI33" s="222"/>
      <c r="AJ33" s="222"/>
      <c r="AK33" s="222"/>
      <c r="AL33" s="222"/>
    </row>
    <row r="34" spans="1:38">
      <c r="A34" s="670"/>
      <c r="B34" s="670"/>
      <c r="C34" s="670"/>
      <c r="D34" s="670"/>
      <c r="E34" s="670"/>
      <c r="F34" s="670"/>
      <c r="G34" s="670"/>
      <c r="H34" s="670"/>
      <c r="I34" s="121"/>
      <c r="J34" s="121"/>
      <c r="K34" s="121"/>
      <c r="L34" s="121"/>
      <c r="M34" s="121"/>
      <c r="N34" s="121"/>
      <c r="O34" s="121"/>
      <c r="P34" s="121"/>
      <c r="Q34" s="121"/>
      <c r="R34" s="121"/>
      <c r="S34" s="121"/>
      <c r="T34" s="121"/>
      <c r="U34" s="121"/>
      <c r="V34" s="121"/>
      <c r="W34" s="121"/>
      <c r="X34" s="121"/>
      <c r="Y34" s="121"/>
      <c r="Z34" s="221"/>
      <c r="AA34" s="222"/>
      <c r="AB34" s="222"/>
      <c r="AC34" s="222"/>
      <c r="AD34" s="222"/>
      <c r="AE34" s="222"/>
      <c r="AF34" s="222"/>
      <c r="AG34" s="222"/>
      <c r="AH34" s="222"/>
      <c r="AI34" s="222"/>
      <c r="AJ34" s="222"/>
      <c r="AK34" s="222"/>
      <c r="AL34" s="222"/>
    </row>
    <row r="35" spans="1:38">
      <c r="A35" s="670"/>
      <c r="B35" s="670"/>
      <c r="C35" s="670"/>
      <c r="D35" s="670"/>
      <c r="E35" s="670"/>
      <c r="F35" s="670"/>
      <c r="G35" s="670"/>
      <c r="H35" s="670"/>
      <c r="I35" s="121"/>
      <c r="J35" s="121"/>
      <c r="K35" s="121"/>
      <c r="L35" s="121"/>
      <c r="M35" s="121"/>
      <c r="N35" s="121"/>
      <c r="O35" s="121"/>
      <c r="P35" s="121"/>
      <c r="Q35" s="121"/>
      <c r="R35" s="121"/>
      <c r="S35" s="121"/>
      <c r="T35" s="121"/>
      <c r="U35" s="121"/>
      <c r="V35" s="121"/>
      <c r="W35" s="121"/>
      <c r="X35" s="121"/>
      <c r="Y35" s="121"/>
      <c r="Z35" s="221"/>
      <c r="AA35" s="222"/>
      <c r="AB35" s="222"/>
      <c r="AC35" s="222"/>
      <c r="AD35" s="222"/>
      <c r="AE35" s="222"/>
      <c r="AF35" s="222"/>
      <c r="AG35" s="222"/>
      <c r="AH35" s="222"/>
      <c r="AI35" s="222"/>
      <c r="AJ35" s="222"/>
      <c r="AK35" s="222"/>
      <c r="AL35" s="222"/>
    </row>
    <row r="36" spans="1:38">
      <c r="A36" s="670"/>
      <c r="B36" s="670"/>
      <c r="C36" s="670"/>
      <c r="D36" s="670"/>
      <c r="E36" s="670"/>
      <c r="F36" s="670"/>
      <c r="G36" s="670"/>
      <c r="H36" s="670"/>
      <c r="I36" s="121"/>
      <c r="J36" s="121"/>
      <c r="K36" s="121"/>
      <c r="L36" s="121"/>
      <c r="M36" s="121"/>
      <c r="N36" s="121"/>
      <c r="O36" s="121"/>
      <c r="P36" s="121"/>
      <c r="Q36" s="121"/>
      <c r="R36" s="121"/>
      <c r="S36" s="121"/>
      <c r="T36" s="121"/>
      <c r="U36" s="121"/>
      <c r="V36" s="121"/>
      <c r="W36" s="121"/>
      <c r="X36" s="121"/>
      <c r="Y36" s="121"/>
      <c r="Z36" s="221"/>
      <c r="AA36" s="222"/>
      <c r="AB36" s="222"/>
      <c r="AC36" s="222"/>
      <c r="AD36" s="222"/>
      <c r="AE36" s="222"/>
      <c r="AF36" s="222"/>
      <c r="AG36" s="222"/>
      <c r="AH36" s="222"/>
      <c r="AI36" s="222"/>
      <c r="AJ36" s="222"/>
      <c r="AK36" s="222"/>
      <c r="AL36" s="222"/>
    </row>
    <row r="37" spans="1:38">
      <c r="A37" s="670"/>
      <c r="B37" s="670"/>
      <c r="C37" s="670"/>
      <c r="D37" s="670"/>
      <c r="E37" s="670"/>
      <c r="F37" s="670"/>
      <c r="G37" s="670"/>
      <c r="H37" s="670"/>
      <c r="I37" s="121"/>
      <c r="J37" s="121"/>
      <c r="K37" s="121"/>
      <c r="L37" s="121"/>
      <c r="M37" s="121"/>
      <c r="N37" s="121"/>
      <c r="O37" s="121"/>
      <c r="P37" s="121"/>
      <c r="Q37" s="121"/>
      <c r="R37" s="121"/>
      <c r="S37" s="121"/>
      <c r="T37" s="121"/>
      <c r="U37" s="121"/>
      <c r="V37" s="121"/>
      <c r="W37" s="121"/>
      <c r="X37" s="121"/>
      <c r="Y37" s="121"/>
      <c r="Z37" s="221"/>
      <c r="AA37" s="222"/>
      <c r="AB37" s="222"/>
      <c r="AC37" s="222"/>
      <c r="AD37" s="222"/>
      <c r="AE37" s="222"/>
      <c r="AF37" s="222"/>
      <c r="AG37" s="222"/>
      <c r="AH37" s="222"/>
      <c r="AI37" s="222"/>
      <c r="AJ37" s="222"/>
      <c r="AK37" s="222"/>
      <c r="AL37" s="222"/>
    </row>
    <row r="38" spans="1:38">
      <c r="A38" s="670"/>
      <c r="B38" s="670"/>
      <c r="C38" s="670"/>
      <c r="D38" s="670"/>
      <c r="E38" s="670"/>
      <c r="F38" s="670"/>
      <c r="G38" s="670"/>
      <c r="H38" s="670"/>
      <c r="I38" s="121"/>
      <c r="J38" s="121"/>
      <c r="K38" s="121"/>
      <c r="L38" s="121"/>
      <c r="M38" s="121"/>
      <c r="N38" s="121"/>
      <c r="O38" s="121"/>
      <c r="P38" s="121"/>
      <c r="Q38" s="121"/>
      <c r="R38" s="121"/>
      <c r="S38" s="121"/>
      <c r="T38" s="121"/>
      <c r="U38" s="121"/>
      <c r="V38" s="121"/>
      <c r="W38" s="121"/>
      <c r="X38" s="121"/>
      <c r="Y38" s="121"/>
      <c r="Z38" s="221"/>
      <c r="AA38" s="222"/>
      <c r="AB38" s="222"/>
      <c r="AC38" s="222"/>
      <c r="AD38" s="222"/>
      <c r="AE38" s="222"/>
      <c r="AF38" s="222"/>
      <c r="AG38" s="222"/>
      <c r="AH38" s="222"/>
      <c r="AI38" s="222"/>
      <c r="AJ38" s="222"/>
      <c r="AK38" s="222"/>
      <c r="AL38" s="222"/>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1"/>
      <c r="AA39" s="222"/>
      <c r="AB39" s="222"/>
      <c r="AC39" s="222"/>
      <c r="AD39" s="222"/>
      <c r="AE39" s="222"/>
      <c r="AF39" s="222"/>
      <c r="AG39" s="222"/>
      <c r="AH39" s="222"/>
      <c r="AI39" s="222"/>
      <c r="AJ39" s="222"/>
      <c r="AK39" s="222"/>
      <c r="AL39" s="222"/>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1"/>
      <c r="AA40" s="222"/>
      <c r="AB40" s="222"/>
      <c r="AC40" s="222"/>
      <c r="AD40" s="222"/>
      <c r="AE40" s="222"/>
      <c r="AF40" s="222"/>
      <c r="AG40" s="222"/>
      <c r="AH40" s="222"/>
      <c r="AI40" s="222"/>
      <c r="AJ40" s="222"/>
      <c r="AK40" s="222"/>
      <c r="AL40" s="222"/>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1"/>
      <c r="AA41" s="222"/>
      <c r="AB41" s="222"/>
      <c r="AC41" s="222"/>
      <c r="AD41" s="222"/>
      <c r="AE41" s="222"/>
      <c r="AF41" s="222"/>
      <c r="AG41" s="222"/>
      <c r="AH41" s="222"/>
      <c r="AI41" s="222"/>
      <c r="AJ41" s="222"/>
      <c r="AK41" s="222"/>
      <c r="AL41" s="222"/>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1"/>
      <c r="AA42" s="222"/>
      <c r="AB42" s="222"/>
      <c r="AC42" s="222"/>
      <c r="AD42" s="222"/>
      <c r="AE42" s="222"/>
      <c r="AF42" s="222"/>
      <c r="AG42" s="222"/>
      <c r="AH42" s="222"/>
      <c r="AI42" s="222"/>
      <c r="AJ42" s="222"/>
      <c r="AK42" s="222"/>
      <c r="AL42" s="222"/>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1"/>
      <c r="AA43" s="222"/>
      <c r="AB43" s="222"/>
      <c r="AC43" s="222"/>
      <c r="AD43" s="222"/>
      <c r="AE43" s="222"/>
      <c r="AF43" s="222"/>
      <c r="AG43" s="222"/>
      <c r="AH43" s="222"/>
      <c r="AI43" s="222"/>
      <c r="AJ43" s="222"/>
      <c r="AK43" s="222"/>
      <c r="AL43" s="222"/>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1"/>
      <c r="AA44" s="222"/>
      <c r="AB44" s="222"/>
      <c r="AC44" s="222"/>
      <c r="AD44" s="222"/>
      <c r="AE44" s="222"/>
      <c r="AF44" s="222"/>
      <c r="AG44" s="222"/>
      <c r="AH44" s="222"/>
      <c r="AI44" s="222"/>
      <c r="AJ44" s="222"/>
      <c r="AK44" s="222"/>
      <c r="AL44" s="222"/>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1"/>
      <c r="AA45" s="222"/>
      <c r="AB45" s="222"/>
      <c r="AC45" s="222"/>
      <c r="AD45" s="222"/>
      <c r="AE45" s="222"/>
      <c r="AF45" s="222"/>
      <c r="AG45" s="222"/>
      <c r="AH45" s="222"/>
      <c r="AI45" s="222"/>
      <c r="AJ45" s="222"/>
      <c r="AK45" s="222"/>
      <c r="AL45" s="222"/>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1"/>
      <c r="AA46" s="222"/>
      <c r="AB46" s="222"/>
      <c r="AC46" s="222"/>
      <c r="AD46" s="222"/>
      <c r="AE46" s="222"/>
      <c r="AF46" s="222"/>
      <c r="AG46" s="222"/>
      <c r="AH46" s="222"/>
      <c r="AI46" s="222"/>
      <c r="AJ46" s="222"/>
      <c r="AK46" s="222"/>
      <c r="AL46" s="222"/>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1"/>
      <c r="AA47" s="222"/>
      <c r="AB47" s="222"/>
      <c r="AC47" s="222"/>
      <c r="AD47" s="222"/>
      <c r="AE47" s="222"/>
      <c r="AF47" s="222"/>
      <c r="AG47" s="222"/>
      <c r="AH47" s="222"/>
      <c r="AI47" s="222"/>
      <c r="AJ47" s="222"/>
      <c r="AK47" s="222"/>
      <c r="AL47" s="222"/>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1"/>
      <c r="AA48" s="222"/>
      <c r="AB48" s="222"/>
      <c r="AC48" s="222"/>
      <c r="AD48" s="222"/>
      <c r="AE48" s="222"/>
      <c r="AF48" s="222"/>
      <c r="AG48" s="222"/>
      <c r="AH48" s="222"/>
      <c r="AI48" s="222"/>
      <c r="AJ48" s="222"/>
      <c r="AK48" s="222"/>
      <c r="AL48" s="222"/>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1"/>
      <c r="AA49" s="222"/>
      <c r="AB49" s="222"/>
      <c r="AC49" s="222"/>
      <c r="AD49" s="222"/>
      <c r="AE49" s="222"/>
      <c r="AF49" s="222"/>
      <c r="AG49" s="222"/>
      <c r="AH49" s="222"/>
      <c r="AI49" s="222"/>
      <c r="AJ49" s="222"/>
      <c r="AK49" s="222"/>
      <c r="AL49" s="222"/>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1"/>
      <c r="AA50" s="222"/>
      <c r="AB50" s="222"/>
      <c r="AC50" s="222"/>
      <c r="AD50" s="222"/>
      <c r="AE50" s="222"/>
      <c r="AF50" s="222"/>
      <c r="AG50" s="222"/>
      <c r="AH50" s="222"/>
      <c r="AI50" s="222"/>
      <c r="AJ50" s="222"/>
      <c r="AK50" s="222"/>
      <c r="AL50" s="222"/>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1"/>
      <c r="AA51" s="222"/>
      <c r="AB51" s="222"/>
      <c r="AC51" s="222"/>
      <c r="AD51" s="222"/>
      <c r="AE51" s="222"/>
      <c r="AF51" s="222"/>
      <c r="AG51" s="222"/>
      <c r="AH51" s="222"/>
      <c r="AI51" s="222"/>
      <c r="AJ51" s="222"/>
      <c r="AK51" s="222"/>
      <c r="AL51" s="222"/>
    </row>
    <row r="52" spans="1:38">
      <c r="V52" s="160"/>
      <c r="W52" s="121"/>
      <c r="X52" s="160"/>
      <c r="Y52" s="160"/>
      <c r="Z52" s="221"/>
      <c r="AA52" s="222"/>
      <c r="AB52" s="222"/>
      <c r="AC52" s="222"/>
      <c r="AD52" s="222"/>
      <c r="AE52" s="222"/>
      <c r="AF52" s="222"/>
      <c r="AG52" s="222"/>
      <c r="AH52" s="222"/>
      <c r="AI52" s="222"/>
      <c r="AJ52" s="222"/>
      <c r="AK52" s="222"/>
      <c r="AL52" s="222"/>
    </row>
    <row r="53" spans="1:38">
      <c r="V53" s="160"/>
      <c r="W53" s="121"/>
      <c r="X53" s="160"/>
      <c r="Y53" s="160"/>
      <c r="Z53" s="221"/>
      <c r="AA53" s="222"/>
      <c r="AB53" s="222"/>
      <c r="AC53" s="222"/>
      <c r="AD53" s="222"/>
      <c r="AE53" s="222"/>
      <c r="AF53" s="222"/>
      <c r="AG53" s="222"/>
      <c r="AH53" s="222"/>
      <c r="AI53" s="222"/>
      <c r="AJ53" s="222"/>
      <c r="AK53" s="222"/>
      <c r="AL53" s="222"/>
    </row>
    <row r="54" spans="1:38">
      <c r="V54" s="160"/>
      <c r="W54" s="121"/>
      <c r="X54" s="160"/>
      <c r="Y54" s="160"/>
      <c r="Z54" s="221"/>
      <c r="AA54" s="222"/>
      <c r="AB54" s="222"/>
      <c r="AC54" s="222"/>
      <c r="AD54" s="222"/>
      <c r="AE54" s="222"/>
      <c r="AF54" s="222"/>
      <c r="AG54" s="222"/>
      <c r="AH54" s="222"/>
      <c r="AI54" s="222"/>
      <c r="AJ54" s="222"/>
      <c r="AK54" s="222"/>
      <c r="AL54" s="222"/>
    </row>
    <row r="55" spans="1:38">
      <c r="Z55" s="222"/>
      <c r="AA55" s="222"/>
      <c r="AB55" s="222"/>
      <c r="AC55" s="222"/>
      <c r="AD55" s="222"/>
      <c r="AE55" s="222"/>
      <c r="AF55" s="222"/>
      <c r="AG55" s="222"/>
      <c r="AH55" s="222"/>
      <c r="AI55" s="222"/>
      <c r="AJ55" s="222"/>
      <c r="AK55" s="222"/>
      <c r="AL55" s="222"/>
    </row>
    <row r="56" spans="1:38">
      <c r="Z56" s="222"/>
      <c r="AA56" s="222"/>
      <c r="AB56" s="222"/>
      <c r="AC56" s="222"/>
      <c r="AD56" s="222"/>
      <c r="AE56" s="222"/>
      <c r="AF56" s="222"/>
      <c r="AG56" s="222"/>
      <c r="AH56" s="222"/>
      <c r="AI56" s="222"/>
      <c r="AJ56" s="222"/>
      <c r="AK56" s="222"/>
      <c r="AL56" s="222"/>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90" zoomScaleNormal="9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85546875" style="181" customWidth="1"/>
    <col min="5" max="5" width="30" style="203" customWidth="1"/>
    <col min="6" max="7" width="11.42578125" customWidth="1"/>
    <col min="8" max="8" width="1.28515625" customWidth="1"/>
    <col min="10" max="10" width="34.42578125" customWidth="1"/>
  </cols>
  <sheetData>
    <row r="1" spans="1:10" ht="96" customHeight="1" thickTop="1" thickBot="1">
      <c r="A1" s="671" t="s">
        <v>1849</v>
      </c>
      <c r="B1" s="672"/>
      <c r="C1" s="672"/>
      <c r="D1" s="673"/>
    </row>
    <row r="2" spans="1:10" ht="56.25" customHeight="1" thickTop="1" thickBot="1">
      <c r="A2" s="190" t="s">
        <v>943</v>
      </c>
      <c r="B2" s="191" t="s">
        <v>1437</v>
      </c>
      <c r="C2" s="191" t="s">
        <v>982</v>
      </c>
      <c r="D2" s="220" t="s">
        <v>1847</v>
      </c>
    </row>
    <row r="3" spans="1:10" ht="54" thickTop="1" thickBot="1">
      <c r="A3" s="128" t="s">
        <v>983</v>
      </c>
      <c r="B3" s="129" t="s">
        <v>1220</v>
      </c>
      <c r="C3" s="130" t="str">
        <f>'200.1'!L31</f>
        <v>Ha</v>
      </c>
      <c r="D3" s="177">
        <f>VLOOKUP('200.1'!A88,'200.1'!A36:N107,14,FALSE)</f>
        <v>2365521.5484178131</v>
      </c>
      <c r="G3" t="s">
        <v>980</v>
      </c>
      <c r="J3" s="1"/>
    </row>
    <row r="4" spans="1:10" ht="54" thickTop="1" thickBot="1">
      <c r="A4" s="131" t="s">
        <v>985</v>
      </c>
      <c r="B4" s="132" t="s">
        <v>1169</v>
      </c>
      <c r="C4" s="130" t="s">
        <v>984</v>
      </c>
      <c r="D4" s="177">
        <f>VLOOKUP('200.2'!A88,'200.2'!A37:N108,14,FALSE)</f>
        <v>223861.34707958988</v>
      </c>
      <c r="J4" s="1"/>
    </row>
    <row r="5" spans="1:10" ht="54" thickTop="1" thickBot="1">
      <c r="A5" s="131" t="s">
        <v>986</v>
      </c>
      <c r="B5" s="132" t="s">
        <v>1170</v>
      </c>
      <c r="C5" s="133" t="s">
        <v>987</v>
      </c>
      <c r="D5" s="177">
        <f>VLOOKUP('201.1'!A88,'201.1'!A38:N109,14,FALSE)</f>
        <v>149773.60668629606</v>
      </c>
    </row>
    <row r="6" spans="1:10" ht="54" thickTop="1" thickBot="1">
      <c r="A6" s="131" t="s">
        <v>988</v>
      </c>
      <c r="B6" s="132" t="s">
        <v>1171</v>
      </c>
      <c r="C6" s="133" t="s">
        <v>987</v>
      </c>
      <c r="D6" s="177">
        <f>VLOOKUP('201.2'!A88,'201.2'!A39:N110,14,FALSE)</f>
        <v>177644.37326505204</v>
      </c>
    </row>
    <row r="7" spans="1:10" ht="70.5" customHeight="1" thickTop="1" thickBot="1">
      <c r="A7" s="131" t="s">
        <v>989</v>
      </c>
      <c r="B7" s="132" t="s">
        <v>1172</v>
      </c>
      <c r="C7" s="133" t="s">
        <v>987</v>
      </c>
      <c r="D7" s="177">
        <f>VLOOKUP('201.3'!A88,'201.3'!A40:N111,14,FALSE)</f>
        <v>36303.103357988817</v>
      </c>
    </row>
    <row r="8" spans="1:10" ht="54" thickTop="1" thickBot="1">
      <c r="A8" s="131" t="s">
        <v>990</v>
      </c>
      <c r="B8" s="132" t="s">
        <v>1173</v>
      </c>
      <c r="C8" s="133" t="s">
        <v>987</v>
      </c>
      <c r="D8" s="178">
        <f>VLOOKUP('201.4'!A88,'201.4'!A41:N112,14,FALSE)</f>
        <v>77788.080988818067</v>
      </c>
    </row>
    <row r="9" spans="1:10" ht="54" thickTop="1" thickBot="1">
      <c r="A9" s="131" t="s">
        <v>991</v>
      </c>
      <c r="B9" s="132" t="s">
        <v>1170</v>
      </c>
      <c r="C9" s="133" t="s">
        <v>1845</v>
      </c>
      <c r="D9" s="178">
        <f>VLOOKUP('201.5'!A88,'201.5'!A42:N113,14,FALSE)</f>
        <v>149773.60668629606</v>
      </c>
    </row>
    <row r="10" spans="1:10" ht="54" thickTop="1" thickBot="1">
      <c r="A10" s="131" t="s">
        <v>992</v>
      </c>
      <c r="B10" s="132" t="s">
        <v>1171</v>
      </c>
      <c r="C10" s="133" t="s">
        <v>1845</v>
      </c>
      <c r="D10" s="178">
        <f>VLOOKUP('201.6'!A88,'201.6'!A43:N114,14,FALSE)</f>
        <v>177644.37326505204</v>
      </c>
    </row>
    <row r="11" spans="1:10" ht="54" thickTop="1" thickBot="1">
      <c r="A11" s="131" t="s">
        <v>993</v>
      </c>
      <c r="B11" s="132" t="s">
        <v>1171</v>
      </c>
      <c r="C11" s="133" t="s">
        <v>387</v>
      </c>
      <c r="D11" s="178">
        <f>VLOOKUP('201.7'!A88,'201.7'!A44:N115,14,FALSE)</f>
        <v>174776.78410096176</v>
      </c>
    </row>
    <row r="12" spans="1:10" ht="54" thickTop="1" thickBot="1">
      <c r="A12" s="131" t="s">
        <v>994</v>
      </c>
      <c r="B12" s="132" t="s">
        <v>1174</v>
      </c>
      <c r="C12" s="133" t="s">
        <v>233</v>
      </c>
      <c r="D12" s="178">
        <f>VLOOKUP('201.8'!A88,'201.8'!A45:N116,14,FALSE)</f>
        <v>15262.985166272676</v>
      </c>
    </row>
    <row r="13" spans="1:10" ht="54" thickTop="1" thickBot="1">
      <c r="A13" s="131" t="s">
        <v>995</v>
      </c>
      <c r="B13" s="132" t="s">
        <v>1175</v>
      </c>
      <c r="C13" s="133" t="s">
        <v>233</v>
      </c>
      <c r="D13" s="178">
        <f>VLOOKUP('201.9'!A88,'201.9'!A46:N117,14,FALSE)</f>
        <v>14884.30469492006</v>
      </c>
    </row>
    <row r="14" spans="1:10" ht="54" thickTop="1" thickBot="1">
      <c r="A14" s="131" t="s">
        <v>996</v>
      </c>
      <c r="B14" s="132" t="s">
        <v>1176</v>
      </c>
      <c r="C14" s="133" t="s">
        <v>144</v>
      </c>
      <c r="D14" s="178">
        <f>VLOOKUP('201.10'!A88,'201.10'!A47:N118,14,FALSE)</f>
        <v>8674.7726833124107</v>
      </c>
    </row>
    <row r="15" spans="1:10" ht="54" thickTop="1" thickBot="1">
      <c r="A15" s="131" t="s">
        <v>997</v>
      </c>
      <c r="B15" s="132" t="s">
        <v>1177</v>
      </c>
      <c r="C15" s="133" t="s">
        <v>998</v>
      </c>
      <c r="D15" s="178">
        <f>VLOOKUP('201.11'!A88,'201.11'!A48:N119,14,FALSE)</f>
        <v>1224.0736735093137</v>
      </c>
    </row>
    <row r="16" spans="1:10" ht="54" thickTop="1" thickBot="1">
      <c r="A16" s="131" t="s">
        <v>999</v>
      </c>
      <c r="B16" s="132" t="s">
        <v>1178</v>
      </c>
      <c r="C16" s="133" t="s">
        <v>1845</v>
      </c>
      <c r="D16" s="178">
        <f>VLOOKUP('201.12'!A88,'201.12'!A49:N120,14,FALSE)</f>
        <v>103974.89830942944</v>
      </c>
    </row>
    <row r="17" spans="1:4" ht="64.5" thickTop="1" thickBot="1">
      <c r="A17" s="134" t="s">
        <v>1000</v>
      </c>
      <c r="B17" s="135" t="s">
        <v>1179</v>
      </c>
      <c r="C17" s="133" t="s">
        <v>1845</v>
      </c>
      <c r="D17" s="178">
        <f>VLOOKUP('201.13'!A88,'201.13'!A50:N121,14,FALSE)</f>
        <v>93292.026137849767</v>
      </c>
    </row>
    <row r="18" spans="1:4" ht="54" thickTop="1" thickBot="1">
      <c r="A18" s="131" t="s">
        <v>1001</v>
      </c>
      <c r="B18" s="132" t="s">
        <v>1180</v>
      </c>
      <c r="C18" s="133" t="s">
        <v>144</v>
      </c>
      <c r="D18" s="178">
        <f>VLOOKUP('201.14'!A88,'201.14'!A51:N122,14,FALSE)</f>
        <v>30605.615912216119</v>
      </c>
    </row>
    <row r="19" spans="1:4" ht="54" thickTop="1" thickBot="1">
      <c r="A19" s="131" t="s">
        <v>1002</v>
      </c>
      <c r="B19" s="132" t="s">
        <v>1181</v>
      </c>
      <c r="C19" s="133" t="s">
        <v>144</v>
      </c>
      <c r="D19" s="178">
        <f>VLOOKUP('201.15'!A88,'201.15'!A52:N123,14,FALSE)</f>
        <v>36926.654905175339</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95160.175169490205</v>
      </c>
    </row>
    <row r="22" spans="1:4" ht="54" thickTop="1" thickBot="1">
      <c r="A22" s="131" t="s">
        <v>1005</v>
      </c>
      <c r="B22" s="132" t="s">
        <v>1184</v>
      </c>
      <c r="C22" s="133" t="s">
        <v>1845</v>
      </c>
      <c r="D22" s="178">
        <f>VLOOKUP('201.18'!A88,'201.18'!A55:N126,14,FALSE)</f>
        <v>95160.175169490205</v>
      </c>
    </row>
    <row r="23" spans="1:4" ht="54" thickTop="1" thickBot="1">
      <c r="A23" s="131" t="s">
        <v>1006</v>
      </c>
      <c r="B23" s="132" t="s">
        <v>1185</v>
      </c>
      <c r="C23" s="133" t="s">
        <v>144</v>
      </c>
      <c r="D23" s="178">
        <f>VLOOKUP('201.19'!A88,'201.19'!A56:N127,14,FALSE)</f>
        <v>5187.375444334707</v>
      </c>
    </row>
    <row r="24" spans="1:4" ht="54" thickTop="1" thickBot="1">
      <c r="A24" s="131" t="s">
        <v>1007</v>
      </c>
      <c r="B24" s="132" t="s">
        <v>1186</v>
      </c>
      <c r="C24" s="133" t="s">
        <v>144</v>
      </c>
      <c r="D24" s="178">
        <f>VLOOKUP('201.20'!A88,'201.20'!A57:N128,14,FALSE)</f>
        <v>864.15705433230653</v>
      </c>
    </row>
    <row r="25" spans="1:4" ht="54" thickTop="1" thickBot="1">
      <c r="A25" s="131" t="s">
        <v>1008</v>
      </c>
      <c r="B25" s="132" t="s">
        <v>1187</v>
      </c>
      <c r="C25" s="133" t="s">
        <v>144</v>
      </c>
      <c r="D25" s="178">
        <f>VLOOKUP('201.21'!A88,'201.21'!A58:N129,14,FALSE)</f>
        <v>5978.0431456899005</v>
      </c>
    </row>
    <row r="26" spans="1:4" ht="54" thickTop="1" thickBot="1">
      <c r="A26" s="131" t="s">
        <v>1425</v>
      </c>
      <c r="B26" s="132" t="s">
        <v>1413</v>
      </c>
      <c r="C26" s="133" t="s">
        <v>1845</v>
      </c>
      <c r="D26" s="178">
        <f>VLOOKUP('203.1'!A88,'203.1'!A59:N130,14,FALSE)</f>
        <v>1150028.7297423782</v>
      </c>
    </row>
    <row r="27" spans="1:4" ht="54" thickTop="1" thickBot="1">
      <c r="A27" s="131" t="s">
        <v>1426</v>
      </c>
      <c r="B27" s="132" t="s">
        <v>1417</v>
      </c>
      <c r="C27" s="133" t="s">
        <v>1845</v>
      </c>
      <c r="D27" s="178">
        <f>VLOOKUP('203.2'!A88,'203.2'!A60:N131,14,FALSE)</f>
        <v>1409358.3003201808</v>
      </c>
    </row>
    <row r="28" spans="1:4" ht="54" thickTop="1" thickBot="1">
      <c r="A28" s="131" t="s">
        <v>1427</v>
      </c>
      <c r="B28" s="132" t="s">
        <v>1418</v>
      </c>
      <c r="C28" s="133" t="s">
        <v>1845</v>
      </c>
      <c r="D28" s="178">
        <f>VLOOKUP('203.3'!A88,'203.3'!A61:N132,14,FALSE)</f>
        <v>1594593.7078757542</v>
      </c>
    </row>
    <row r="29" spans="1:4" ht="54" thickTop="1" thickBot="1">
      <c r="A29" s="131" t="s">
        <v>1428</v>
      </c>
      <c r="B29" s="132" t="s">
        <v>1419</v>
      </c>
      <c r="C29" s="133" t="s">
        <v>1845</v>
      </c>
      <c r="D29" s="178">
        <f>VLOOKUP('203.4'!A88,'203.4'!A62:N133,14,FALSE)</f>
        <v>758306.30730793928</v>
      </c>
    </row>
    <row r="30" spans="1:4" ht="54" thickTop="1" thickBot="1">
      <c r="A30" s="131" t="s">
        <v>1429</v>
      </c>
      <c r="B30" s="132" t="s">
        <v>1420</v>
      </c>
      <c r="C30" s="133" t="s">
        <v>1845</v>
      </c>
      <c r="D30" s="178">
        <f>VLOOKUP('203.5'!A88,'203.5'!A63:N134,14,FALSE)</f>
        <v>880037.32151165488</v>
      </c>
    </row>
    <row r="31" spans="1:4" ht="54" thickTop="1" thickBot="1">
      <c r="A31" s="131" t="s">
        <v>1430</v>
      </c>
      <c r="B31" s="132" t="s">
        <v>1421</v>
      </c>
      <c r="C31" s="133" t="s">
        <v>1845</v>
      </c>
      <c r="D31" s="178">
        <f>VLOOKUP('203.6'!A88,'203.6'!A64:N135,14,FALSE)</f>
        <v>957502.51236856461</v>
      </c>
    </row>
    <row r="32" spans="1:4" ht="54" thickTop="1" thickBot="1">
      <c r="A32" s="131" t="s">
        <v>1431</v>
      </c>
      <c r="B32" s="132" t="s">
        <v>1422</v>
      </c>
      <c r="C32" s="133" t="s">
        <v>1845</v>
      </c>
      <c r="D32" s="178">
        <f>VLOOKUP('203.7'!A88,'203.7'!A65:N136,14,FALSE)</f>
        <v>169899.27474889564</v>
      </c>
    </row>
    <row r="33" spans="1:4" ht="54" thickTop="1" thickBot="1">
      <c r="A33" s="131" t="s">
        <v>1432</v>
      </c>
      <c r="B33" s="132" t="s">
        <v>1871</v>
      </c>
      <c r="C33" s="133" t="s">
        <v>1845</v>
      </c>
      <c r="D33" s="178">
        <f>VLOOKUP('203.8'!A88,'203.8'!A66:N137,14,FALSE)</f>
        <v>306660.51875690959</v>
      </c>
    </row>
    <row r="34" spans="1:4" ht="54" thickTop="1" thickBot="1">
      <c r="A34" s="131" t="s">
        <v>1433</v>
      </c>
      <c r="B34" s="132" t="s">
        <v>1424</v>
      </c>
      <c r="C34" s="133" t="s">
        <v>1845</v>
      </c>
      <c r="D34" s="178">
        <f>VLOOKUP('203.9'!A88,'203.9'!A67:N138,14,FALSE)</f>
        <v>325243.20520166052</v>
      </c>
    </row>
    <row r="35" spans="1:4" ht="54" thickTop="1" thickBot="1">
      <c r="A35" s="131" t="s">
        <v>1434</v>
      </c>
      <c r="B35" s="132" t="s">
        <v>1414</v>
      </c>
      <c r="C35" s="133" t="s">
        <v>1845</v>
      </c>
      <c r="D35" s="178">
        <f>VLOOKUP('203.10'!A88,'203.10'!A68:N139,14,FALSE)</f>
        <v>134404.51158308316</v>
      </c>
    </row>
    <row r="36" spans="1:4" ht="54" thickTop="1" thickBot="1">
      <c r="A36" s="131" t="s">
        <v>1435</v>
      </c>
      <c r="B36" s="132" t="s">
        <v>1415</v>
      </c>
      <c r="C36" s="133" t="s">
        <v>1845</v>
      </c>
      <c r="D36" s="178">
        <f>VLOOKUP('203.11'!A88,'203.11'!A69:N140,14,FALSE)</f>
        <v>230640.43784656492</v>
      </c>
    </row>
    <row r="37" spans="1:4" ht="54" thickTop="1" thickBot="1">
      <c r="A37" s="131" t="s">
        <v>1436</v>
      </c>
      <c r="B37" s="217" t="s">
        <v>1416</v>
      </c>
      <c r="C37" s="133" t="s">
        <v>1845</v>
      </c>
      <c r="D37" s="178">
        <f>VLOOKUP('203.12'!A88,'203.12'!A70:N141,14,FALSE)</f>
        <v>240293.78145422775</v>
      </c>
    </row>
    <row r="38" spans="1:4" ht="54" thickTop="1" thickBot="1">
      <c r="A38" s="131" t="s">
        <v>1009</v>
      </c>
      <c r="B38" s="132" t="s">
        <v>1188</v>
      </c>
      <c r="C38" s="133" t="s">
        <v>387</v>
      </c>
      <c r="D38" s="178">
        <f>VLOOKUP('210.1.1'!A88,'210.1.1'!A71:N142,14,FALSE)</f>
        <v>11934.350604872361</v>
      </c>
    </row>
    <row r="39" spans="1:4" ht="54" thickTop="1" thickBot="1">
      <c r="A39" s="131" t="s">
        <v>1010</v>
      </c>
      <c r="B39" s="132" t="s">
        <v>1189</v>
      </c>
      <c r="C39" s="133" t="s">
        <v>387</v>
      </c>
      <c r="D39" s="178">
        <f>VLOOKUP('210.1.2'!A88,'210.1.2'!A72:N143,14,FALSE)</f>
        <v>3527.1684499845278</v>
      </c>
    </row>
    <row r="40" spans="1:4" ht="54" thickTop="1" thickBot="1">
      <c r="A40" s="131" t="s">
        <v>1011</v>
      </c>
      <c r="B40" s="132" t="s">
        <v>1190</v>
      </c>
      <c r="C40" s="133" t="s">
        <v>387</v>
      </c>
      <c r="D40" s="178">
        <f>VLOOKUP('210.2.1'!A90,'210.2.1'!A73:N144,14,FALSE)</f>
        <v>28676.341677501085</v>
      </c>
    </row>
    <row r="41" spans="1:4" ht="54" thickTop="1" thickBot="1">
      <c r="A41" s="131" t="s">
        <v>1012</v>
      </c>
      <c r="B41" s="132" t="s">
        <v>1191</v>
      </c>
      <c r="C41" s="133" t="s">
        <v>387</v>
      </c>
      <c r="D41" s="178">
        <f>VLOOKUP('210.2.2'!A88,'210.2.2'!A74:N145,14,FALSE)</f>
        <v>11934.350604872361</v>
      </c>
    </row>
    <row r="42" spans="1:4" ht="54" thickTop="1" thickBot="1">
      <c r="A42" s="131" t="s">
        <v>1013</v>
      </c>
      <c r="B42" s="132" t="s">
        <v>1192</v>
      </c>
      <c r="C42" s="133" t="s">
        <v>387</v>
      </c>
      <c r="D42" s="178">
        <f>VLOOKUP('210.2.3'!A91,'210.2.3'!A91:N146,14,FALSE)</f>
        <v>20269.159522613252</v>
      </c>
    </row>
    <row r="43" spans="1:4" ht="54" thickTop="1" thickBot="1">
      <c r="A43" s="131" t="s">
        <v>1014</v>
      </c>
      <c r="B43" s="132" t="s">
        <v>1193</v>
      </c>
      <c r="C43" s="133" t="s">
        <v>387</v>
      </c>
      <c r="D43" s="178">
        <f>VLOOKUP('210.2.4'!A88,'210.2.4'!A88:N147,14,FALSE)</f>
        <v>3527.1684499845278</v>
      </c>
    </row>
    <row r="44" spans="1:4" ht="54" thickTop="1" thickBot="1">
      <c r="A44" s="131" t="s">
        <v>1015</v>
      </c>
      <c r="B44" s="132" t="s">
        <v>1194</v>
      </c>
      <c r="C44" s="133" t="s">
        <v>387</v>
      </c>
      <c r="D44" s="178">
        <f>VLOOKUP('211.1'!A88,'211.1'!A88:N148,14,FALSE)</f>
        <v>6925.1938317840995</v>
      </c>
    </row>
    <row r="45" spans="1:4" ht="54" thickTop="1" thickBot="1">
      <c r="A45" s="131" t="s">
        <v>1016</v>
      </c>
      <c r="B45" s="132" t="s">
        <v>1195</v>
      </c>
      <c r="C45" s="133" t="s">
        <v>387</v>
      </c>
      <c r="D45" s="178">
        <f>VLOOKUP('220.1'!A88,'220.1'!A88:N149,14,FALSE)</f>
        <v>13122.511961460152</v>
      </c>
    </row>
    <row r="46" spans="1:4" ht="54" thickTop="1" thickBot="1">
      <c r="A46" s="131" t="s">
        <v>1017</v>
      </c>
      <c r="B46" s="132" t="s">
        <v>1196</v>
      </c>
      <c r="C46" s="133" t="s">
        <v>387</v>
      </c>
      <c r="D46" s="178">
        <f>VLOOKUP('221.1'!A88,'221.1'!A88:N150,14,FALSE)</f>
        <v>8799.4765191099759</v>
      </c>
    </row>
    <row r="47" spans="1:4" ht="54" thickTop="1" thickBot="1">
      <c r="A47" s="131" t="s">
        <v>1018</v>
      </c>
      <c r="B47" s="132" t="s">
        <v>1197</v>
      </c>
      <c r="C47" s="133" t="s">
        <v>387</v>
      </c>
      <c r="D47" s="178">
        <f>VLOOKUP('221.2'!A88,'221.2'!A88:N151,14,FALSE)</f>
        <v>4951.04286197909</v>
      </c>
    </row>
    <row r="48" spans="1:4" ht="64.5" thickTop="1" thickBot="1">
      <c r="A48" s="131" t="s">
        <v>1441</v>
      </c>
      <c r="B48" s="132" t="s">
        <v>1438</v>
      </c>
      <c r="C48" s="133" t="s">
        <v>233</v>
      </c>
      <c r="D48" s="178">
        <f>VLOOKUP('223.1'!A88,'223.1'!A88:N152,14,FALSE)</f>
        <v>10367.47735155933</v>
      </c>
    </row>
    <row r="49" spans="1:4" ht="54" thickTop="1" thickBot="1">
      <c r="A49" s="131" t="s">
        <v>1442</v>
      </c>
      <c r="B49" s="132" t="s">
        <v>1439</v>
      </c>
      <c r="C49" s="133" t="s">
        <v>233</v>
      </c>
      <c r="D49" s="178">
        <f>VLOOKUP('223.2'!A88,'223.2'!A88:N153,14,FALSE)</f>
        <v>11412.932875326784</v>
      </c>
    </row>
    <row r="50" spans="1:4" ht="54" thickTop="1" thickBot="1">
      <c r="A50" s="131" t="s">
        <v>1443</v>
      </c>
      <c r="B50" s="132" t="s">
        <v>1440</v>
      </c>
      <c r="C50" s="133" t="s">
        <v>387</v>
      </c>
      <c r="D50" s="178">
        <f>VLOOKUP('223.3.1'!A88,'223.3.1'!A88:N154,14,FALSE)</f>
        <v>45964</v>
      </c>
    </row>
    <row r="51" spans="1:4" ht="64.5" thickTop="1" thickBot="1">
      <c r="A51" s="131" t="s">
        <v>1444</v>
      </c>
      <c r="B51" s="132" t="s">
        <v>1446</v>
      </c>
      <c r="C51" s="133" t="s">
        <v>387</v>
      </c>
      <c r="D51" s="178">
        <f>VLOOKUP('223.3.2'!A88,'223.3.2'!A88:N155,14,FALSE)</f>
        <v>119299.95774913099</v>
      </c>
    </row>
    <row r="52" spans="1:4" ht="54" thickTop="1" thickBot="1">
      <c r="A52" s="131" t="s">
        <v>1445</v>
      </c>
      <c r="B52" s="132" t="s">
        <v>1447</v>
      </c>
      <c r="C52" s="133" t="s">
        <v>387</v>
      </c>
      <c r="D52" s="178">
        <f>VLOOKUP('223.3.3'!A88,'223.3.3'!A88:N156,14,FALSE)</f>
        <v>130374.59611250204</v>
      </c>
    </row>
    <row r="53" spans="1:4" ht="54" thickTop="1" thickBot="1">
      <c r="A53" s="137" t="s">
        <v>1019</v>
      </c>
      <c r="B53" s="138" t="s">
        <v>1956</v>
      </c>
      <c r="C53" s="133" t="s">
        <v>233</v>
      </c>
      <c r="D53" s="178">
        <f>VLOOKUP('230.1'!A88,'230.1'!A88:N157,14,FALSE)</f>
        <v>2898.330055844217</v>
      </c>
    </row>
    <row r="54" spans="1:4" ht="54" thickTop="1" thickBot="1">
      <c r="A54" s="137" t="s">
        <v>1020</v>
      </c>
      <c r="B54" s="138" t="s">
        <v>1198</v>
      </c>
      <c r="C54" s="133" t="s">
        <v>233</v>
      </c>
      <c r="D54" s="178">
        <f>VLOOKUP('231.1'!A88,'231.1'!A88:N159,14,FALSE)</f>
        <v>10504.077981844981</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9783.3829007231398</v>
      </c>
    </row>
    <row r="57" spans="1:4" ht="54" thickTop="1" thickBot="1">
      <c r="A57" s="137" t="s">
        <v>1451</v>
      </c>
      <c r="B57" s="138" t="s">
        <v>1452</v>
      </c>
      <c r="C57" s="133" t="s">
        <v>233</v>
      </c>
      <c r="D57" s="178">
        <f>VLOOKUP('233.10'!A88,'233.10'!A88:N162,14,FALSE)</f>
        <v>24649.00025462253</v>
      </c>
    </row>
    <row r="58" spans="1:4" ht="54" thickTop="1" thickBot="1">
      <c r="A58" s="137" t="s">
        <v>1022</v>
      </c>
      <c r="B58" s="138" t="s">
        <v>1453</v>
      </c>
      <c r="C58" s="133" t="s">
        <v>233</v>
      </c>
      <c r="D58" s="178">
        <f>VLOOKUP('234.1'!A88,'234.1'!A88:N163,14,FALSE)</f>
        <v>1257.498225567839</v>
      </c>
    </row>
    <row r="59" spans="1:4" ht="54" thickTop="1" thickBot="1">
      <c r="A59" s="137" t="s">
        <v>1456</v>
      </c>
      <c r="B59" s="138" t="s">
        <v>1457</v>
      </c>
      <c r="C59" s="133" t="s">
        <v>387</v>
      </c>
      <c r="D59" s="178">
        <f>VLOOKUP('235.1'!A88,'235.1'!A88:N164,14,FALSE)</f>
        <v>57829.291992276034</v>
      </c>
    </row>
    <row r="60" spans="1:4" ht="54" thickTop="1" thickBot="1">
      <c r="A60" s="139" t="s">
        <v>1458</v>
      </c>
      <c r="B60" s="138" t="s">
        <v>1459</v>
      </c>
      <c r="C60" s="133" t="s">
        <v>387</v>
      </c>
      <c r="D60" s="178">
        <f>VLOOKUP('235.10'!A88,'235.10'!A88:N165,14,FALSE)</f>
        <v>14512.142702390738</v>
      </c>
    </row>
    <row r="61" spans="1:4" ht="54" thickTop="1" thickBot="1">
      <c r="A61" s="139" t="s">
        <v>1460</v>
      </c>
      <c r="B61" s="138" t="s">
        <v>1461</v>
      </c>
      <c r="C61" s="133" t="s">
        <v>377</v>
      </c>
      <c r="D61" s="178">
        <f>VLOOKUP('235.11'!A88,'235.11'!A88:N166,14,FALSE)</f>
        <v>541.46436612356615</v>
      </c>
    </row>
    <row r="62" spans="1:4" ht="54" thickTop="1" thickBot="1">
      <c r="A62" s="139" t="s">
        <v>1462</v>
      </c>
      <c r="B62" s="138" t="s">
        <v>1873</v>
      </c>
      <c r="C62" s="133" t="s">
        <v>387</v>
      </c>
      <c r="D62" s="178">
        <f>VLOOKUP('236.1'!A88,'236.1'!A88:N167,14,FALSE)</f>
        <v>120639.1584626097</v>
      </c>
    </row>
    <row r="63" spans="1:4" ht="54" thickTop="1" thickBot="1">
      <c r="A63" s="139" t="s">
        <v>1465</v>
      </c>
      <c r="B63" s="138" t="s">
        <v>1874</v>
      </c>
      <c r="C63" s="133" t="s">
        <v>387</v>
      </c>
      <c r="D63" s="178">
        <f>VLOOKUP('236.10'!A87,'236.10'!A87:N168,14,FALSE)</f>
        <v>14512.142702390738</v>
      </c>
    </row>
    <row r="64" spans="1:4" ht="54" thickTop="1" thickBot="1">
      <c r="A64" s="139" t="s">
        <v>1466</v>
      </c>
      <c r="B64" s="140" t="s">
        <v>1467</v>
      </c>
      <c r="C64" s="174" t="s">
        <v>377</v>
      </c>
      <c r="D64" s="178">
        <f>VLOOKUP('236.11'!A88,'236.11'!A88:N169,14,FALSE)</f>
        <v>1326.5876970027373</v>
      </c>
    </row>
    <row r="65" spans="1:4" ht="54" thickTop="1" thickBot="1">
      <c r="A65" s="137" t="s">
        <v>1023</v>
      </c>
      <c r="B65" s="138" t="s">
        <v>1199</v>
      </c>
      <c r="C65" s="133" t="s">
        <v>233</v>
      </c>
      <c r="D65" s="178">
        <f>VLOOKUP('310.1'!A87,'310.1'!A87:N170,14,FALSE)</f>
        <v>871.00223307955218</v>
      </c>
    </row>
    <row r="66" spans="1:4" ht="54" thickTop="1" thickBot="1">
      <c r="A66" s="137" t="s">
        <v>1024</v>
      </c>
      <c r="B66" s="138" t="s">
        <v>1200</v>
      </c>
      <c r="C66" s="133" t="s">
        <v>387</v>
      </c>
      <c r="D66" s="178">
        <f>VLOOKUP('311.1'!A87,'311.1'!A87:N171,14,FALSE)</f>
        <v>38341.783031456449</v>
      </c>
    </row>
    <row r="67" spans="1:4" ht="54" thickTop="1" thickBot="1">
      <c r="A67" s="137" t="s">
        <v>1025</v>
      </c>
      <c r="B67" s="138" t="s">
        <v>1201</v>
      </c>
      <c r="C67" s="133" t="s">
        <v>998</v>
      </c>
      <c r="D67" s="178">
        <f>VLOOKUP('312.1'!A88,'312.1'!A88:N172,14,FALSE)</f>
        <v>6941.7690272357486</v>
      </c>
    </row>
    <row r="68" spans="1:4" ht="54" thickTop="1" thickBot="1">
      <c r="A68" s="137" t="s">
        <v>1026</v>
      </c>
      <c r="B68" s="138" t="s">
        <v>1202</v>
      </c>
      <c r="C68" s="133" t="s">
        <v>998</v>
      </c>
      <c r="D68" s="178">
        <f>VLOOKUP('312.2'!A88,'312.2'!A88:N173,14,FALSE)</f>
        <v>4403.516852831619</v>
      </c>
    </row>
    <row r="69" spans="1:4" ht="54" thickTop="1" thickBot="1">
      <c r="A69" s="137" t="s">
        <v>1027</v>
      </c>
      <c r="B69" s="138" t="s">
        <v>1203</v>
      </c>
      <c r="C69" s="133" t="s">
        <v>1464</v>
      </c>
      <c r="D69" s="178">
        <f>VLOOKUP('312.3'!A87,'312.3'!A87:N174,14,FALSE)</f>
        <v>1601.5099980030898</v>
      </c>
    </row>
    <row r="70" spans="1:4" ht="54" thickTop="1" thickBot="1">
      <c r="A70" s="137" t="s">
        <v>1028</v>
      </c>
      <c r="B70" s="138" t="s">
        <v>1204</v>
      </c>
      <c r="C70" s="133" t="s">
        <v>387</v>
      </c>
      <c r="D70" s="179">
        <f>VLOOKUP('312.4'!A88,'312.4'!A88:N175,14,FALSE)</f>
        <v>38355.627407066306</v>
      </c>
    </row>
    <row r="71" spans="1:4" ht="54" thickTop="1" thickBot="1">
      <c r="A71" s="137" t="s">
        <v>1029</v>
      </c>
      <c r="B71" s="138" t="s">
        <v>1469</v>
      </c>
      <c r="C71" s="133" t="s">
        <v>387</v>
      </c>
      <c r="D71" s="179">
        <f>VLOOKUP('320.1'!A88,'320.1'!A88:N176,14,FALSE)</f>
        <v>120042.18769198774</v>
      </c>
    </row>
    <row r="72" spans="1:4" ht="54" thickTop="1" thickBot="1">
      <c r="A72" s="137" t="s">
        <v>1030</v>
      </c>
      <c r="B72" s="138" t="s">
        <v>1470</v>
      </c>
      <c r="C72" s="133" t="s">
        <v>387</v>
      </c>
      <c r="D72" s="179">
        <f>VLOOKUP('320.2'!A88,'320.2'!A88:N177,14,FALSE)</f>
        <v>120042.18769198774</v>
      </c>
    </row>
    <row r="73" spans="1:4" ht="54" thickTop="1" thickBot="1">
      <c r="A73" s="137" t="s">
        <v>1473</v>
      </c>
      <c r="B73" s="138" t="s">
        <v>1474</v>
      </c>
      <c r="C73" s="133" t="s">
        <v>387</v>
      </c>
      <c r="D73" s="179">
        <f>VLOOKUP('320.3'!A88,'320.3'!A88:N178,14,FALSE)</f>
        <v>120042.18769198774</v>
      </c>
    </row>
    <row r="74" spans="1:4" ht="54" thickTop="1" thickBot="1">
      <c r="A74" s="137" t="s">
        <v>1475</v>
      </c>
      <c r="B74" s="138" t="s">
        <v>1476</v>
      </c>
      <c r="C74" s="133" t="s">
        <v>387</v>
      </c>
      <c r="D74" s="179">
        <f>VLOOKUP('320.4'!A88,'320.4'!A88:N179,14,FALSE)</f>
        <v>136868.34641430774</v>
      </c>
    </row>
    <row r="75" spans="1:4" ht="54" thickTop="1" thickBot="1">
      <c r="A75" s="137" t="s">
        <v>1477</v>
      </c>
      <c r="B75" s="138" t="s">
        <v>1478</v>
      </c>
      <c r="C75" s="133" t="s">
        <v>387</v>
      </c>
      <c r="D75" s="179">
        <f>VLOOKUP('320.5'!A88,'320.5'!A88:N180,14,FALSE)</f>
        <v>136868.34641430774</v>
      </c>
    </row>
    <row r="76" spans="1:4" ht="54" thickTop="1" thickBot="1">
      <c r="A76" s="137" t="s">
        <v>1479</v>
      </c>
      <c r="B76" s="138" t="s">
        <v>1480</v>
      </c>
      <c r="C76" s="133" t="s">
        <v>387</v>
      </c>
      <c r="D76" s="179">
        <f>VLOOKUP('320.6'!A88,'320.6'!A88:N181,14,FALSE)</f>
        <v>136868.34641430774</v>
      </c>
    </row>
    <row r="77" spans="1:4" ht="54" thickTop="1" thickBot="1">
      <c r="A77" s="137" t="s">
        <v>1031</v>
      </c>
      <c r="B77" s="138" t="s">
        <v>1481</v>
      </c>
      <c r="C77" s="133" t="s">
        <v>387</v>
      </c>
      <c r="D77" s="179">
        <f>VLOOKUP('330.1'!A88,'330.1'!A88:N182,14,FALSE)</f>
        <v>136097.05736785659</v>
      </c>
    </row>
    <row r="78" spans="1:4" ht="54" thickTop="1" thickBot="1">
      <c r="A78" s="139" t="s">
        <v>1032</v>
      </c>
      <c r="B78" s="138" t="s">
        <v>1482</v>
      </c>
      <c r="C78" s="133" t="s">
        <v>387</v>
      </c>
      <c r="D78" s="179">
        <f>VLOOKUP('330.2'!A88,'330.1'!A88:N183,14,FALSE)</f>
        <v>136097.05736785659</v>
      </c>
    </row>
    <row r="79" spans="1:4" ht="54" thickTop="1" thickBot="1">
      <c r="A79" s="139" t="s">
        <v>1483</v>
      </c>
      <c r="B79" s="140" t="s">
        <v>1484</v>
      </c>
      <c r="C79" s="133" t="s">
        <v>387</v>
      </c>
      <c r="D79" s="179">
        <f>VLOOKUP('330.3'!A88,'330.3'!A88:N184,14,FALSE)</f>
        <v>136097.05736785659</v>
      </c>
    </row>
    <row r="80" spans="1:4" ht="54" thickTop="1" thickBot="1">
      <c r="A80" s="139" t="s">
        <v>1485</v>
      </c>
      <c r="B80" s="140" t="s">
        <v>1486</v>
      </c>
      <c r="C80" s="133" t="s">
        <v>387</v>
      </c>
      <c r="D80" s="179">
        <f>VLOOKUP('330.4'!A88,'330.4'!A88:N185,14,FALSE)</f>
        <v>152923.21609017657</v>
      </c>
    </row>
    <row r="81" spans="1:4" ht="54" thickTop="1" thickBot="1">
      <c r="A81" s="139" t="s">
        <v>1487</v>
      </c>
      <c r="B81" s="140" t="s">
        <v>1488</v>
      </c>
      <c r="C81" s="133" t="s">
        <v>387</v>
      </c>
      <c r="D81" s="179">
        <f>VLOOKUP('330.5'!A88,'330.5'!A88:N186,14,FALSE)</f>
        <v>152923.21609017657</v>
      </c>
    </row>
    <row r="82" spans="1:4" ht="54" thickTop="1" thickBot="1">
      <c r="A82" s="139" t="s">
        <v>1489</v>
      </c>
      <c r="B82" s="140" t="s">
        <v>1490</v>
      </c>
      <c r="C82" s="133" t="s">
        <v>387</v>
      </c>
      <c r="D82" s="179">
        <f>VLOOKUP('330.6'!A88,'330.6'!A88:N187,14,FALSE)</f>
        <v>152923.21609017657</v>
      </c>
    </row>
    <row r="83" spans="1:4" ht="54" thickTop="1" thickBot="1">
      <c r="A83" s="137" t="s">
        <v>1033</v>
      </c>
      <c r="B83" s="138" t="s">
        <v>1491</v>
      </c>
      <c r="C83" s="133" t="s">
        <v>387</v>
      </c>
      <c r="D83" s="179">
        <f>VLOOKUP('340.1'!A88,'340.1'!A88:N188,14,FALSE)</f>
        <v>135509.59113248411</v>
      </c>
    </row>
    <row r="84" spans="1:4" ht="54" thickTop="1" thickBot="1">
      <c r="A84" s="137" t="s">
        <v>1034</v>
      </c>
      <c r="B84" s="138" t="s">
        <v>1492</v>
      </c>
      <c r="C84" s="133" t="s">
        <v>387</v>
      </c>
      <c r="D84" s="179">
        <f>VLOOKUP('340.2'!A88,'340.2'!A88:N190,14,FALSE)</f>
        <v>135509.59113248411</v>
      </c>
    </row>
    <row r="85" spans="1:4" ht="54" thickTop="1" thickBot="1">
      <c r="A85" s="137" t="s">
        <v>1035</v>
      </c>
      <c r="B85" s="138" t="s">
        <v>1493</v>
      </c>
      <c r="C85" s="133" t="s">
        <v>387</v>
      </c>
      <c r="D85" s="179">
        <f>VLOOKUP('340.3'!A88,'340.3'!A88:N191,14,FALSE)</f>
        <v>135509.59113248411</v>
      </c>
    </row>
    <row r="86" spans="1:4" ht="54" thickTop="1" thickBot="1">
      <c r="A86" s="137" t="s">
        <v>1494</v>
      </c>
      <c r="B86" s="138" t="s">
        <v>2021</v>
      </c>
      <c r="C86" s="133" t="s">
        <v>387</v>
      </c>
      <c r="D86" s="179">
        <f>VLOOKUP('350.1'!A88,'350.1'!A88:N192,14,FALSE)</f>
        <v>182969.68903184874</v>
      </c>
    </row>
    <row r="87" spans="1:4" ht="54" thickTop="1" thickBot="1">
      <c r="A87" s="196" t="s">
        <v>1495</v>
      </c>
      <c r="B87" s="138" t="s">
        <v>2022</v>
      </c>
      <c r="C87" s="133" t="s">
        <v>387</v>
      </c>
      <c r="D87" s="179">
        <f>VLOOKUP('350.2'!A88,'350.2'!A88:N193,14,FALSE)</f>
        <v>182969.68903184874</v>
      </c>
    </row>
    <row r="88" spans="1:4" ht="54" thickTop="1" thickBot="1">
      <c r="A88" s="139" t="s">
        <v>1496</v>
      </c>
      <c r="B88" s="140" t="s">
        <v>1497</v>
      </c>
      <c r="C88" s="133" t="s">
        <v>387</v>
      </c>
      <c r="D88" s="179">
        <f>VLOOKUP('350.3'!A88,'350.3'!A88:N194,14,FALSE)</f>
        <v>182969.68903184874</v>
      </c>
    </row>
    <row r="89" spans="1:4" ht="54" thickTop="1" thickBot="1">
      <c r="A89" s="137" t="s">
        <v>1498</v>
      </c>
      <c r="B89" s="138" t="s">
        <v>1499</v>
      </c>
      <c r="C89" s="133" t="s">
        <v>387</v>
      </c>
      <c r="D89" s="179">
        <f>VLOOKUP('350.4'!A88,'350.4'!A88:N195,14,FALSE)</f>
        <v>182969.68903184874</v>
      </c>
    </row>
    <row r="90" spans="1:4" ht="54" thickTop="1" thickBot="1">
      <c r="A90" s="139" t="s">
        <v>1500</v>
      </c>
      <c r="B90" s="140" t="s">
        <v>1501</v>
      </c>
      <c r="C90" s="133" t="s">
        <v>387</v>
      </c>
      <c r="D90" s="179">
        <f>VLOOKUP('350.10'!A88,'350.10'!A88:N196,14,FALSE)</f>
        <v>134237.89608072775</v>
      </c>
    </row>
    <row r="91" spans="1:4" ht="54" thickTop="1" thickBot="1">
      <c r="A91" s="139" t="s">
        <v>1502</v>
      </c>
      <c r="B91" s="140" t="s">
        <v>1503</v>
      </c>
      <c r="C91" s="133" t="s">
        <v>387</v>
      </c>
      <c r="D91" s="179">
        <f>VLOOKUP('350.11'!A88,'350.11'!A88:N197,14,FALSE)</f>
        <v>134237.89608072775</v>
      </c>
    </row>
    <row r="92" spans="1:4" ht="54" thickTop="1" thickBot="1">
      <c r="A92" s="139" t="s">
        <v>1504</v>
      </c>
      <c r="B92" s="140" t="s">
        <v>1505</v>
      </c>
      <c r="C92" s="133" t="s">
        <v>387</v>
      </c>
      <c r="D92" s="179">
        <f>VLOOKUP('350.12'!A88,'350.12'!A88:N198,14,FALSE)</f>
        <v>134237.89608072775</v>
      </c>
    </row>
    <row r="93" spans="1:4" ht="54" thickTop="1" thickBot="1">
      <c r="A93" s="139" t="s">
        <v>1506</v>
      </c>
      <c r="B93" s="140" t="s">
        <v>1507</v>
      </c>
      <c r="C93" s="133" t="s">
        <v>387</v>
      </c>
      <c r="D93" s="179">
        <f>VLOOKUP('350.13'!A88,'350.13'!A88:N199,14,FALSE)</f>
        <v>134237.89608072775</v>
      </c>
    </row>
    <row r="94" spans="1:4" ht="54" thickTop="1" thickBot="1">
      <c r="A94" s="137" t="s">
        <v>1508</v>
      </c>
      <c r="B94" s="138" t="s">
        <v>1509</v>
      </c>
      <c r="C94" s="133" t="s">
        <v>998</v>
      </c>
      <c r="D94" s="179">
        <f>VLOOKUP('350.14'!A88,'350.14'!A88:N200,14,FALSE)</f>
        <v>541.46436612356615</v>
      </c>
    </row>
    <row r="95" spans="1:4" ht="54" thickTop="1" thickBot="1">
      <c r="A95" s="139" t="s">
        <v>1510</v>
      </c>
      <c r="B95" s="140" t="s">
        <v>1511</v>
      </c>
      <c r="C95" s="133" t="s">
        <v>387</v>
      </c>
      <c r="D95" s="179">
        <f>VLOOKUP('351.1'!A88,'351.1'!A88:N201,14,FALSE)</f>
        <v>182969.68903184874</v>
      </c>
    </row>
    <row r="96" spans="1:4" ht="54" thickTop="1" thickBot="1">
      <c r="A96" s="139" t="s">
        <v>1512</v>
      </c>
      <c r="B96" s="140" t="s">
        <v>1513</v>
      </c>
      <c r="C96" s="133" t="s">
        <v>387</v>
      </c>
      <c r="D96" s="179">
        <f>VLOOKUP('351.2'!A88,'351.2'!A88:N202,14,FALSE)</f>
        <v>182969.68903184874</v>
      </c>
    </row>
    <row r="97" spans="1:4" ht="54" thickTop="1" thickBot="1">
      <c r="A97" s="139" t="s">
        <v>1514</v>
      </c>
      <c r="B97" s="140" t="s">
        <v>1515</v>
      </c>
      <c r="C97" s="133" t="s">
        <v>387</v>
      </c>
      <c r="D97" s="179">
        <f>VLOOKUP('351.10'!A88,'351.10'!A88:N203,14,FALSE)</f>
        <v>134237.89608072775</v>
      </c>
    </row>
    <row r="98" spans="1:4" ht="54" thickTop="1" thickBot="1">
      <c r="A98" s="139" t="s">
        <v>1516</v>
      </c>
      <c r="B98" s="140" t="s">
        <v>1517</v>
      </c>
      <c r="C98" s="133" t="s">
        <v>387</v>
      </c>
      <c r="D98" s="179">
        <f>VLOOKUP('351.11'!A88,'351.11'!A88:N204,14,FALSE)</f>
        <v>134237.89608072775</v>
      </c>
    </row>
    <row r="99" spans="1:4" ht="54" thickTop="1" thickBot="1">
      <c r="A99" s="139" t="s">
        <v>1518</v>
      </c>
      <c r="B99" s="140" t="s">
        <v>1519</v>
      </c>
      <c r="C99" s="133" t="s">
        <v>998</v>
      </c>
      <c r="D99" s="179">
        <f>VLOOKUP('351.12'!A88,'351.12'!A88:N205,14,FALSE)</f>
        <v>541.46436612356615</v>
      </c>
    </row>
    <row r="100" spans="1:4" ht="54" thickTop="1" thickBot="1">
      <c r="A100" s="139" t="s">
        <v>1522</v>
      </c>
      <c r="B100" s="140" t="s">
        <v>1520</v>
      </c>
      <c r="C100" s="133" t="s">
        <v>998</v>
      </c>
      <c r="D100" s="179">
        <f>VLOOKUP('410.1'!A88,'410.1'!A88:N206,14,FALSE)</f>
        <v>2173.2982042771814</v>
      </c>
    </row>
    <row r="101" spans="1:4" ht="54" thickTop="1" thickBot="1">
      <c r="A101" s="139" t="s">
        <v>1523</v>
      </c>
      <c r="B101" s="140" t="s">
        <v>1521</v>
      </c>
      <c r="C101" s="133" t="s">
        <v>998</v>
      </c>
      <c r="D101" s="179">
        <f>VLOOKUP('410.2'!A88,'410.2'!A88:N207,14,FALSE)</f>
        <v>2170.2754874553602</v>
      </c>
    </row>
    <row r="102" spans="1:4" ht="54" thickTop="1" thickBot="1">
      <c r="A102" s="139" t="s">
        <v>1525</v>
      </c>
      <c r="B102" s="140" t="s">
        <v>1524</v>
      </c>
      <c r="C102" s="133" t="s">
        <v>377</v>
      </c>
      <c r="D102" s="179">
        <f>VLOOKUP('410.3'!A88,'410.3'!A88:N208,14,FALSE)</f>
        <v>2183.8169210790315</v>
      </c>
    </row>
    <row r="103" spans="1:4" ht="54" thickTop="1" thickBot="1">
      <c r="A103" s="139" t="s">
        <v>1527</v>
      </c>
      <c r="B103" s="140" t="s">
        <v>1526</v>
      </c>
      <c r="C103" s="133" t="s">
        <v>1464</v>
      </c>
      <c r="D103" s="179">
        <f>VLOOKUP('411.1'!A88,'411.1'!A88:N209,14,FALSE)</f>
        <v>23289.10257732957</v>
      </c>
    </row>
    <row r="104" spans="1:4" ht="54" thickTop="1" thickBot="1">
      <c r="A104" s="137" t="s">
        <v>1036</v>
      </c>
      <c r="B104" s="138" t="s">
        <v>1958</v>
      </c>
      <c r="C104" s="133" t="s">
        <v>1464</v>
      </c>
      <c r="D104" s="179">
        <f>VLOOKUP('411.2'!A88,'411.2'!A88:N210,14,FALSE)</f>
        <v>2618.4837795732769</v>
      </c>
    </row>
    <row r="105" spans="1:4" ht="54" thickTop="1" thickBot="1">
      <c r="A105" s="137" t="s">
        <v>1037</v>
      </c>
      <c r="B105" s="138" t="s">
        <v>2054</v>
      </c>
      <c r="C105" s="133" t="s">
        <v>1464</v>
      </c>
      <c r="D105" s="179">
        <f>VLOOKUP('411.3'!A88,'411.3'!A88:N211,14,FALSE)</f>
        <v>4873.179295112096</v>
      </c>
    </row>
    <row r="106" spans="1:4" ht="54" thickTop="1" thickBot="1">
      <c r="A106" s="137" t="s">
        <v>1528</v>
      </c>
      <c r="B106" s="138" t="s">
        <v>2055</v>
      </c>
      <c r="C106" s="133" t="s">
        <v>1464</v>
      </c>
      <c r="D106" s="179">
        <f>VLOOKUP('411.4'!A88,'411.4'!A88:N212,14,FALSE)</f>
        <v>4331.7149289885292</v>
      </c>
    </row>
    <row r="107" spans="1:4" ht="54" thickTop="1" thickBot="1">
      <c r="A107" s="137" t="s">
        <v>1535</v>
      </c>
      <c r="B107" s="192" t="s">
        <v>1606</v>
      </c>
      <c r="C107" s="133" t="s">
        <v>998</v>
      </c>
      <c r="D107" s="179">
        <f>VLOOKUP('413.1'!A88,'413.1'!A88:N213,14,FALSE)</f>
        <v>3638.0122288049779</v>
      </c>
    </row>
    <row r="108" spans="1:4" ht="54" thickTop="1" thickBot="1">
      <c r="A108" s="137" t="s">
        <v>1537</v>
      </c>
      <c r="B108" s="138" t="s">
        <v>1607</v>
      </c>
      <c r="C108" s="133" t="s">
        <v>998</v>
      </c>
      <c r="D108" s="179">
        <f>VLOOKUP('413.2'!A88,'413.2'!A88:N214,14,FALSE)</f>
        <v>3277.6463380177283</v>
      </c>
    </row>
    <row r="109" spans="1:4" ht="54" thickTop="1" thickBot="1">
      <c r="A109" s="137" t="s">
        <v>1539</v>
      </c>
      <c r="B109" s="138" t="s">
        <v>1608</v>
      </c>
      <c r="C109" s="133" t="s">
        <v>998</v>
      </c>
      <c r="D109" s="179">
        <f>VLOOKUP('413.3'!A88,'413.3'!A88:N215,14,FALSE)</f>
        <v>3375.1307082395638</v>
      </c>
    </row>
    <row r="110" spans="1:4" ht="54" thickTop="1" thickBot="1">
      <c r="A110" s="137" t="s">
        <v>1038</v>
      </c>
      <c r="B110" s="138" t="s">
        <v>1205</v>
      </c>
      <c r="C110" s="133" t="s">
        <v>998</v>
      </c>
      <c r="D110" s="179">
        <f>VLOOKUP('414.1'!A88,'414.1'!A88:N216,14,FALSE)</f>
        <v>2495.7227600926981</v>
      </c>
    </row>
    <row r="111" spans="1:4" ht="54" thickTop="1" thickBot="1">
      <c r="A111" s="137" t="s">
        <v>1039</v>
      </c>
      <c r="B111" s="138" t="s">
        <v>1959</v>
      </c>
      <c r="C111" s="133" t="s">
        <v>998</v>
      </c>
      <c r="D111" s="179">
        <f>VLOOKUP('414.2'!A88,'414.2'!A88:N217,14,FALSE)</f>
        <v>3750.0494374869913</v>
      </c>
    </row>
    <row r="112" spans="1:4" ht="54" thickTop="1" thickBot="1">
      <c r="A112" s="137" t="s">
        <v>1040</v>
      </c>
      <c r="B112" s="138" t="s">
        <v>1960</v>
      </c>
      <c r="C112" s="133" t="s">
        <v>998</v>
      </c>
      <c r="D112" s="179">
        <f>VLOOKUP('414.3'!A88,'414.3'!A88:N218,14,FALSE)</f>
        <v>3750.0494374869913</v>
      </c>
    </row>
    <row r="113" spans="1:4" ht="54" thickTop="1" thickBot="1">
      <c r="A113" s="137" t="s">
        <v>1041</v>
      </c>
      <c r="B113" s="138" t="s">
        <v>1206</v>
      </c>
      <c r="C113" s="133" t="s">
        <v>998</v>
      </c>
      <c r="D113" s="179">
        <f>VLOOKUP('414.4'!A88,'414.4'!A88:N219,14,FALSE)</f>
        <v>3708.8082694523309</v>
      </c>
    </row>
    <row r="114" spans="1:4" ht="54" thickTop="1" thickBot="1">
      <c r="A114" s="137" t="s">
        <v>1042</v>
      </c>
      <c r="B114" s="138" t="s">
        <v>1207</v>
      </c>
      <c r="C114" s="133" t="s">
        <v>998</v>
      </c>
      <c r="D114" s="179">
        <f>VLOOKUP('414.5'!A88,'414.5'!A88:N220,14,FALSE)</f>
        <v>3839.077379312077</v>
      </c>
    </row>
    <row r="115" spans="1:4" ht="54" thickTop="1" thickBot="1">
      <c r="A115" s="137" t="s">
        <v>1546</v>
      </c>
      <c r="B115" s="138" t="s">
        <v>2056</v>
      </c>
      <c r="C115" s="133" t="s">
        <v>998</v>
      </c>
      <c r="D115" s="179">
        <f>VLOOKUP('414.6'!A88,'414.6'!A88:N221,14,FALSE)</f>
        <v>3944.0747756290971</v>
      </c>
    </row>
    <row r="116" spans="1:4" ht="54" thickTop="1" thickBot="1">
      <c r="A116" s="137" t="s">
        <v>1043</v>
      </c>
      <c r="B116" s="138" t="s">
        <v>1961</v>
      </c>
      <c r="C116" s="133" t="s">
        <v>1464</v>
      </c>
      <c r="D116" s="179">
        <f>VLOOKUP('415.1'!A88,'415.1'!A88:N222,14,FALSE)</f>
        <v>3912.5791894695035</v>
      </c>
    </row>
    <row r="117" spans="1:4" ht="54" thickTop="1" thickBot="1">
      <c r="A117" s="137" t="s">
        <v>1044</v>
      </c>
      <c r="B117" s="138" t="s">
        <v>2058</v>
      </c>
      <c r="C117" s="133" t="s">
        <v>233</v>
      </c>
      <c r="D117" s="179">
        <f>VLOOKUP('420.1'!A87,'420.1'!A87:N223,14,FALSE)</f>
        <v>3242.3100301993227</v>
      </c>
    </row>
    <row r="118" spans="1:4" ht="54" thickTop="1" thickBot="1">
      <c r="A118" s="137" t="s">
        <v>1045</v>
      </c>
      <c r="B118" s="138" t="s">
        <v>2057</v>
      </c>
      <c r="C118" s="142" t="s">
        <v>233</v>
      </c>
      <c r="D118" s="179">
        <f>VLOOKUP('420.2 '!A88,'420.2 '!A59:N107,14,FALSE)</f>
        <v>4132.6625996625926</v>
      </c>
    </row>
    <row r="119" spans="1:4" ht="54" thickTop="1" thickBot="1">
      <c r="A119" s="137" t="s">
        <v>1551</v>
      </c>
      <c r="B119" s="138" t="s">
        <v>1552</v>
      </c>
      <c r="C119" s="133" t="s">
        <v>233</v>
      </c>
      <c r="D119" s="179">
        <f>VLOOKUP('420.3'!A88,'420.3'!A88:N225,14,FALSE)</f>
        <v>3695.0913077127279</v>
      </c>
    </row>
    <row r="120" spans="1:4" ht="54" thickTop="1" thickBot="1">
      <c r="A120" s="137" t="s">
        <v>1046</v>
      </c>
      <c r="B120" s="138" t="s">
        <v>1208</v>
      </c>
      <c r="C120" s="133" t="s">
        <v>233</v>
      </c>
      <c r="D120" s="179">
        <f>VLOOKUP('421.1'!A88,'421.1'!A88:N226,14,FALSE)</f>
        <v>1694.6626212144658</v>
      </c>
    </row>
    <row r="121" spans="1:4" ht="54" thickTop="1" thickBot="1">
      <c r="A121" s="137" t="s">
        <v>1047</v>
      </c>
      <c r="B121" s="138" t="s">
        <v>1209</v>
      </c>
      <c r="C121" s="133" t="s">
        <v>233</v>
      </c>
      <c r="D121" s="179">
        <f>VLOOKUP('421.2'!A88,'421.2'!A88:N227,14,FALSE)</f>
        <v>1869.9228903995129</v>
      </c>
    </row>
    <row r="122" spans="1:4" ht="54" thickTop="1" thickBot="1">
      <c r="A122" s="137" t="s">
        <v>1048</v>
      </c>
      <c r="B122" s="138" t="s">
        <v>1962</v>
      </c>
      <c r="C122" s="133" t="s">
        <v>233</v>
      </c>
      <c r="D122" s="179">
        <f>VLOOKUP('421.3'!A88,'421.3'!A88:N228,14,FALSE)</f>
        <v>1784.6429893018078</v>
      </c>
    </row>
    <row r="123" spans="1:4" ht="54" thickTop="1" thickBot="1">
      <c r="A123" s="137" t="s">
        <v>1049</v>
      </c>
      <c r="B123" s="138" t="s">
        <v>1963</v>
      </c>
      <c r="C123" s="133" t="s">
        <v>233</v>
      </c>
      <c r="D123" s="179">
        <f>VLOOKUP('421.4'!A88,'421.4'!A88:N229,14,FALSE)</f>
        <v>1902.1546640427403</v>
      </c>
    </row>
    <row r="124" spans="1:4" ht="54" thickTop="1" thickBot="1">
      <c r="A124" s="137" t="s">
        <v>1556</v>
      </c>
      <c r="B124" s="140" t="s">
        <v>1557</v>
      </c>
      <c r="C124" s="133" t="s">
        <v>233</v>
      </c>
      <c r="D124" s="179">
        <f>VLOOKUP('430.1.1'!A87,'430.1.1'!A87:N230,14,FALSE)</f>
        <v>8649.2744896140848</v>
      </c>
    </row>
    <row r="125" spans="1:4" ht="54" thickTop="1" thickBot="1">
      <c r="A125" s="137" t="s">
        <v>1558</v>
      </c>
      <c r="B125" s="138" t="s">
        <v>1559</v>
      </c>
      <c r="C125" s="133" t="s">
        <v>233</v>
      </c>
      <c r="D125" s="179">
        <f>VLOOKUP('430.1.2'!A88,'430.1.2'!A88:N231,14,FALSE)</f>
        <v>7162.7436510897141</v>
      </c>
    </row>
    <row r="126" spans="1:4" ht="54" thickTop="1" thickBot="1">
      <c r="A126" s="137" t="s">
        <v>1560</v>
      </c>
      <c r="B126" s="138" t="s">
        <v>1609</v>
      </c>
      <c r="C126" s="133" t="s">
        <v>233</v>
      </c>
      <c r="D126" s="179">
        <f>VLOOKUP('430.2.1'!A88,'430.2.1'!A88:N232,14,FALSE)</f>
        <v>8649.2744896140848</v>
      </c>
    </row>
    <row r="127" spans="1:4" ht="54" thickTop="1" thickBot="1">
      <c r="A127" s="137" t="s">
        <v>1562</v>
      </c>
      <c r="B127" s="138" t="s">
        <v>1610</v>
      </c>
      <c r="C127" s="133" t="s">
        <v>233</v>
      </c>
      <c r="D127" s="179">
        <f>VLOOKUP('430.2.2'!A88,'430.2.2'!A88:N233,14,FALSE)</f>
        <v>7162.7436510897141</v>
      </c>
    </row>
    <row r="128" spans="1:4" ht="54" thickTop="1" thickBot="1">
      <c r="A128" s="137" t="s">
        <v>1563</v>
      </c>
      <c r="B128" s="138" t="s">
        <v>1611</v>
      </c>
      <c r="C128" s="133" t="s">
        <v>233</v>
      </c>
      <c r="D128" s="179">
        <f>VLOOKUP('431.1.1'!A88,'431.1.1'!A88:N234,14,FALSE)</f>
        <v>17724.04295911314</v>
      </c>
    </row>
    <row r="129" spans="1:4" ht="54" thickTop="1" thickBot="1">
      <c r="A129" s="137" t="s">
        <v>1565</v>
      </c>
      <c r="B129" s="138" t="s">
        <v>1612</v>
      </c>
      <c r="C129" s="133" t="s">
        <v>233</v>
      </c>
      <c r="D129" s="179">
        <f>VLOOKUP('431.1.2'!A88,'431.1.2'!A88:N235,14,FALSE)</f>
        <v>14060.456696628371</v>
      </c>
    </row>
    <row r="130" spans="1:4" ht="54" thickTop="1" thickBot="1">
      <c r="A130" s="137" t="s">
        <v>1568</v>
      </c>
      <c r="B130" s="138" t="s">
        <v>1613</v>
      </c>
      <c r="C130" s="133" t="s">
        <v>233</v>
      </c>
      <c r="D130" s="179">
        <f>VLOOKUP('431.2.1'!A88,'431.2.1'!A88:N236,14,FALSE)</f>
        <v>18027.737892995989</v>
      </c>
    </row>
    <row r="131" spans="1:4" ht="54" thickTop="1" thickBot="1">
      <c r="A131" s="137" t="s">
        <v>1569</v>
      </c>
      <c r="B131" s="138" t="s">
        <v>1614</v>
      </c>
      <c r="C131" s="133" t="s">
        <v>233</v>
      </c>
      <c r="D131" s="179">
        <f>VLOOKUP('431.2.2'!A88,'431.2.2'!A88:N237,14,FALSE)</f>
        <v>14292.525466859606</v>
      </c>
    </row>
    <row r="132" spans="1:4" ht="54" thickTop="1" thickBot="1">
      <c r="A132" s="137" t="s">
        <v>1050</v>
      </c>
      <c r="B132" s="138" t="s">
        <v>1210</v>
      </c>
      <c r="C132" s="133" t="s">
        <v>233</v>
      </c>
      <c r="D132" s="179">
        <f>VLOOKUP('432.1'!A88,'432.1'!A88:N238,14,FALSE)</f>
        <v>5729.622264521754</v>
      </c>
    </row>
    <row r="133" spans="1:4" ht="54" thickTop="1" thickBot="1">
      <c r="A133" s="137" t="s">
        <v>1051</v>
      </c>
      <c r="B133" s="138" t="s">
        <v>1964</v>
      </c>
      <c r="C133" s="133" t="s">
        <v>233</v>
      </c>
      <c r="D133" s="179">
        <f>VLOOKUP('432.2'!A88,'432.2'!A88:N239,14,FALSE)</f>
        <v>5242.7881834521786</v>
      </c>
    </row>
    <row r="134" spans="1:4" ht="54" thickTop="1" thickBot="1">
      <c r="A134" s="137" t="s">
        <v>1052</v>
      </c>
      <c r="B134" s="138" t="s">
        <v>1965</v>
      </c>
      <c r="C134" s="133" t="s">
        <v>233</v>
      </c>
      <c r="D134" s="179">
        <f>VLOOKUP('433.1'!A88,'433.1'!A88:N240,14,FALSE)</f>
        <v>7658.1944508702827</v>
      </c>
    </row>
    <row r="135" spans="1:4" ht="54" thickTop="1" thickBot="1">
      <c r="A135" s="137" t="s">
        <v>1053</v>
      </c>
      <c r="B135" s="138" t="s">
        <v>1966</v>
      </c>
      <c r="C135" s="133" t="s">
        <v>233</v>
      </c>
      <c r="D135" s="179">
        <f>VLOOKUP('433.2'!A88,'433.2'!A88:N241,14,FALSE)</f>
        <v>7275.834758930072</v>
      </c>
    </row>
    <row r="136" spans="1:4" ht="54" thickTop="1" thickBot="1">
      <c r="A136" s="137" t="s">
        <v>1054</v>
      </c>
      <c r="B136" s="138" t="s">
        <v>1967</v>
      </c>
      <c r="C136" s="133" t="s">
        <v>233</v>
      </c>
      <c r="D136" s="179">
        <f>VLOOKUP('433.3'!A88,'433.3'!A88:N242,14,FALSE)</f>
        <v>8579.741321658601</v>
      </c>
    </row>
    <row r="137" spans="1:4" ht="54" thickTop="1" thickBot="1">
      <c r="A137" s="137" t="s">
        <v>1055</v>
      </c>
      <c r="B137" s="138" t="s">
        <v>1211</v>
      </c>
      <c r="C137" s="133" t="s">
        <v>233</v>
      </c>
      <c r="D137" s="179">
        <f>VLOOKUP('433.4'!A88,'433.4'!A88:N243,14,FALSE)</f>
        <v>5535.1037271216155</v>
      </c>
    </row>
    <row r="138" spans="1:4" ht="54" thickTop="1" thickBot="1">
      <c r="A138" s="137" t="s">
        <v>1056</v>
      </c>
      <c r="B138" s="138" t="s">
        <v>1968</v>
      </c>
      <c r="C138" s="133" t="s">
        <v>233</v>
      </c>
      <c r="D138" s="179">
        <f>VLOOKUP('433.5'!A88,'433.5'!A88:N244,14,FALSE)</f>
        <v>8450.0860863259986</v>
      </c>
    </row>
    <row r="139" spans="1:4" ht="54" thickTop="1" thickBot="1">
      <c r="A139" s="137" t="s">
        <v>1057</v>
      </c>
      <c r="B139" s="138" t="s">
        <v>1969</v>
      </c>
      <c r="C139" s="133" t="s">
        <v>233</v>
      </c>
      <c r="D139" s="179">
        <f>VLOOKUP('433.6'!A88,'433.6'!A88:N245,14,FALSE)</f>
        <v>8039.7056134388949</v>
      </c>
    </row>
    <row r="140" spans="1:4" ht="54" thickTop="1" thickBot="1">
      <c r="A140" s="137" t="s">
        <v>1058</v>
      </c>
      <c r="B140" s="138" t="s">
        <v>1970</v>
      </c>
      <c r="C140" s="133" t="s">
        <v>233</v>
      </c>
      <c r="D140" s="179">
        <f>VLOOKUP('433.7'!A88,'433.7'!A88:N246,14,FALSE)</f>
        <v>9505.6453877298991</v>
      </c>
    </row>
    <row r="141" spans="1:4" ht="54" thickTop="1" thickBot="1">
      <c r="A141" s="137" t="s">
        <v>1059</v>
      </c>
      <c r="B141" s="138" t="s">
        <v>1212</v>
      </c>
      <c r="C141" s="133" t="s">
        <v>233</v>
      </c>
      <c r="D141" s="179">
        <f>VLOOKUP('433.8'!A88,'433.8'!A88:N247,14,FALSE)</f>
        <v>6113.793768416177</v>
      </c>
    </row>
    <row r="142" spans="1:4" ht="54" thickTop="1" thickBot="1">
      <c r="A142" s="137" t="s">
        <v>1060</v>
      </c>
      <c r="B142" s="138" t="s">
        <v>1971</v>
      </c>
      <c r="C142" s="133" t="s">
        <v>387</v>
      </c>
      <c r="D142" s="179">
        <f>VLOOKUP('440.1'!A89,'440.1'!A89:N248,14,FALSE)</f>
        <v>222268.73434694845</v>
      </c>
    </row>
    <row r="143" spans="1:4" ht="54" thickTop="1" thickBot="1">
      <c r="A143" s="137" t="s">
        <v>1061</v>
      </c>
      <c r="B143" s="138" t="s">
        <v>1972</v>
      </c>
      <c r="C143" s="133" t="s">
        <v>387</v>
      </c>
      <c r="D143" s="179">
        <f>VLOOKUP('440.2'!A93,'440.2'!A93:N250,14,FALSE)</f>
        <v>222268.73434694845</v>
      </c>
    </row>
    <row r="144" spans="1:4" ht="54" thickTop="1" thickBot="1">
      <c r="A144" s="137" t="s">
        <v>1062</v>
      </c>
      <c r="B144" s="138" t="s">
        <v>1973</v>
      </c>
      <c r="C144" s="133" t="s">
        <v>387</v>
      </c>
      <c r="D144" s="179">
        <f>VLOOKUP('440.3'!A93,'440.3'!A93:N252,14,FALSE)</f>
        <v>222268.73434694845</v>
      </c>
    </row>
    <row r="145" spans="1:4" ht="54" thickTop="1" thickBot="1">
      <c r="A145" s="137" t="s">
        <v>1063</v>
      </c>
      <c r="B145" s="138" t="s">
        <v>1213</v>
      </c>
      <c r="C145" s="133" t="s">
        <v>387</v>
      </c>
      <c r="D145" s="179">
        <f>VLOOKUP('440.4'!A93,'440.4'!A93:N254,14,FALSE)</f>
        <v>246776.40740347104</v>
      </c>
    </row>
    <row r="146" spans="1:4" ht="54" thickTop="1" thickBot="1">
      <c r="A146" s="137" t="s">
        <v>1064</v>
      </c>
      <c r="B146" s="138" t="s">
        <v>1974</v>
      </c>
      <c r="C146" s="133" t="s">
        <v>387</v>
      </c>
      <c r="D146" s="179">
        <f>VLOOKUP('441.1'!A93,'441.1'!A93:N256,14,FALSE)</f>
        <v>222268.73434694845</v>
      </c>
    </row>
    <row r="147" spans="1:4" ht="54" thickTop="1" thickBot="1">
      <c r="A147" s="137" t="s">
        <v>1065</v>
      </c>
      <c r="B147" s="138" t="s">
        <v>1975</v>
      </c>
      <c r="C147" s="133" t="s">
        <v>387</v>
      </c>
      <c r="D147" s="179">
        <f>VLOOKUP('441.2'!A92,'441.2'!A92:N258,14,FALSE)</f>
        <v>222268.73434694845</v>
      </c>
    </row>
    <row r="148" spans="1:4" ht="54" thickTop="1" thickBot="1">
      <c r="A148" s="137" t="s">
        <v>1066</v>
      </c>
      <c r="B148" s="138" t="s">
        <v>1976</v>
      </c>
      <c r="C148" s="133" t="s">
        <v>387</v>
      </c>
      <c r="D148" s="179">
        <f>VLOOKUP('441.3'!A93,'441.3'!A93:N260,14,FALSE)</f>
        <v>222272.00804696477</v>
      </c>
    </row>
    <row r="149" spans="1:4" ht="54" thickTop="1" thickBot="1">
      <c r="A149" s="137" t="s">
        <v>1067</v>
      </c>
      <c r="B149" s="138" t="s">
        <v>1977</v>
      </c>
      <c r="C149" s="133" t="s">
        <v>387</v>
      </c>
      <c r="D149" s="179">
        <f>VLOOKUP('441.4'!A92,'441.4'!A92:N262,14,FALSE)</f>
        <v>246779.6811034873</v>
      </c>
    </row>
    <row r="150" spans="1:4" ht="54" thickTop="1" thickBot="1">
      <c r="A150" s="137" t="s">
        <v>1068</v>
      </c>
      <c r="B150" s="138" t="s">
        <v>1957</v>
      </c>
      <c r="C150" s="133" t="s">
        <v>387</v>
      </c>
      <c r="D150" s="179">
        <f>VLOOKUP('450.1'!A95,'450.1'!A95:N264,14,FALSE)</f>
        <v>253079.68411996181</v>
      </c>
    </row>
    <row r="151" spans="1:4" ht="54" thickTop="1" thickBot="1">
      <c r="A151" s="137" t="s">
        <v>1069</v>
      </c>
      <c r="B151" s="138" t="s">
        <v>1978</v>
      </c>
      <c r="C151" s="133" t="s">
        <v>387</v>
      </c>
      <c r="D151" s="179">
        <f>VLOOKUP('450.2'!A93,'450.2'!A93:N266,14,FALSE)</f>
        <v>253079.68411996181</v>
      </c>
    </row>
    <row r="152" spans="1:4" ht="54" thickTop="1" thickBot="1">
      <c r="A152" s="137" t="s">
        <v>1070</v>
      </c>
      <c r="B152" s="138" t="s">
        <v>1979</v>
      </c>
      <c r="C152" s="133" t="s">
        <v>387</v>
      </c>
      <c r="D152" s="179">
        <f>VLOOKUP('450.3'!A93,'450.3'!A93:N268,14,FALSE)</f>
        <v>252832.00812631598</v>
      </c>
    </row>
    <row r="153" spans="1:4" ht="54" thickTop="1" thickBot="1">
      <c r="A153" s="137" t="s">
        <v>1071</v>
      </c>
      <c r="B153" s="138" t="s">
        <v>1980</v>
      </c>
      <c r="C153" s="133" t="s">
        <v>387</v>
      </c>
      <c r="D153" s="179">
        <f>VLOOKUP('450.4'!A92,'450.4'!A92:N270,14,FALSE)</f>
        <v>253079.68411996181</v>
      </c>
    </row>
    <row r="154" spans="1:4" ht="63.75" customHeight="1" thickTop="1" thickBot="1">
      <c r="A154" s="137" t="s">
        <v>1072</v>
      </c>
      <c r="B154" s="138" t="s">
        <v>1981</v>
      </c>
      <c r="C154" s="133" t="s">
        <v>387</v>
      </c>
      <c r="D154" s="179">
        <f>VLOOKUP('450.5'!A92,'450.5'!A92:N272,14,FALSE)</f>
        <v>252832.00812631598</v>
      </c>
    </row>
    <row r="155" spans="1:4" ht="54" thickTop="1" thickBot="1">
      <c r="A155" s="137" t="s">
        <v>1073</v>
      </c>
      <c r="B155" s="138" t="s">
        <v>1982</v>
      </c>
      <c r="C155" s="133" t="s">
        <v>387</v>
      </c>
      <c r="D155" s="179">
        <f>VLOOKUP('450.6'!A93,'450.6'!A93:N274,14,FALSE)</f>
        <v>252832.00812631598</v>
      </c>
    </row>
    <row r="156" spans="1:4" ht="54" thickTop="1" thickBot="1">
      <c r="A156" s="137" t="s">
        <v>1074</v>
      </c>
      <c r="B156" s="138" t="s">
        <v>1983</v>
      </c>
      <c r="C156" s="133" t="s">
        <v>387</v>
      </c>
      <c r="D156" s="179">
        <f>VLOOKUP('450.7'!A93,'450.7'!A93:N275,14,FALSE)</f>
        <v>252832.00812631598</v>
      </c>
    </row>
    <row r="157" spans="1:4" ht="54" thickTop="1" thickBot="1">
      <c r="A157" s="137" t="s">
        <v>1075</v>
      </c>
      <c r="B157" s="138" t="s">
        <v>1984</v>
      </c>
      <c r="C157" s="133" t="s">
        <v>387</v>
      </c>
      <c r="D157" s="179">
        <f>VLOOKUP('450.8'!A93,'450.8'!A93:N276,14,FALSE)</f>
        <v>252832.00812631598</v>
      </c>
    </row>
    <row r="158" spans="1:4" ht="54" thickTop="1" thickBot="1">
      <c r="A158" s="137" t="s">
        <v>1584</v>
      </c>
      <c r="B158" s="138" t="s">
        <v>1615</v>
      </c>
      <c r="C158" s="133" t="s">
        <v>387</v>
      </c>
      <c r="D158" s="179">
        <f>VLOOKUP('450.10'!A92,'450.10'!A92:N277,14,FALSE)</f>
        <v>293585.53947620344</v>
      </c>
    </row>
    <row r="159" spans="1:4" ht="54" thickTop="1" thickBot="1">
      <c r="A159" s="137" t="s">
        <v>1586</v>
      </c>
      <c r="B159" s="138" t="s">
        <v>1616</v>
      </c>
      <c r="C159" s="133" t="s">
        <v>387</v>
      </c>
      <c r="D159" s="179">
        <f>VLOOKUP('450.11'!A92,'450.11'!A92:N278,14,FALSE)</f>
        <v>293337.86348255759</v>
      </c>
    </row>
    <row r="160" spans="1:4" ht="54" thickTop="1" thickBot="1">
      <c r="A160" s="137" t="s">
        <v>1588</v>
      </c>
      <c r="B160" s="138" t="s">
        <v>1617</v>
      </c>
      <c r="C160" s="133" t="s">
        <v>387</v>
      </c>
      <c r="D160" s="179">
        <f>VLOOKUP('450.12'!A92,'450.11'!A92:N279,14,FALSE)</f>
        <v>293337.86348255759</v>
      </c>
    </row>
    <row r="161" spans="1:4" ht="54" thickTop="1" thickBot="1">
      <c r="A161" s="137" t="s">
        <v>1076</v>
      </c>
      <c r="B161" s="138" t="s">
        <v>1985</v>
      </c>
      <c r="C161" s="133" t="s">
        <v>387</v>
      </c>
      <c r="D161" s="179">
        <f>VLOOKUP('451.1'!A92,'451.1'!A92:N280,14,FALSE)</f>
        <v>252832.00812631598</v>
      </c>
    </row>
    <row r="162" spans="1:4" ht="54" thickTop="1" thickBot="1">
      <c r="A162" s="137" t="s">
        <v>1077</v>
      </c>
      <c r="B162" s="138" t="s">
        <v>1986</v>
      </c>
      <c r="C162" s="133" t="s">
        <v>387</v>
      </c>
      <c r="D162" s="179">
        <f>VLOOKUP('451.2'!A93,'451.2'!A93:N281,14,FALSE)</f>
        <v>252832.00812631598</v>
      </c>
    </row>
    <row r="163" spans="1:4" ht="54" thickTop="1" thickBot="1">
      <c r="A163" s="137" t="s">
        <v>1078</v>
      </c>
      <c r="B163" s="138" t="s">
        <v>1987</v>
      </c>
      <c r="C163" s="133" t="s">
        <v>387</v>
      </c>
      <c r="D163" s="179">
        <f>VLOOKUP('451.3'!A92,'451.3'!A92:N282,14,FALSE)</f>
        <v>252832.00812631598</v>
      </c>
    </row>
    <row r="164" spans="1:4" ht="54" thickTop="1" thickBot="1">
      <c r="A164" s="137" t="s">
        <v>1079</v>
      </c>
      <c r="B164" s="138" t="s">
        <v>1988</v>
      </c>
      <c r="C164" s="133" t="s">
        <v>387</v>
      </c>
      <c r="D164" s="179">
        <f>VLOOKUP('451.4'!A92,'451.4'!A92:N283,14,FALSE)</f>
        <v>293337.86348255759</v>
      </c>
    </row>
    <row r="165" spans="1:4" ht="54" thickTop="1" thickBot="1">
      <c r="A165" s="137" t="s">
        <v>1080</v>
      </c>
      <c r="B165" s="138" t="s">
        <v>1989</v>
      </c>
      <c r="C165" s="133" t="s">
        <v>387</v>
      </c>
      <c r="D165" s="179">
        <f>VLOOKUP('452.1'!A93,'452.1'!A93:N284,14,FALSE)</f>
        <v>252832.00812631598</v>
      </c>
    </row>
    <row r="166" spans="1:4" ht="54" thickTop="1" thickBot="1">
      <c r="A166" s="137" t="s">
        <v>1081</v>
      </c>
      <c r="B166" s="138" t="s">
        <v>1990</v>
      </c>
      <c r="C166" s="133" t="s">
        <v>387</v>
      </c>
      <c r="D166" s="179">
        <f>VLOOKUP('452.2'!A93,'452.2'!A93:N285,14,FALSE)</f>
        <v>252832.00812631598</v>
      </c>
    </row>
    <row r="167" spans="1:4" ht="54" thickTop="1" thickBot="1">
      <c r="A167" s="137" t="s">
        <v>1082</v>
      </c>
      <c r="B167" s="138" t="s">
        <v>1991</v>
      </c>
      <c r="C167" s="133" t="s">
        <v>387</v>
      </c>
      <c r="D167" s="179">
        <f>VLOOKUP('452.3'!A92,'452.3'!A92:N286,14,FALSE)</f>
        <v>252832.00812631598</v>
      </c>
    </row>
    <row r="168" spans="1:4" ht="54" thickTop="1" thickBot="1">
      <c r="A168" s="137" t="s">
        <v>1083</v>
      </c>
      <c r="B168" s="138" t="s">
        <v>1992</v>
      </c>
      <c r="C168" s="133" t="s">
        <v>387</v>
      </c>
      <c r="D168" s="179">
        <f>VLOOKUP('452.4'!A93,'452.4'!A93:N287,14,FALSE)</f>
        <v>252832.00812631598</v>
      </c>
    </row>
    <row r="169" spans="1:4" ht="54" thickTop="1" thickBot="1">
      <c r="A169" s="137" t="s">
        <v>1084</v>
      </c>
      <c r="B169" s="138" t="s">
        <v>1214</v>
      </c>
      <c r="C169" s="133" t="s">
        <v>387</v>
      </c>
      <c r="D169" s="179">
        <f>VLOOKUP('453.1'!A92,'453.1'!A92:N288,14,FALSE)</f>
        <v>255336.86295147293</v>
      </c>
    </row>
    <row r="170" spans="1:4" ht="54" thickTop="1" thickBot="1">
      <c r="A170" s="137" t="s">
        <v>1085</v>
      </c>
      <c r="B170" s="138" t="s">
        <v>1993</v>
      </c>
      <c r="C170" s="133" t="s">
        <v>233</v>
      </c>
      <c r="D170" s="179">
        <f>VLOOKUP('460.1'!A87,'460.1'!A87:N289,14,FALSE)</f>
        <v>4843.6163649826076</v>
      </c>
    </row>
    <row r="171" spans="1:4" ht="54" thickTop="1" thickBot="1">
      <c r="A171" s="197" t="s">
        <v>2017</v>
      </c>
      <c r="B171" s="138" t="s">
        <v>2073</v>
      </c>
      <c r="C171" s="133" t="s">
        <v>233</v>
      </c>
      <c r="D171" s="179">
        <f>VLOOKUP('460.2'!A87,'460.2'!A87:N290,14,FALSE)</f>
        <v>2421.8081824913038</v>
      </c>
    </row>
    <row r="172" spans="1:4" ht="51.75" customHeight="1" thickTop="1" thickBot="1">
      <c r="A172" s="137" t="s">
        <v>1086</v>
      </c>
      <c r="B172" s="138" t="s">
        <v>1215</v>
      </c>
      <c r="C172" s="133" t="s">
        <v>387</v>
      </c>
      <c r="D172" s="179">
        <f>VLOOKUP('461.1'!A87,'461.1'!A87:N291,14,FALSE)</f>
        <v>91170.619011881048</v>
      </c>
    </row>
    <row r="173" spans="1:4" ht="54" thickTop="1" thickBot="1">
      <c r="A173" s="137" t="s">
        <v>1087</v>
      </c>
      <c r="B173" s="138" t="s">
        <v>1216</v>
      </c>
      <c r="C173" s="133" t="s">
        <v>387</v>
      </c>
      <c r="D173" s="179">
        <f>VLOOKUP('461.2'!A89,'461.2'!A89:N294,14,FALSE)</f>
        <v>105930.11829684472</v>
      </c>
    </row>
    <row r="174" spans="1:4" ht="54" thickTop="1" thickBot="1">
      <c r="A174" s="137" t="s">
        <v>1598</v>
      </c>
      <c r="B174" s="138" t="s">
        <v>2078</v>
      </c>
      <c r="C174" s="133" t="s">
        <v>387</v>
      </c>
      <c r="D174" s="179">
        <f>VLOOKUP('462.1.1'!A88,'462.1.1'!A88:N293,14,FALSE)</f>
        <v>176084.88912996827</v>
      </c>
    </row>
    <row r="175" spans="1:4" ht="54" thickTop="1" thickBot="1">
      <c r="A175" s="137" t="s">
        <v>1599</v>
      </c>
      <c r="B175" s="138" t="s">
        <v>2079</v>
      </c>
      <c r="C175" s="133" t="s">
        <v>387</v>
      </c>
      <c r="D175" s="179">
        <f>VLOOKUP('462.1.2'!A88,'462.1.2'!A88:N294,14,FALSE)</f>
        <v>176084.88912996827</v>
      </c>
    </row>
    <row r="176" spans="1:4" ht="54" thickTop="1" thickBot="1">
      <c r="A176" s="137" t="s">
        <v>1600</v>
      </c>
      <c r="B176" s="138" t="s">
        <v>2082</v>
      </c>
      <c r="C176" s="133" t="s">
        <v>387</v>
      </c>
      <c r="D176" s="179">
        <f>VLOOKUP('462.2.1'!A88,'462.2.1'!A88:N295,14,FALSE)</f>
        <v>189612.0614910023</v>
      </c>
    </row>
    <row r="177" spans="1:4" ht="54" thickTop="1" thickBot="1">
      <c r="A177" s="137" t="s">
        <v>1601</v>
      </c>
      <c r="B177" s="138" t="s">
        <v>2083</v>
      </c>
      <c r="C177" s="133" t="s">
        <v>387</v>
      </c>
      <c r="D177" s="179">
        <f>VLOOKUP('462.2.2'!A88,'462.2.2'!A88:N296,14,FALSE)</f>
        <v>189612.0614910023</v>
      </c>
    </row>
    <row r="178" spans="1:4" ht="54" thickTop="1" thickBot="1">
      <c r="A178" s="137" t="s">
        <v>1088</v>
      </c>
      <c r="B178" s="138" t="s">
        <v>1618</v>
      </c>
      <c r="C178" s="133" t="s">
        <v>233</v>
      </c>
      <c r="D178" s="179">
        <f>VLOOKUP('464.1'!A88,'464.1'!A88:N297,14,FALSE)</f>
        <v>7281.153659080036</v>
      </c>
    </row>
    <row r="179" spans="1:4" ht="54" thickTop="1" thickBot="1">
      <c r="A179" s="137" t="s">
        <v>1089</v>
      </c>
      <c r="B179" s="138" t="s">
        <v>1619</v>
      </c>
      <c r="C179" s="133" t="s">
        <v>387</v>
      </c>
      <c r="D179" s="179">
        <f>VLOOKUP('465.1'!A92,'465.1'!A92:N298,14,FALSE)</f>
        <v>118963.18176366015</v>
      </c>
    </row>
    <row r="180" spans="1:4" ht="54" thickTop="1" thickBot="1">
      <c r="A180" s="137" t="s">
        <v>1602</v>
      </c>
      <c r="B180" s="138" t="s">
        <v>1620</v>
      </c>
      <c r="C180" s="133" t="s">
        <v>387</v>
      </c>
      <c r="D180" s="179">
        <f>VLOOKUP('465.2'!A92,'465.2'!A92:N299,14,FALSE)</f>
        <v>27225.188399379789</v>
      </c>
    </row>
    <row r="181" spans="1:4" ht="54" thickTop="1" thickBot="1">
      <c r="A181" s="137" t="s">
        <v>1090</v>
      </c>
      <c r="B181" s="138" t="s">
        <v>1621</v>
      </c>
      <c r="C181" s="133" t="s">
        <v>144</v>
      </c>
      <c r="D181" s="179">
        <f>VLOOKUP('466.1'!A92,'466.1'!A92:N300,14,FALSE)</f>
        <v>3678.6545385255231</v>
      </c>
    </row>
    <row r="182" spans="1:4" ht="54" thickTop="1" thickBot="1">
      <c r="A182" s="137" t="s">
        <v>1091</v>
      </c>
      <c r="B182" s="138" t="s">
        <v>1622</v>
      </c>
      <c r="C182" s="133" t="s">
        <v>144</v>
      </c>
      <c r="D182" s="179">
        <f>VLOOKUP('466.2'!A96,'466.2'!A96:N301,14,FALSE)</f>
        <v>4077.4031103089092</v>
      </c>
    </row>
    <row r="183" spans="1:4" ht="54" thickTop="1" thickBot="1">
      <c r="A183" s="139" t="s">
        <v>1092</v>
      </c>
      <c r="B183" s="140" t="s">
        <v>1735</v>
      </c>
      <c r="C183" s="133" t="s">
        <v>387</v>
      </c>
      <c r="D183" s="179">
        <f>VLOOKUP('500.1'!A95,'500.1'!A95:N302,14,FALSE)</f>
        <v>592821.64834934217</v>
      </c>
    </row>
    <row r="184" spans="1:4" ht="54" thickTop="1" thickBot="1">
      <c r="A184" s="137" t="s">
        <v>1624</v>
      </c>
      <c r="B184" s="138" t="s">
        <v>1736</v>
      </c>
      <c r="C184" s="133" t="s">
        <v>387</v>
      </c>
      <c r="D184" s="179">
        <f>VLOOKUP('500.2'!A95,'500.2'!A95:N303,14,FALSE)</f>
        <v>613154.06846877513</v>
      </c>
    </row>
    <row r="185" spans="1:4" ht="57.75" thickTop="1" thickBot="1">
      <c r="A185" s="137" t="s">
        <v>1093</v>
      </c>
      <c r="B185" s="138" t="s">
        <v>1875</v>
      </c>
      <c r="C185" s="133" t="s">
        <v>377</v>
      </c>
      <c r="D185" s="179">
        <f>VLOOKUP('501.1'!A88,'501.1'!A88:N304,14,FALSE)</f>
        <v>605.8038345308363</v>
      </c>
    </row>
    <row r="186" spans="1:4" ht="57.75" thickTop="1" thickBot="1">
      <c r="A186" s="137" t="s">
        <v>1626</v>
      </c>
      <c r="B186" s="138" t="s">
        <v>1876</v>
      </c>
      <c r="C186" s="133" t="s">
        <v>377</v>
      </c>
      <c r="D186" s="179">
        <f>VLOOKUP('501.10'!A88,'501.10'!A88:N305,14,FALSE)</f>
        <v>696.36912774865289</v>
      </c>
    </row>
    <row r="187" spans="1:4" ht="57.75" thickTop="1" thickBot="1">
      <c r="A187" s="137" t="s">
        <v>1627</v>
      </c>
      <c r="B187" s="138" t="s">
        <v>1877</v>
      </c>
      <c r="C187" s="133" t="s">
        <v>377</v>
      </c>
      <c r="D187" s="179">
        <f>VLOOKUP('501.20'!A88,'501.20'!A88:N306,14,FALSE)</f>
        <v>541.46436612356615</v>
      </c>
    </row>
    <row r="188" spans="1:4" ht="54" thickTop="1" thickBot="1">
      <c r="A188" s="137" t="s">
        <v>1628</v>
      </c>
      <c r="B188" s="138" t="s">
        <v>1737</v>
      </c>
      <c r="C188" s="133" t="s">
        <v>387</v>
      </c>
      <c r="D188" s="179">
        <f>VLOOKUP('505.1'!A84,'505.1'!A84:N307,14,FALSE)</f>
        <v>545224.412271654</v>
      </c>
    </row>
    <row r="189" spans="1:4" ht="54" thickTop="1" thickBot="1">
      <c r="A189" s="137" t="s">
        <v>1094</v>
      </c>
      <c r="B189" s="138" t="s">
        <v>1738</v>
      </c>
      <c r="C189" s="133" t="s">
        <v>233</v>
      </c>
      <c r="D189" s="179">
        <f>VLOOKUP('510.1'!A84,'510.1'!A84:N308,14,FALSE)</f>
        <v>71768.552977487794</v>
      </c>
    </row>
    <row r="190" spans="1:4" ht="54" thickTop="1" thickBot="1">
      <c r="A190" s="137" t="s">
        <v>1632</v>
      </c>
      <c r="B190" s="138" t="s">
        <v>1217</v>
      </c>
      <c r="C190" s="133" t="s">
        <v>387</v>
      </c>
      <c r="D190" s="179">
        <f>VLOOKUP('600.1.1'!A85,'600.1.1'!A85:N311,14,FALSE)</f>
        <v>22288.012088931002</v>
      </c>
    </row>
    <row r="191" spans="1:4" ht="54" thickTop="1" thickBot="1">
      <c r="A191" s="137" t="s">
        <v>1633</v>
      </c>
      <c r="B191" s="138" t="s">
        <v>1739</v>
      </c>
      <c r="C191" s="133" t="s">
        <v>387</v>
      </c>
      <c r="D191" s="179">
        <f>VLOOKUP('600.2.1'!A88,'600.2.1'!A88:N310,14,FALSE)</f>
        <v>109730.54790489063</v>
      </c>
    </row>
    <row r="192" spans="1:4" ht="54" thickTop="1" thickBot="1">
      <c r="A192" s="137" t="s">
        <v>1634</v>
      </c>
      <c r="B192" s="138" t="s">
        <v>1740</v>
      </c>
      <c r="C192" s="133" t="s">
        <v>387</v>
      </c>
      <c r="D192" s="179">
        <f>VLOOKUP('600.2.2'!A90,'600.2.2'!A90:N312,14,FALSE)</f>
        <v>149775.56864980943</v>
      </c>
    </row>
    <row r="193" spans="1:4" ht="54" thickTop="1" thickBot="1">
      <c r="A193" s="137" t="s">
        <v>1635</v>
      </c>
      <c r="B193" s="138" t="s">
        <v>1741</v>
      </c>
      <c r="C193" s="133" t="s">
        <v>387</v>
      </c>
      <c r="D193" s="179">
        <f>VLOOKUP('600.2.3'!A89,'600.2.3'!A89:N312,14,FALSE)</f>
        <v>19685.431595060389</v>
      </c>
    </row>
    <row r="194" spans="1:4" ht="54" thickTop="1" thickBot="1">
      <c r="A194" s="137" t="s">
        <v>1636</v>
      </c>
      <c r="B194" s="138" t="s">
        <v>1742</v>
      </c>
      <c r="C194" s="133" t="s">
        <v>387</v>
      </c>
      <c r="D194" s="179">
        <f>VLOOKUP('600.2.4'!A88,'600.2.4'!A88:N312,14,FALSE)</f>
        <v>25292.915763084355</v>
      </c>
    </row>
    <row r="195" spans="1:4" ht="54" thickTop="1" thickBot="1">
      <c r="A195" s="137" t="s">
        <v>1095</v>
      </c>
      <c r="B195" s="138" t="s">
        <v>2094</v>
      </c>
      <c r="C195" s="133" t="s">
        <v>387</v>
      </c>
      <c r="D195" s="179">
        <f>VLOOKUP('610.1'!A89,'610.1'!A89:N314,14,FALSE)</f>
        <v>49720.812669702544</v>
      </c>
    </row>
    <row r="196" spans="1:4" ht="54" thickTop="1" thickBot="1">
      <c r="A196" s="137" t="s">
        <v>1096</v>
      </c>
      <c r="B196" s="138" t="s">
        <v>1743</v>
      </c>
      <c r="C196" s="133" t="s">
        <v>387</v>
      </c>
      <c r="D196" s="179">
        <f>VLOOKUP('610.2'!A89,'610.2'!A89:N315,14,FALSE)</f>
        <v>41155.968314880614</v>
      </c>
    </row>
    <row r="197" spans="1:4" ht="54" thickTop="1" thickBot="1">
      <c r="A197" s="137" t="s">
        <v>1638</v>
      </c>
      <c r="B197" s="138" t="s">
        <v>1744</v>
      </c>
      <c r="C197" s="133" t="s">
        <v>387</v>
      </c>
      <c r="D197" s="179">
        <f>VLOOKUP('610.3'!A89,'610.3'!A89:N316,14,FALSE)</f>
        <v>195143.69622721931</v>
      </c>
    </row>
    <row r="198" spans="1:4" ht="54" thickTop="1" thickBot="1">
      <c r="A198" s="137" t="s">
        <v>1640</v>
      </c>
      <c r="B198" s="138" t="s">
        <v>1745</v>
      </c>
      <c r="C198" s="133" t="s">
        <v>387</v>
      </c>
      <c r="D198" s="179">
        <f>VLOOKUP('610.4'!A89,'610.4'!A89:N317,14,FALSE)</f>
        <v>83703.547571863033</v>
      </c>
    </row>
    <row r="199" spans="1:4" ht="54" thickTop="1" thickBot="1">
      <c r="A199" s="137" t="s">
        <v>1642</v>
      </c>
      <c r="B199" s="138" t="s">
        <v>1218</v>
      </c>
      <c r="C199" s="133" t="s">
        <v>387</v>
      </c>
      <c r="D199" s="179">
        <f>VLOOKUP('610.5'!A89,'610.5'!A89:N318,14,FALSE)</f>
        <v>100937.75333861279</v>
      </c>
    </row>
    <row r="200" spans="1:4" ht="54" thickTop="1" thickBot="1">
      <c r="A200" s="137" t="s">
        <v>1644</v>
      </c>
      <c r="B200" s="138" t="s">
        <v>1746</v>
      </c>
      <c r="C200" s="133" t="s">
        <v>387</v>
      </c>
      <c r="D200" s="179">
        <f>VLOOKUP('610.6'!A89,'610.6'!A89:N319,14,FALSE)</f>
        <v>123937.80595062659</v>
      </c>
    </row>
    <row r="201" spans="1:4" ht="54" thickTop="1" thickBot="1">
      <c r="A201" s="137" t="s">
        <v>1646</v>
      </c>
      <c r="B201" s="138" t="s">
        <v>1747</v>
      </c>
      <c r="C201" s="133" t="s">
        <v>387</v>
      </c>
      <c r="D201" s="179">
        <f>VLOOKUP('610.7'!A89,'610.7'!A89:N320,14,FALSE)</f>
        <v>64414.027257004243</v>
      </c>
    </row>
    <row r="202" spans="1:4" ht="54" thickTop="1" thickBot="1">
      <c r="A202" s="137" t="s">
        <v>1097</v>
      </c>
      <c r="B202" s="138" t="s">
        <v>1748</v>
      </c>
      <c r="C202" s="133" t="s">
        <v>144</v>
      </c>
      <c r="D202" s="179">
        <f>VLOOKUP('620.1'!A88,'620.1'!A88:N321,14,FALSE)</f>
        <v>339761.7705598888</v>
      </c>
    </row>
    <row r="203" spans="1:4" ht="54" thickTop="1" thickBot="1">
      <c r="A203" s="137" t="s">
        <v>1098</v>
      </c>
      <c r="B203" s="138" t="s">
        <v>1878</v>
      </c>
      <c r="C203" s="133" t="s">
        <v>144</v>
      </c>
      <c r="D203" s="179">
        <f>VLOOKUP('620.2'!A88,'620.2'!A88:N322,14,FALSE)</f>
        <v>339761.7705598888</v>
      </c>
    </row>
    <row r="204" spans="1:4" ht="54" thickTop="1" thickBot="1">
      <c r="A204" s="137" t="s">
        <v>1099</v>
      </c>
      <c r="B204" s="138" t="s">
        <v>1749</v>
      </c>
      <c r="C204" s="133" t="s">
        <v>1845</v>
      </c>
      <c r="D204" s="179">
        <f>VLOOKUP('620.3'!A91,'620.3'!A91:N321,14,FALSE)</f>
        <v>69805087.163186774</v>
      </c>
    </row>
    <row r="205" spans="1:4" ht="54" thickTop="1" thickBot="1">
      <c r="A205" s="137" t="s">
        <v>1650</v>
      </c>
      <c r="B205" s="138" t="s">
        <v>1750</v>
      </c>
      <c r="C205" s="133" t="s">
        <v>144</v>
      </c>
      <c r="D205" s="179">
        <f>VLOOKUP('621.1.1'!A95,'621.1.1'!A95:N325,14,FALSE)</f>
        <v>2320134.626253326</v>
      </c>
    </row>
    <row r="206" spans="1:4" ht="54" thickTop="1" thickBot="1">
      <c r="A206" s="137" t="s">
        <v>1652</v>
      </c>
      <c r="B206" s="138" t="s">
        <v>1751</v>
      </c>
      <c r="C206" s="133" t="s">
        <v>144</v>
      </c>
      <c r="D206" s="179">
        <f>VLOOKUP('621.1.2'!A99,'621.1.2'!A99:N326,14,FALSE)</f>
        <v>3142593.7809544941</v>
      </c>
    </row>
    <row r="207" spans="1:4" ht="54" thickTop="1" thickBot="1">
      <c r="A207" s="137" t="s">
        <v>1100</v>
      </c>
      <c r="B207" s="138" t="s">
        <v>1752</v>
      </c>
      <c r="C207" s="133" t="s">
        <v>387</v>
      </c>
      <c r="D207" s="179">
        <f>VLOOKUP('621.2'!A89,'621.2'!A89:N326,14,FALSE)</f>
        <v>2459769.6637801696</v>
      </c>
    </row>
    <row r="208" spans="1:4" ht="54" thickTop="1" thickBot="1">
      <c r="A208" s="137" t="s">
        <v>1101</v>
      </c>
      <c r="B208" s="138" t="s">
        <v>1753</v>
      </c>
      <c r="C208" s="133" t="s">
        <v>144</v>
      </c>
      <c r="D208" s="179">
        <f>VLOOKUP('621.3'!A93,'621.3'!A93:N327,14,FALSE)</f>
        <v>63296328.896477804</v>
      </c>
    </row>
    <row r="209" spans="1:4" ht="54" thickTop="1" thickBot="1">
      <c r="A209" s="137" t="s">
        <v>1102</v>
      </c>
      <c r="B209" s="138" t="s">
        <v>1754</v>
      </c>
      <c r="C209" s="133" t="s">
        <v>387</v>
      </c>
      <c r="D209" s="179">
        <f>VLOOKUP('621.4'!A93,'621.4'!A93:N328,14,FALSE)</f>
        <v>54575678.270103455</v>
      </c>
    </row>
    <row r="210" spans="1:4" ht="54" thickTop="1" thickBot="1">
      <c r="A210" s="137" t="s">
        <v>1103</v>
      </c>
      <c r="B210" s="138" t="s">
        <v>1755</v>
      </c>
      <c r="C210" s="133" t="s">
        <v>144</v>
      </c>
      <c r="D210" s="179">
        <f>VLOOKUP('621.5'!A89,'621.5'!A89:N329,14,FALSE)</f>
        <v>3136514.9998247819</v>
      </c>
    </row>
    <row r="211" spans="1:4" ht="54" thickTop="1" thickBot="1">
      <c r="A211" s="137" t="s">
        <v>1656</v>
      </c>
      <c r="B211" s="138" t="s">
        <v>1756</v>
      </c>
      <c r="C211" s="133" t="s">
        <v>144</v>
      </c>
      <c r="D211" s="179">
        <f>VLOOKUP('621.5.1'!A89,'621.5.1'!A89:N330,14,FALSE)</f>
        <v>539590.74727539229</v>
      </c>
    </row>
    <row r="212" spans="1:4" ht="54" thickTop="1" thickBot="1">
      <c r="A212" s="137" t="s">
        <v>1104</v>
      </c>
      <c r="B212" s="138" t="s">
        <v>1757</v>
      </c>
      <c r="C212" s="133" t="s">
        <v>1845</v>
      </c>
      <c r="D212" s="179">
        <f>VLOOKUP('621.6'!A98,'621.6'!A98:N331,14,FALSE)</f>
        <v>60845509.454575218</v>
      </c>
    </row>
    <row r="213" spans="1:4" ht="54" thickTop="1" thickBot="1">
      <c r="A213" s="137" t="s">
        <v>1731</v>
      </c>
      <c r="B213" s="138" t="s">
        <v>1758</v>
      </c>
      <c r="C213" s="133" t="s">
        <v>1845</v>
      </c>
      <c r="D213" s="179">
        <f>VLOOKUP('621.7'!A89,'621.7'!A89:N332,14,FALSE)</f>
        <v>2759735.0738217817</v>
      </c>
    </row>
    <row r="214" spans="1:4" ht="54" thickTop="1" thickBot="1">
      <c r="A214" s="137" t="s">
        <v>1105</v>
      </c>
      <c r="B214" s="138" t="s">
        <v>1994</v>
      </c>
      <c r="C214" s="133" t="s">
        <v>233</v>
      </c>
      <c r="D214" s="179">
        <f>VLOOKUP('622.1'!A89,'622.1'!A89:N333,14,FALSE)</f>
        <v>75362.25538289547</v>
      </c>
    </row>
    <row r="215" spans="1:4" ht="54" thickTop="1" thickBot="1">
      <c r="A215" s="137" t="s">
        <v>1106</v>
      </c>
      <c r="B215" s="138" t="s">
        <v>1759</v>
      </c>
      <c r="C215" s="133" t="s">
        <v>233</v>
      </c>
      <c r="D215" s="179">
        <f>VLOOKUP('622.2'!A89,'622.2'!A89:N335,14,FALSE)</f>
        <v>414055.40071208426</v>
      </c>
    </row>
    <row r="216" spans="1:4" ht="54" thickTop="1" thickBot="1">
      <c r="A216" s="137" t="s">
        <v>1107</v>
      </c>
      <c r="B216" s="138" t="s">
        <v>1760</v>
      </c>
      <c r="C216" s="133" t="s">
        <v>233</v>
      </c>
      <c r="D216" s="179">
        <f>VLOOKUP('622.3'!A89,'622.3'!A89:N336,14,FALSE)</f>
        <v>855847.88071995229</v>
      </c>
    </row>
    <row r="217" spans="1:4" ht="54" thickTop="1" thickBot="1">
      <c r="A217" s="137" t="s">
        <v>1108</v>
      </c>
      <c r="B217" s="138" t="s">
        <v>1761</v>
      </c>
      <c r="C217" s="133" t="s">
        <v>233</v>
      </c>
      <c r="D217" s="179">
        <f>VLOOKUP('622.4'!A89,'622.4'!A89:N337,14,FALSE)</f>
        <v>830511.28403098183</v>
      </c>
    </row>
    <row r="218" spans="1:4" ht="54" thickTop="1" thickBot="1">
      <c r="A218" s="137" t="s">
        <v>1109</v>
      </c>
      <c r="B218" s="138" t="s">
        <v>1762</v>
      </c>
      <c r="C218" s="133" t="s">
        <v>144</v>
      </c>
      <c r="D218" s="179">
        <f>VLOOKUP('622.5'!A89,'622.5'!A89:N338,14,FALSE)</f>
        <v>71053.544492046989</v>
      </c>
    </row>
    <row r="219" spans="1:4" ht="54" thickTop="1" thickBot="1">
      <c r="A219" s="137" t="s">
        <v>1110</v>
      </c>
      <c r="B219" s="138" t="s">
        <v>1763</v>
      </c>
      <c r="C219" s="133" t="s">
        <v>144</v>
      </c>
      <c r="D219" s="179">
        <f>VLOOKUP('623.1'!A103,'623.1'!A103:N339,14,FALSE)</f>
        <v>427421.16690179252</v>
      </c>
    </row>
    <row r="220" spans="1:4" ht="54" thickTop="1" thickBot="1">
      <c r="A220" s="137" t="s">
        <v>1111</v>
      </c>
      <c r="B220" s="138" t="s">
        <v>1219</v>
      </c>
      <c r="C220" s="133" t="s">
        <v>1995</v>
      </c>
      <c r="D220" s="179">
        <f>VLOOKUP('623.2'!A89,'623.2'!A89:N340,14,FALSE)</f>
        <v>2712706.4707072075</v>
      </c>
    </row>
    <row r="221" spans="1:4" ht="54" thickTop="1" thickBot="1">
      <c r="A221" s="137" t="s">
        <v>1112</v>
      </c>
      <c r="B221" s="138" t="s">
        <v>2114</v>
      </c>
      <c r="C221" s="133" t="s">
        <v>387</v>
      </c>
      <c r="D221" s="179">
        <f>VLOOKUP('630.1'!A89,'630.1'!A89:N341,14,FALSE)</f>
        <v>1011128.8402671185</v>
      </c>
    </row>
    <row r="222" spans="1:4" ht="54" thickTop="1" thickBot="1">
      <c r="A222" s="137" t="s">
        <v>1113</v>
      </c>
      <c r="B222" s="138" t="s">
        <v>2115</v>
      </c>
      <c r="C222" s="133" t="s">
        <v>387</v>
      </c>
      <c r="D222" s="179">
        <f>VLOOKUP('630.2'!A89,'630.2'!A89:N342,14,FALSE)</f>
        <v>989137.09648204478</v>
      </c>
    </row>
    <row r="223" spans="1:4" ht="54" thickTop="1" thickBot="1">
      <c r="A223" s="137" t="s">
        <v>1114</v>
      </c>
      <c r="B223" s="138" t="s">
        <v>2116</v>
      </c>
      <c r="C223" s="133" t="s">
        <v>387</v>
      </c>
      <c r="D223" s="179">
        <f>VLOOKUP('630.3'!A89,'630.3'!A89:N343,14,FALSE)</f>
        <v>639332.11739691009</v>
      </c>
    </row>
    <row r="224" spans="1:4" ht="54" thickTop="1" thickBot="1">
      <c r="A224" s="137" t="s">
        <v>1115</v>
      </c>
      <c r="B224" s="138" t="s">
        <v>2117</v>
      </c>
      <c r="C224" s="133" t="s">
        <v>387</v>
      </c>
      <c r="D224" s="179">
        <f>VLOOKUP('630.4'!A89,'630.4'!A89:N344,14,FALSE)</f>
        <v>564756.5861557835</v>
      </c>
    </row>
    <row r="225" spans="1:4" ht="54" thickTop="1" thickBot="1">
      <c r="A225" s="137" t="s">
        <v>1116</v>
      </c>
      <c r="B225" s="138" t="s">
        <v>2118</v>
      </c>
      <c r="C225" s="133" t="s">
        <v>387</v>
      </c>
      <c r="D225" s="179">
        <f>VLOOKUP('630.5'!A93,'630.5'!A93:N345,14,FALSE)</f>
        <v>417668.78632970195</v>
      </c>
    </row>
    <row r="226" spans="1:4" ht="54" thickTop="1" thickBot="1">
      <c r="A226" s="137" t="s">
        <v>1117</v>
      </c>
      <c r="B226" s="138" t="s">
        <v>2119</v>
      </c>
      <c r="C226" s="133" t="s">
        <v>387</v>
      </c>
      <c r="D226" s="179">
        <f>VLOOKUP('630.6'!A93,'630.6'!A89:N346,14,FALSE)</f>
        <v>359909.83705591154</v>
      </c>
    </row>
    <row r="227" spans="1:4" ht="54" thickTop="1" thickBot="1">
      <c r="A227" s="137" t="s">
        <v>1118</v>
      </c>
      <c r="B227" s="138" t="s">
        <v>2120</v>
      </c>
      <c r="C227" s="133" t="s">
        <v>387</v>
      </c>
      <c r="D227" s="179">
        <f>VLOOKUP('630.7'!A93,'630.7'!A90:N347,14,FALSE)</f>
        <v>251021.22676464153</v>
      </c>
    </row>
    <row r="228" spans="1:4" ht="54" thickTop="1" thickBot="1">
      <c r="A228" s="137" t="s">
        <v>1119</v>
      </c>
      <c r="B228" s="138" t="s">
        <v>1764</v>
      </c>
      <c r="C228" s="133" t="s">
        <v>144</v>
      </c>
      <c r="D228" s="179">
        <f>VLOOKUP('632.1'!A90,'632.1'!A90:N349,14,FALSE)</f>
        <v>352335.59769658686</v>
      </c>
    </row>
    <row r="229" spans="1:4" ht="54" thickTop="1" thickBot="1">
      <c r="A229" s="137" t="s">
        <v>1659</v>
      </c>
      <c r="B229" s="138" t="s">
        <v>1765</v>
      </c>
      <c r="C229" s="133" t="s">
        <v>144</v>
      </c>
      <c r="D229" s="179">
        <f>VLOOKUP('632.2'!A90,'632.2'!A90:N350,14,FALSE)</f>
        <v>357833.11181570677</v>
      </c>
    </row>
    <row r="230" spans="1:4" ht="54" thickTop="1" thickBot="1">
      <c r="A230" s="137" t="s">
        <v>1662</v>
      </c>
      <c r="B230" s="138" t="s">
        <v>1766</v>
      </c>
      <c r="C230" s="133" t="s">
        <v>377</v>
      </c>
      <c r="D230" s="179">
        <f>VLOOKUP('640.1'!A90,'640.1'!A90:N351,14,FALSE)</f>
        <v>5409.9756261202529</v>
      </c>
    </row>
    <row r="231" spans="1:4" ht="54" thickTop="1" thickBot="1">
      <c r="A231" s="137" t="s">
        <v>1663</v>
      </c>
      <c r="B231" s="138" t="s">
        <v>1767</v>
      </c>
      <c r="C231" s="133" t="s">
        <v>377</v>
      </c>
      <c r="D231" s="179">
        <f>VLOOKUP('640.2'!A90,'640.2'!A90:N352,14,FALSE)</f>
        <v>4035.9295186587988</v>
      </c>
    </row>
    <row r="232" spans="1:4" ht="54" thickTop="1" thickBot="1">
      <c r="A232" s="137" t="s">
        <v>1120</v>
      </c>
      <c r="B232" s="138" t="s">
        <v>1768</v>
      </c>
      <c r="C232" s="133" t="s">
        <v>1664</v>
      </c>
      <c r="D232" s="179">
        <f>VLOOKUP('641.1'!A90,'641.1'!A90:N353,14,FALSE)</f>
        <v>1784.7690218561602</v>
      </c>
    </row>
    <row r="233" spans="1:4" ht="54" thickTop="1" thickBot="1">
      <c r="A233" s="137" t="s">
        <v>1121</v>
      </c>
      <c r="B233" s="138" t="s">
        <v>1768</v>
      </c>
      <c r="C233" s="133" t="s">
        <v>377</v>
      </c>
      <c r="D233" s="179">
        <f>VLOOKUP('641.2'!A90,'641.2'!A90:N354,14,FALSE)</f>
        <v>37308.642238230132</v>
      </c>
    </row>
    <row r="234" spans="1:4" ht="54" thickTop="1" thickBot="1">
      <c r="A234" s="137" t="s">
        <v>1122</v>
      </c>
      <c r="B234" s="138" t="s">
        <v>1769</v>
      </c>
      <c r="C234" s="133" t="s">
        <v>1845</v>
      </c>
      <c r="D234" s="179">
        <f>VLOOKUP('642.1'!A90,'642.1'!A90:N355,14,FALSE)</f>
        <v>605447.65959720034</v>
      </c>
    </row>
    <row r="235" spans="1:4" ht="54" thickTop="1" thickBot="1">
      <c r="A235" s="137" t="s">
        <v>1123</v>
      </c>
      <c r="B235" s="138" t="s">
        <v>1770</v>
      </c>
      <c r="C235" s="133" t="s">
        <v>144</v>
      </c>
      <c r="D235" s="179">
        <f>VLOOKUP('642.2'!A90,'642.2'!A90:N356,14,FALSE)</f>
        <v>55365.758433796698</v>
      </c>
    </row>
    <row r="236" spans="1:4" ht="54" thickTop="1" thickBot="1">
      <c r="A236" s="137" t="s">
        <v>1124</v>
      </c>
      <c r="B236" s="138" t="s">
        <v>1771</v>
      </c>
      <c r="C236" s="133" t="s">
        <v>377</v>
      </c>
      <c r="D236" s="179">
        <f>VLOOKUP('650.1'!A95,'650.1'!A95:N358,14,FALSE)</f>
        <v>9679.5174655479768</v>
      </c>
    </row>
    <row r="237" spans="1:4" ht="54" thickTop="1" thickBot="1">
      <c r="A237" s="137" t="s">
        <v>1125</v>
      </c>
      <c r="B237" s="138" t="s">
        <v>2127</v>
      </c>
      <c r="C237" s="133" t="s">
        <v>377</v>
      </c>
      <c r="D237" s="179">
        <f>VLOOKUP('650.2'!A93,'650.2'!A93:N359,14,FALSE)</f>
        <v>9506.7067669164098</v>
      </c>
    </row>
    <row r="238" spans="1:4" ht="54" thickTop="1" thickBot="1">
      <c r="A238" s="137" t="s">
        <v>1126</v>
      </c>
      <c r="B238" s="138" t="s">
        <v>1772</v>
      </c>
      <c r="C238" s="133" t="s">
        <v>377</v>
      </c>
      <c r="D238" s="202">
        <f>VLOOKUP('650.3'!A90,'650.3'!A90:N360,14,FALSE)</f>
        <v>0.39762047686460394</v>
      </c>
    </row>
    <row r="239" spans="1:4" ht="54" thickTop="1" thickBot="1">
      <c r="A239" s="137" t="s">
        <v>1127</v>
      </c>
      <c r="B239" s="138" t="s">
        <v>2131</v>
      </c>
      <c r="C239" s="133" t="s">
        <v>377</v>
      </c>
      <c r="D239" s="179">
        <f>VLOOKUP('650.4'!A93,'650.4'!A93:N361,14,FALSE)</f>
        <v>5187.7255539706184</v>
      </c>
    </row>
    <row r="240" spans="1:4" ht="57.75" thickTop="1" thickBot="1">
      <c r="A240" s="137" t="s">
        <v>1128</v>
      </c>
      <c r="B240" s="138" t="s">
        <v>1773</v>
      </c>
      <c r="C240" s="133" t="s">
        <v>233</v>
      </c>
      <c r="D240" s="179">
        <f>VLOOKUP('660.1'!A87,'660.1'!A87:N362,14,FALSE)</f>
        <v>346358.00987772492</v>
      </c>
    </row>
    <row r="241" spans="1:4" ht="76.5" thickTop="1" thickBot="1">
      <c r="A241" s="137" t="s">
        <v>1129</v>
      </c>
      <c r="B241" s="138" t="s">
        <v>1880</v>
      </c>
      <c r="C241" s="133" t="s">
        <v>144</v>
      </c>
      <c r="D241" s="179">
        <f>VLOOKUP('660.2'!A87,'660.2'!A87:N363,14,FALSE)</f>
        <v>394316.26855057373</v>
      </c>
    </row>
    <row r="242" spans="1:4" ht="54" thickTop="1" thickBot="1">
      <c r="A242" s="137" t="s">
        <v>1677</v>
      </c>
      <c r="B242" s="138" t="s">
        <v>1774</v>
      </c>
      <c r="C242" s="133" t="s">
        <v>144</v>
      </c>
      <c r="D242" s="179">
        <f>VLOOKUP('661.1'!A87,'661.1'!A87:N364,14,FALSE)</f>
        <v>714384.15680894605</v>
      </c>
    </row>
    <row r="243" spans="1:4" ht="54" thickTop="1" thickBot="1">
      <c r="A243" s="137" t="s">
        <v>1130</v>
      </c>
      <c r="B243" s="138" t="s">
        <v>1775</v>
      </c>
      <c r="C243" s="133" t="s">
        <v>144</v>
      </c>
      <c r="D243" s="179">
        <f>VLOOKUP('662.1'!A87,'662.1'!A87:N365,14,FALSE)</f>
        <v>407316.90664293669</v>
      </c>
    </row>
    <row r="244" spans="1:4" ht="54" thickTop="1" thickBot="1">
      <c r="A244" s="137" t="s">
        <v>1131</v>
      </c>
      <c r="B244" s="138" t="s">
        <v>1776</v>
      </c>
      <c r="C244" s="133" t="s">
        <v>144</v>
      </c>
      <c r="D244" s="179">
        <f>VLOOKUP('662.2'!A87,'662.2'!A87:N366,14,FALSE)</f>
        <v>398353.71207282675</v>
      </c>
    </row>
    <row r="245" spans="1:4" ht="54" thickTop="1" thickBot="1">
      <c r="A245" s="137" t="s">
        <v>1678</v>
      </c>
      <c r="B245" s="138" t="s">
        <v>1777</v>
      </c>
      <c r="C245" s="133" t="s">
        <v>144</v>
      </c>
      <c r="D245" s="179">
        <f>VLOOKUP('663.1'!A87,'663.1'!A87:N367,14,FALSE)</f>
        <v>21494.416518904283</v>
      </c>
    </row>
    <row r="246" spans="1:4" ht="54" thickTop="1" thickBot="1">
      <c r="A246" s="137" t="s">
        <v>1132</v>
      </c>
      <c r="B246" s="138" t="s">
        <v>1778</v>
      </c>
      <c r="C246" s="133" t="s">
        <v>387</v>
      </c>
      <c r="D246" s="179">
        <f>VLOOKUP('670.1'!A87,'670.1'!A87:N368,14,FALSE)</f>
        <v>251259.40839436586</v>
      </c>
    </row>
    <row r="247" spans="1:4" ht="54" thickTop="1" thickBot="1">
      <c r="A247" s="137" t="s">
        <v>1133</v>
      </c>
      <c r="B247" s="138" t="s">
        <v>1779</v>
      </c>
      <c r="C247" s="133" t="s">
        <v>387</v>
      </c>
      <c r="D247" s="179">
        <f>VLOOKUP('670.2'!A87,'670.2'!A87:N369,14,FALSE)</f>
        <v>256564.22113981366</v>
      </c>
    </row>
    <row r="248" spans="1:4" ht="54" thickTop="1" thickBot="1">
      <c r="A248" s="137" t="s">
        <v>1680</v>
      </c>
      <c r="B248" s="138" t="s">
        <v>1780</v>
      </c>
      <c r="C248" s="133" t="s">
        <v>387</v>
      </c>
      <c r="D248" s="179">
        <f>VLOOKUP('670.3'!A87,'670.3'!A87:N370,14,FALSE)</f>
        <v>283118.12910190743</v>
      </c>
    </row>
    <row r="249" spans="1:4" ht="54" thickTop="1" thickBot="1">
      <c r="A249" s="137" t="s">
        <v>1681</v>
      </c>
      <c r="B249" s="138" t="s">
        <v>1781</v>
      </c>
      <c r="C249" s="133" t="s">
        <v>387</v>
      </c>
      <c r="D249" s="179">
        <f>VLOOKUP('670.4'!A87,'670.4'!A87:N371,14,FALSE)</f>
        <v>258422.02475952744</v>
      </c>
    </row>
    <row r="250" spans="1:4" ht="54" thickTop="1" thickBot="1">
      <c r="A250" s="137" t="s">
        <v>1682</v>
      </c>
      <c r="B250" s="138" t="s">
        <v>1782</v>
      </c>
      <c r="C250" s="133" t="s">
        <v>387</v>
      </c>
      <c r="D250" s="179">
        <f>VLOOKUP('670.5'!A89,'670.5'!A89:N372,14,FALSE)</f>
        <v>282174.23991761467</v>
      </c>
    </row>
    <row r="251" spans="1:4" ht="54" thickTop="1" thickBot="1">
      <c r="A251" s="137" t="s">
        <v>1134</v>
      </c>
      <c r="B251" s="138" t="s">
        <v>1783</v>
      </c>
      <c r="C251" s="133" t="s">
        <v>387</v>
      </c>
      <c r="D251" s="179">
        <f>VLOOKUP('671.1'!A89,'671.1'!A89:N373,14,FALSE)</f>
        <v>497759.27294111368</v>
      </c>
    </row>
    <row r="252" spans="1:4" ht="54" thickTop="1" thickBot="1">
      <c r="A252" s="137" t="s">
        <v>1135</v>
      </c>
      <c r="B252" s="138" t="s">
        <v>1784</v>
      </c>
      <c r="C252" s="133" t="s">
        <v>144</v>
      </c>
      <c r="D252" s="179">
        <f>VLOOKUP('671.2'!A89,'671.2'!A89:N374,14,FALSE)</f>
        <v>50543.517889465729</v>
      </c>
    </row>
    <row r="253" spans="1:4" ht="54" thickTop="1" thickBot="1">
      <c r="A253" s="137" t="s">
        <v>1683</v>
      </c>
      <c r="B253" s="138" t="s">
        <v>1785</v>
      </c>
      <c r="C253" s="133" t="s">
        <v>387</v>
      </c>
      <c r="D253" s="179">
        <f>VLOOKUP('671.3'!A87,'671.3'!A87:N375,14,FALSE)</f>
        <v>531397.56230933871</v>
      </c>
    </row>
    <row r="254" spans="1:4" ht="54" thickTop="1" thickBot="1">
      <c r="A254" s="137" t="s">
        <v>1684</v>
      </c>
      <c r="B254" s="138" t="s">
        <v>1786</v>
      </c>
      <c r="C254" s="133" t="s">
        <v>144</v>
      </c>
      <c r="D254" s="179">
        <f>VLOOKUP('671.4'!A87,'671.4'!A87:N376,14,FALSE)</f>
        <v>53201.705219477852</v>
      </c>
    </row>
    <row r="255" spans="1:4" ht="54" thickTop="1" thickBot="1">
      <c r="A255" s="137" t="s">
        <v>1136</v>
      </c>
      <c r="B255" s="138" t="s">
        <v>1787</v>
      </c>
      <c r="C255" s="133" t="s">
        <v>144</v>
      </c>
      <c r="D255" s="179">
        <f>VLOOKUP('672.1'!A87,'672.1'!A87:N377,14,FALSE)</f>
        <v>37328.093423573693</v>
      </c>
    </row>
    <row r="256" spans="1:4" ht="54" thickTop="1" thickBot="1">
      <c r="A256" s="137" t="s">
        <v>1685</v>
      </c>
      <c r="B256" s="138" t="s">
        <v>1788</v>
      </c>
      <c r="C256" s="133" t="s">
        <v>144</v>
      </c>
      <c r="D256" s="179">
        <f>VLOOKUP('672.2'!A87,'672.2'!A87:N378,14,FALSE)</f>
        <v>57913.969369715836</v>
      </c>
    </row>
    <row r="257" spans="1:4" ht="54" thickTop="1" thickBot="1">
      <c r="A257" s="137" t="s">
        <v>1686</v>
      </c>
      <c r="B257" s="138" t="s">
        <v>1789</v>
      </c>
      <c r="C257" s="133" t="s">
        <v>144</v>
      </c>
      <c r="D257" s="179">
        <f>VLOOKUP('672.3'!A87,'672.3'!A87:N379,14,FALSE)</f>
        <v>39072.653929688422</v>
      </c>
    </row>
    <row r="258" spans="1:4" ht="54" thickTop="1" thickBot="1">
      <c r="A258" s="137" t="s">
        <v>1687</v>
      </c>
      <c r="B258" s="138" t="s">
        <v>1790</v>
      </c>
      <c r="C258" s="133" t="s">
        <v>144</v>
      </c>
      <c r="D258" s="179">
        <f>VLOOKUP('672.4'!A87,'672.3'!A87:N380,14,FALSE)</f>
        <v>39072.653929688422</v>
      </c>
    </row>
    <row r="259" spans="1:4" ht="54" thickTop="1" thickBot="1">
      <c r="A259" s="137" t="s">
        <v>1732</v>
      </c>
      <c r="B259" s="138" t="s">
        <v>1791</v>
      </c>
      <c r="C259" s="133" t="s">
        <v>233</v>
      </c>
      <c r="D259" s="179">
        <f>VLOOKUP('673.1.1'!A87,'673.1.1'!A87:N381,14,FALSE)</f>
        <v>9149.4134622792099</v>
      </c>
    </row>
    <row r="260" spans="1:4" ht="54" thickTop="1" thickBot="1">
      <c r="A260" s="137" t="s">
        <v>1733</v>
      </c>
      <c r="B260" s="138" t="s">
        <v>2046</v>
      </c>
      <c r="C260" s="133" t="s">
        <v>233</v>
      </c>
      <c r="D260" s="179">
        <f>VLOOKUP('673.1.2'!A87,'673.1.2'!A87:N382,14,FALSE)</f>
        <v>9985.7701514809924</v>
      </c>
    </row>
    <row r="261" spans="1:4" ht="54" thickTop="1" thickBot="1">
      <c r="A261" s="137" t="s">
        <v>1137</v>
      </c>
      <c r="B261" s="138" t="s">
        <v>1792</v>
      </c>
      <c r="C261" s="133" t="s">
        <v>387</v>
      </c>
      <c r="D261" s="179">
        <f>VLOOKUP('673.2'!A87,'673.2'!A87:N383,14,FALSE)</f>
        <v>102073.25678349262</v>
      </c>
    </row>
    <row r="262" spans="1:4" ht="54" thickTop="1" thickBot="1">
      <c r="A262" s="137" t="s">
        <v>1138</v>
      </c>
      <c r="B262" s="138" t="s">
        <v>1793</v>
      </c>
      <c r="C262" s="133" t="s">
        <v>387</v>
      </c>
      <c r="D262" s="179">
        <f>VLOOKUP('673.3'!A89,'673.3'!A89:N384,14,FALSE)</f>
        <v>113600.51508063692</v>
      </c>
    </row>
    <row r="263" spans="1:4" ht="54" thickTop="1" thickBot="1">
      <c r="A263" s="137" t="s">
        <v>1139</v>
      </c>
      <c r="B263" s="138" t="s">
        <v>1996</v>
      </c>
      <c r="C263" s="133" t="s">
        <v>144</v>
      </c>
      <c r="D263" s="179">
        <f>VLOOKUP('674.1'!A89,'674.1'!A89:N385,14,FALSE)</f>
        <v>99868.797213778016</v>
      </c>
    </row>
    <row r="264" spans="1:4" ht="54" thickTop="1" thickBot="1">
      <c r="A264" s="137" t="s">
        <v>1140</v>
      </c>
      <c r="B264" s="138" t="s">
        <v>1794</v>
      </c>
      <c r="C264" s="133" t="s">
        <v>144</v>
      </c>
      <c r="D264" s="179">
        <f>VLOOKUP('674.2'!A89,'674.2'!A89:N386,14,FALSE)</f>
        <v>174210.67242145605</v>
      </c>
    </row>
    <row r="265" spans="1:4" ht="54" thickTop="1" thickBot="1">
      <c r="A265" s="137" t="s">
        <v>1141</v>
      </c>
      <c r="B265" s="138" t="s">
        <v>1795</v>
      </c>
      <c r="C265" s="133" t="s">
        <v>233</v>
      </c>
      <c r="D265" s="179">
        <f>VLOOKUP('680.1'!A87,'680.1'!A87:N387,14,FALSE)</f>
        <v>161528.29051058026</v>
      </c>
    </row>
    <row r="266" spans="1:4" ht="54" thickTop="1" thickBot="1">
      <c r="A266" s="137" t="s">
        <v>1142</v>
      </c>
      <c r="B266" s="138" t="s">
        <v>1796</v>
      </c>
      <c r="C266" s="133" t="s">
        <v>144</v>
      </c>
      <c r="D266" s="179">
        <f>VLOOKUP('680.2'!A87,'680.2'!A87:N388,14,FALSE)</f>
        <v>9118.8559995993328</v>
      </c>
    </row>
    <row r="267" spans="1:4" ht="54" thickTop="1" thickBot="1">
      <c r="A267" s="137" t="s">
        <v>1143</v>
      </c>
      <c r="B267" s="138" t="s">
        <v>1797</v>
      </c>
      <c r="C267" s="133" t="s">
        <v>387</v>
      </c>
      <c r="D267" s="179">
        <f>VLOOKUP('680.3'!A89,'680.3'!A89:N389,14,FALSE)</f>
        <v>55864.085512207232</v>
      </c>
    </row>
    <row r="268" spans="1:4" ht="54" thickTop="1" thickBot="1">
      <c r="A268" s="137" t="s">
        <v>1144</v>
      </c>
      <c r="B268" s="138" t="s">
        <v>1798</v>
      </c>
      <c r="C268" s="133" t="s">
        <v>387</v>
      </c>
      <c r="D268" s="179">
        <f>VLOOKUP('681.1'!A89,'681.1'!A89:N390,14,FALSE)</f>
        <v>158004.78223698368</v>
      </c>
    </row>
    <row r="269" spans="1:4" ht="54" thickTop="1" thickBot="1">
      <c r="A269" s="137" t="s">
        <v>1692</v>
      </c>
      <c r="B269" s="138" t="s">
        <v>1799</v>
      </c>
      <c r="C269" s="133" t="s">
        <v>387</v>
      </c>
      <c r="D269" s="179">
        <f>VLOOKUP('681.2'!A89,'681.2'!A89:N391,14,FALSE)</f>
        <v>163309.59498243144</v>
      </c>
    </row>
    <row r="270" spans="1:4" ht="54" thickTop="1" thickBot="1">
      <c r="A270" s="137" t="s">
        <v>1693</v>
      </c>
      <c r="B270" s="138" t="s">
        <v>1800</v>
      </c>
      <c r="C270" s="133" t="s">
        <v>387</v>
      </c>
      <c r="D270" s="179">
        <f>VLOOKUP('681.3'!A89,'681.3'!A89:N392,14,FALSE)</f>
        <v>189863.50294452521</v>
      </c>
    </row>
    <row r="271" spans="1:4" ht="54" thickTop="1" thickBot="1">
      <c r="A271" s="137" t="s">
        <v>1694</v>
      </c>
      <c r="B271" s="138" t="s">
        <v>1801</v>
      </c>
      <c r="C271" s="133" t="s">
        <v>387</v>
      </c>
      <c r="D271" s="179">
        <f>VLOOKUP('681.4'!A89,'681.4'!A89:N393,14,FALSE)</f>
        <v>165167.39860214526</v>
      </c>
    </row>
    <row r="272" spans="1:4" ht="54" thickTop="1" thickBot="1">
      <c r="A272" s="137" t="s">
        <v>1145</v>
      </c>
      <c r="B272" s="138" t="s">
        <v>1802</v>
      </c>
      <c r="C272" s="133" t="s">
        <v>387</v>
      </c>
      <c r="D272" s="179">
        <f>VLOOKUP('682.1'!A89,'682.1'!A89:N394,14,FALSE)</f>
        <v>223775.13613263739</v>
      </c>
    </row>
    <row r="273" spans="1:4" ht="54" thickTop="1" thickBot="1">
      <c r="A273" s="137" t="s">
        <v>1695</v>
      </c>
      <c r="B273" s="138" t="s">
        <v>1803</v>
      </c>
      <c r="C273" s="133" t="s">
        <v>387</v>
      </c>
      <c r="D273" s="179">
        <f>VLOOKUP('682.2'!A89,'682.2'!A89:N395,14,FALSE)</f>
        <v>223775.13613263739</v>
      </c>
    </row>
    <row r="274" spans="1:4" ht="54" thickTop="1" thickBot="1">
      <c r="A274" s="137" t="s">
        <v>1697</v>
      </c>
      <c r="B274" s="138" t="s">
        <v>1804</v>
      </c>
      <c r="C274" s="133" t="s">
        <v>387</v>
      </c>
      <c r="D274" s="179">
        <f>VLOOKUP('682.3'!A89,'682.3'!A89:N396,14,FALSE)</f>
        <v>223775.13613263739</v>
      </c>
    </row>
    <row r="275" spans="1:4" ht="54" thickTop="1" thickBot="1">
      <c r="A275" s="137" t="s">
        <v>1699</v>
      </c>
      <c r="B275" s="138" t="s">
        <v>1997</v>
      </c>
      <c r="C275" s="133" t="s">
        <v>387</v>
      </c>
      <c r="D275" s="179">
        <f>VLOOKUP('682.4'!A89,'682.4'!A89:N397,14,FALSE)</f>
        <v>223775.13613263739</v>
      </c>
    </row>
    <row r="276" spans="1:4" ht="54" thickTop="1" thickBot="1">
      <c r="A276" s="137" t="s">
        <v>1701</v>
      </c>
      <c r="B276" s="138" t="s">
        <v>1805</v>
      </c>
      <c r="C276" s="133" t="s">
        <v>233</v>
      </c>
      <c r="D276" s="179">
        <f>VLOOKUP('683.1'!A89,'683.1'!A89:N398,14,FALSE)</f>
        <v>12366.686488861465</v>
      </c>
    </row>
    <row r="277" spans="1:4" ht="54" thickTop="1" thickBot="1">
      <c r="A277" s="137" t="s">
        <v>1703</v>
      </c>
      <c r="B277" s="138" t="s">
        <v>1806</v>
      </c>
      <c r="C277" s="133" t="s">
        <v>233</v>
      </c>
      <c r="D277" s="179">
        <f>VLOOKUP('683.2'!A89,'683.2'!A89:N399,14,FALSE)</f>
        <v>26467.639794250463</v>
      </c>
    </row>
    <row r="278" spans="1:4" ht="54" thickTop="1" thickBot="1">
      <c r="A278" s="137" t="s">
        <v>1705</v>
      </c>
      <c r="B278" s="138" t="s">
        <v>1807</v>
      </c>
      <c r="C278" s="133" t="s">
        <v>233</v>
      </c>
      <c r="D278" s="179">
        <f>VLOOKUP('683.3'!A89,'683.3'!A89:N400,14,FALSE)</f>
        <v>12366.686488861465</v>
      </c>
    </row>
    <row r="279" spans="1:4" ht="54" thickTop="1" thickBot="1">
      <c r="A279" s="137" t="s">
        <v>1706</v>
      </c>
      <c r="B279" s="138" t="s">
        <v>1808</v>
      </c>
      <c r="C279" s="133" t="s">
        <v>233</v>
      </c>
      <c r="D279" s="179">
        <f>VLOOKUP('683.4'!A89,'683.4'!A89:N401,14,FALSE)</f>
        <v>26467.639794250463</v>
      </c>
    </row>
    <row r="280" spans="1:4" ht="54" thickTop="1" thickBot="1">
      <c r="A280" s="137" t="s">
        <v>1707</v>
      </c>
      <c r="B280" s="138" t="s">
        <v>1809</v>
      </c>
      <c r="C280" s="133" t="s">
        <v>233</v>
      </c>
      <c r="D280" s="179">
        <f>VLOOKUP('683.5'!A87,'683.5'!A87:N402,14,FALSE)</f>
        <v>62327.675580983283</v>
      </c>
    </row>
    <row r="281" spans="1:4" ht="54" thickTop="1" thickBot="1">
      <c r="A281" s="137" t="s">
        <v>2047</v>
      </c>
      <c r="B281" s="138" t="s">
        <v>1810</v>
      </c>
      <c r="C281" s="133" t="s">
        <v>233</v>
      </c>
      <c r="D281" s="179">
        <f>VLOOKUP('690.1.1'!A89,'690.1.1'!A89:N403,14,FALSE)</f>
        <v>11711.808655274321</v>
      </c>
    </row>
    <row r="282" spans="1:4" ht="54" thickTop="1" thickBot="1">
      <c r="A282" s="137" t="s">
        <v>1710</v>
      </c>
      <c r="B282" s="138" t="s">
        <v>1811</v>
      </c>
      <c r="C282" s="133" t="s">
        <v>233</v>
      </c>
      <c r="D282" s="179">
        <f>VLOOKUP('690.1.2'!A89,'690.1.2'!A89:N404,14,FALSE)</f>
        <v>29790.799215887953</v>
      </c>
    </row>
    <row r="283" spans="1:4" ht="54" thickTop="1" thickBot="1">
      <c r="A283" s="137" t="s">
        <v>1146</v>
      </c>
      <c r="B283" s="138" t="s">
        <v>1812</v>
      </c>
      <c r="C283" s="133" t="s">
        <v>144</v>
      </c>
      <c r="D283" s="179">
        <f>VLOOKUP('700.1'!A89,'700.1'!A89:N405,14,FALSE)</f>
        <v>2043.9088238754134</v>
      </c>
    </row>
    <row r="284" spans="1:4" ht="54" thickTop="1" thickBot="1">
      <c r="A284" s="137" t="s">
        <v>1147</v>
      </c>
      <c r="B284" s="138" t="s">
        <v>1813</v>
      </c>
      <c r="C284" s="133" t="s">
        <v>144</v>
      </c>
      <c r="D284" s="179">
        <f>VLOOKUP('700.2'!A89,'700.2'!A89:N406,14,FALSE)</f>
        <v>1682.0208292818777</v>
      </c>
    </row>
    <row r="285" spans="1:4" ht="54" thickTop="1" thickBot="1">
      <c r="A285" s="137" t="s">
        <v>1148</v>
      </c>
      <c r="B285" s="138" t="s">
        <v>1814</v>
      </c>
      <c r="C285" s="133" t="s">
        <v>233</v>
      </c>
      <c r="D285" s="179">
        <f>VLOOKUP('700.3'!A89,'700.3'!A89:N407,14,FALSE)</f>
        <v>42544.235086081819</v>
      </c>
    </row>
    <row r="286" spans="1:4" ht="54" thickTop="1" thickBot="1">
      <c r="A286" s="137" t="s">
        <v>1149</v>
      </c>
      <c r="B286" s="138" t="s">
        <v>1815</v>
      </c>
      <c r="C286" s="133" t="s">
        <v>233</v>
      </c>
      <c r="D286" s="179">
        <f>VLOOKUP('700.4'!A89,'700.4'!A89:N408,14,FALSE)</f>
        <v>43700.124263720434</v>
      </c>
    </row>
    <row r="287" spans="1:4" ht="54" thickTop="1" thickBot="1">
      <c r="A287" s="137" t="s">
        <v>1150</v>
      </c>
      <c r="B287" s="138" t="s">
        <v>1816</v>
      </c>
      <c r="C287" s="133" t="s">
        <v>1845</v>
      </c>
      <c r="D287" s="179">
        <f>VLOOKUP('701.1'!A89,'701.1'!A89:N409,14,FALSE)</f>
        <v>9334.496594713386</v>
      </c>
    </row>
    <row r="288" spans="1:4" ht="54" thickTop="1" thickBot="1">
      <c r="A288" s="137" t="s">
        <v>1713</v>
      </c>
      <c r="B288" s="138" t="s">
        <v>1817</v>
      </c>
      <c r="C288" s="133" t="s">
        <v>1845</v>
      </c>
      <c r="D288" s="179">
        <f>VLOOKUP('710.1'!A89,'710.1'!A89:N410,14,FALSE)</f>
        <v>548148.02462386771</v>
      </c>
    </row>
    <row r="289" spans="1:4" ht="54" thickTop="1" thickBot="1">
      <c r="A289" s="137" t="s">
        <v>1151</v>
      </c>
      <c r="B289" s="138" t="s">
        <v>1818</v>
      </c>
      <c r="C289" s="133" t="s">
        <v>233</v>
      </c>
      <c r="D289" s="179">
        <f>VLOOKUP('710.2'!A89,'710.2'!A89:N411,14,FALSE)</f>
        <v>607244.59125547821</v>
      </c>
    </row>
    <row r="290" spans="1:4" ht="54" thickTop="1" thickBot="1">
      <c r="A290" s="137" t="s">
        <v>1152</v>
      </c>
      <c r="B290" s="138" t="s">
        <v>1819</v>
      </c>
      <c r="C290" s="133" t="s">
        <v>1845</v>
      </c>
      <c r="D290" s="179">
        <f>VLOOKUP('720.1'!A89,'720.1'!A89:N412,14,FALSE)</f>
        <v>232547.16562914342</v>
      </c>
    </row>
    <row r="291" spans="1:4" ht="54" thickTop="1" thickBot="1">
      <c r="A291" s="137" t="s">
        <v>1153</v>
      </c>
      <c r="B291" s="138" t="s">
        <v>1820</v>
      </c>
      <c r="C291" s="133" t="s">
        <v>144</v>
      </c>
      <c r="D291" s="179">
        <f>VLOOKUP('730.1'!A89,'730.1'!A89:N413,14,FALSE)</f>
        <v>173610.68532396932</v>
      </c>
    </row>
    <row r="292" spans="1:4" ht="54" thickTop="1" thickBot="1">
      <c r="A292" s="137" t="s">
        <v>1154</v>
      </c>
      <c r="B292" s="138" t="s">
        <v>1821</v>
      </c>
      <c r="C292" s="133" t="s">
        <v>1845</v>
      </c>
      <c r="D292" s="179">
        <f>VLOOKUP('730.2'!A89,'730.2'!A89:N414,14,FALSE)</f>
        <v>85957.921785201601</v>
      </c>
    </row>
    <row r="293" spans="1:4" ht="54" thickTop="1" thickBot="1">
      <c r="A293" s="137" t="s">
        <v>1155</v>
      </c>
      <c r="B293" s="138" t="s">
        <v>1822</v>
      </c>
      <c r="C293" s="133" t="s">
        <v>1845</v>
      </c>
      <c r="D293" s="179">
        <f>VLOOKUP('730.3'!A89,'730.3'!A89:N415,14,FALSE)</f>
        <v>65686.900719905403</v>
      </c>
    </row>
    <row r="294" spans="1:4" ht="54" thickTop="1" thickBot="1">
      <c r="A294" s="137" t="s">
        <v>1714</v>
      </c>
      <c r="B294" s="138" t="s">
        <v>1823</v>
      </c>
      <c r="C294" s="133" t="s">
        <v>1845</v>
      </c>
      <c r="D294" s="179">
        <f>VLOOKUP('730.4'!A89,'730.4'!A89:N416,14,FALSE)</f>
        <v>58322.835769473677</v>
      </c>
    </row>
    <row r="295" spans="1:4" ht="54" thickTop="1" thickBot="1">
      <c r="A295" s="137" t="s">
        <v>1156</v>
      </c>
      <c r="B295" s="138" t="s">
        <v>1824</v>
      </c>
      <c r="C295" s="133" t="s">
        <v>144</v>
      </c>
      <c r="D295" s="179">
        <f>VLOOKUP('731.1'!A89,'731.1'!A89:N417,14,FALSE)</f>
        <v>156740.67000654174</v>
      </c>
    </row>
    <row r="296" spans="1:4" ht="54" thickTop="1" thickBot="1">
      <c r="A296" s="137" t="s">
        <v>1157</v>
      </c>
      <c r="B296" s="138" t="s">
        <v>1825</v>
      </c>
      <c r="C296" s="133" t="s">
        <v>1995</v>
      </c>
      <c r="D296" s="179">
        <f>VLOOKUP('740.1'!A89,'740.1'!A89:N418,14,FALSE)</f>
        <v>16008.713296000911</v>
      </c>
    </row>
    <row r="297" spans="1:4" ht="54" thickTop="1" thickBot="1">
      <c r="A297" s="137" t="s">
        <v>1717</v>
      </c>
      <c r="B297" s="138" t="s">
        <v>1826</v>
      </c>
      <c r="C297" s="133" t="s">
        <v>1845</v>
      </c>
      <c r="D297" s="179">
        <f>VLOOKUP('741.1'!A89,'741.1'!A89:N419,14,FALSE)</f>
        <v>53396.852149984108</v>
      </c>
    </row>
    <row r="298" spans="1:4" ht="54" thickTop="1" thickBot="1">
      <c r="A298" s="137" t="s">
        <v>1158</v>
      </c>
      <c r="B298" s="138" t="s">
        <v>1827</v>
      </c>
      <c r="C298" s="133" t="s">
        <v>144</v>
      </c>
      <c r="D298" s="179">
        <f>VLOOKUP('800.1'!A89,'800.1'!A89:N420,14,FALSE)</f>
        <v>8487.686261900426</v>
      </c>
    </row>
    <row r="299" spans="1:4" ht="54" thickTop="1" thickBot="1">
      <c r="A299" s="137" t="s">
        <v>1159</v>
      </c>
      <c r="B299" s="138" t="s">
        <v>1828</v>
      </c>
      <c r="C299" s="133" t="s">
        <v>144</v>
      </c>
      <c r="D299" s="179">
        <f>VLOOKUP('800.2'!A89,'800.2'!A89:N421,14,FALSE)</f>
        <v>14857.759595887062</v>
      </c>
    </row>
    <row r="300" spans="1:4" ht="54" thickTop="1" thickBot="1">
      <c r="A300" s="137" t="s">
        <v>1160</v>
      </c>
      <c r="B300" s="138" t="s">
        <v>1829</v>
      </c>
      <c r="C300" s="133" t="s">
        <v>144</v>
      </c>
      <c r="D300" s="179">
        <f>VLOOKUP('800.3'!A89,'800.3'!A89:N422,14,FALSE)</f>
        <v>46036.338533535454</v>
      </c>
    </row>
    <row r="301" spans="1:4" ht="54" thickTop="1" thickBot="1">
      <c r="A301" s="137" t="s">
        <v>1161</v>
      </c>
      <c r="B301" s="138" t="s">
        <v>1830</v>
      </c>
      <c r="C301" s="133" t="s">
        <v>144</v>
      </c>
      <c r="D301" s="179">
        <f>VLOOKUP('800.4'!A89,'800.4'!A89:N423,14,FALSE)</f>
        <v>52371.716455334012</v>
      </c>
    </row>
    <row r="302" spans="1:4" ht="54" thickTop="1" thickBot="1">
      <c r="A302" s="137" t="s">
        <v>1718</v>
      </c>
      <c r="B302" s="138" t="s">
        <v>1831</v>
      </c>
      <c r="C302" s="133" t="s">
        <v>1845</v>
      </c>
      <c r="D302" s="179">
        <f>VLOOKUP('802.1'!A89,'802.1'!A89:N424,14,FALSE)</f>
        <v>249056.16761403356</v>
      </c>
    </row>
    <row r="303" spans="1:4" ht="54" thickTop="1" thickBot="1">
      <c r="A303" s="137" t="s">
        <v>1719</v>
      </c>
      <c r="B303" s="138" t="s">
        <v>1881</v>
      </c>
      <c r="C303" s="133" t="s">
        <v>1845</v>
      </c>
      <c r="D303" s="179">
        <f>VLOOKUP('802.2'!A89,'802.2'!A89:N425,14,FALSE)</f>
        <v>67856.647784222238</v>
      </c>
    </row>
    <row r="304" spans="1:4" ht="54" thickTop="1" thickBot="1">
      <c r="A304" s="137" t="s">
        <v>1720</v>
      </c>
      <c r="B304" s="138" t="s">
        <v>1832</v>
      </c>
      <c r="C304" s="133" t="s">
        <v>1845</v>
      </c>
      <c r="D304" s="179">
        <f>VLOOKUP('802.3'!A89,'802.3'!A89:N426,14,FALSE)</f>
        <v>42165.163963041014</v>
      </c>
    </row>
    <row r="305" spans="1:4" ht="54" thickTop="1" thickBot="1">
      <c r="A305" s="137" t="s">
        <v>1721</v>
      </c>
      <c r="B305" s="138" t="s">
        <v>1833</v>
      </c>
      <c r="C305" s="133" t="s">
        <v>1845</v>
      </c>
      <c r="D305" s="179">
        <f>VLOOKUP('802.4'!A89,'802.4'!A89:N427,14,FALSE)</f>
        <v>35470.421792133937</v>
      </c>
    </row>
    <row r="306" spans="1:4" ht="54" thickTop="1" thickBot="1">
      <c r="A306" s="137" t="s">
        <v>1722</v>
      </c>
      <c r="B306" s="138" t="s">
        <v>1834</v>
      </c>
      <c r="C306" s="133" t="s">
        <v>1845</v>
      </c>
      <c r="D306" s="179">
        <f>VLOOKUP('802.5'!A89,'802.5'!A89:N428,14,FALSE)</f>
        <v>217097.57592681545</v>
      </c>
    </row>
    <row r="307" spans="1:4" ht="54" thickTop="1" thickBot="1">
      <c r="A307" s="137" t="s">
        <v>1723</v>
      </c>
      <c r="B307" s="138" t="s">
        <v>1835</v>
      </c>
      <c r="C307" s="133" t="s">
        <v>1845</v>
      </c>
      <c r="D307" s="179">
        <f>VLOOKUP('802.6'!A89,'802.6'!A89:N429,14,FALSE)</f>
        <v>212858.06465953932</v>
      </c>
    </row>
    <row r="308" spans="1:4" ht="54" thickTop="1" thickBot="1">
      <c r="A308" s="137" t="s">
        <v>1724</v>
      </c>
      <c r="B308" s="138" t="s">
        <v>1836</v>
      </c>
      <c r="C308" s="133" t="s">
        <v>1845</v>
      </c>
      <c r="D308" s="179">
        <f>VLOOKUP('802.7'!A89,'802.7'!A89:N430,14,FALSE)</f>
        <v>138429.6382085545</v>
      </c>
    </row>
    <row r="309" spans="1:4" ht="54" thickTop="1" thickBot="1">
      <c r="A309" s="137" t="s">
        <v>1725</v>
      </c>
      <c r="B309" s="138" t="s">
        <v>1837</v>
      </c>
      <c r="C309" s="133" t="s">
        <v>1845</v>
      </c>
      <c r="D309" s="179">
        <f>VLOOKUP('802.8'!A89,'802.8'!A89:N431,14,FALSE)</f>
        <v>118606.60133247951</v>
      </c>
    </row>
    <row r="310" spans="1:4" ht="54" thickTop="1" thickBot="1">
      <c r="A310" s="137" t="s">
        <v>1162</v>
      </c>
      <c r="B310" s="138" t="s">
        <v>1838</v>
      </c>
      <c r="C310" s="133" t="s">
        <v>233</v>
      </c>
      <c r="D310" s="179">
        <f>VLOOKUP('810.1'!A89,'810.1'!A89:N432,14,FALSE)</f>
        <v>15531.026919149061</v>
      </c>
    </row>
    <row r="311" spans="1:4" ht="54" thickTop="1" thickBot="1">
      <c r="A311" s="137" t="s">
        <v>1163</v>
      </c>
      <c r="B311" s="138" t="s">
        <v>1839</v>
      </c>
      <c r="C311" s="133" t="s">
        <v>233</v>
      </c>
      <c r="D311" s="179">
        <f>VLOOKUP('810.2'!A89,'810.2'!A89:N433,14,FALSE)</f>
        <v>7310.6155837183342</v>
      </c>
    </row>
    <row r="312" spans="1:4" ht="54" thickTop="1" thickBot="1">
      <c r="A312" s="137" t="s">
        <v>1164</v>
      </c>
      <c r="B312" s="138" t="s">
        <v>1840</v>
      </c>
      <c r="C312" s="133" t="s">
        <v>233</v>
      </c>
      <c r="D312" s="179">
        <f>VLOOKUP('810.3'!A89,'810.3'!A89:N435,14,FALSE)</f>
        <v>4200.2817431498397</v>
      </c>
    </row>
    <row r="313" spans="1:4" ht="57.75" thickTop="1" thickBot="1">
      <c r="A313" s="137" t="s">
        <v>1726</v>
      </c>
      <c r="B313" s="138" t="s">
        <v>2050</v>
      </c>
      <c r="C313" s="133" t="s">
        <v>233</v>
      </c>
      <c r="D313" s="179">
        <f>VLOOKUP('811.1'!A89,'811.1'!A89:N436,14,FALSE)</f>
        <v>33513.782686524472</v>
      </c>
    </row>
    <row r="314" spans="1:4" ht="57.75" thickTop="1" thickBot="1">
      <c r="A314" s="137" t="s">
        <v>1727</v>
      </c>
      <c r="B314" s="138" t="s">
        <v>2051</v>
      </c>
      <c r="C314" s="133" t="s">
        <v>233</v>
      </c>
      <c r="D314" s="179">
        <f>VLOOKUP('811.2'!A89,'811.2'!A89:N437,14,FALSE)</f>
        <v>38862.072072773837</v>
      </c>
    </row>
    <row r="315" spans="1:4" ht="54" thickTop="1" thickBot="1">
      <c r="A315" s="137" t="s">
        <v>1165</v>
      </c>
      <c r="B315" s="138" t="s">
        <v>2053</v>
      </c>
      <c r="C315" s="133" t="s">
        <v>233</v>
      </c>
      <c r="D315" s="179">
        <f>VLOOKUP('812.1'!A89,'812.1'!A89:N438,14,FALSE)</f>
        <v>62981.686987820787</v>
      </c>
    </row>
    <row r="316" spans="1:4" ht="54" thickTop="1" thickBot="1">
      <c r="A316" s="137" t="s">
        <v>1728</v>
      </c>
      <c r="B316" s="138" t="s">
        <v>1841</v>
      </c>
      <c r="C316" s="133" t="s">
        <v>1995</v>
      </c>
      <c r="D316" s="179">
        <f>VLOOKUP('820.1'!A89,'820.1'!A89:N439,14,FALSE)</f>
        <v>50970.159325348694</v>
      </c>
    </row>
    <row r="317" spans="1:4" ht="54" thickTop="1" thickBot="1">
      <c r="A317" s="137" t="s">
        <v>1729</v>
      </c>
      <c r="B317" s="138" t="s">
        <v>1842</v>
      </c>
      <c r="C317" s="133" t="s">
        <v>984</v>
      </c>
      <c r="D317" s="179">
        <f>VLOOKUP('820.1.2'!A88,'820.1.2'!A88:N440,14,FALSE)</f>
        <v>3373991.6073297388</v>
      </c>
    </row>
    <row r="318" spans="1:4" ht="57.75" thickTop="1" thickBot="1">
      <c r="A318" s="137" t="s">
        <v>1166</v>
      </c>
      <c r="B318" s="138" t="s">
        <v>1843</v>
      </c>
      <c r="C318" s="133" t="s">
        <v>1998</v>
      </c>
      <c r="D318" s="179">
        <f>VLOOKUP('900.1'!A88,'900.1'!A88:N441,14,FALSE)</f>
        <v>1469.3069435198486</v>
      </c>
    </row>
    <row r="319" spans="1:4" ht="57.75" thickTop="1" thickBot="1">
      <c r="A319" s="137" t="s">
        <v>1167</v>
      </c>
      <c r="B319" s="138" t="s">
        <v>2195</v>
      </c>
      <c r="C319" s="133" t="s">
        <v>1999</v>
      </c>
      <c r="D319" s="179">
        <f>VLOOKUP('900.2'!A88,'900.2'!A88:N442,14,FALSE)</f>
        <v>1803.2403397743599</v>
      </c>
    </row>
    <row r="320" spans="1:4" ht="54" thickTop="1" thickBot="1">
      <c r="A320" s="137" t="s">
        <v>1168</v>
      </c>
      <c r="B320" s="138" t="s">
        <v>1844</v>
      </c>
      <c r="C320" s="133" t="s">
        <v>1999</v>
      </c>
      <c r="D320" s="179">
        <f>VLOOKUP('900.3'!A88,'900.3'!A88:N443,14,FALSE)</f>
        <v>1803.2403397743599</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0.7109375" customWidth="1"/>
  </cols>
  <sheetData>
    <row r="1" spans="1:4" ht="66" customHeight="1" thickTop="1">
      <c r="A1" s="675" t="s">
        <v>1850</v>
      </c>
      <c r="B1" s="676"/>
      <c r="C1" s="676"/>
      <c r="D1" s="677"/>
    </row>
    <row r="2" spans="1:4" ht="20.25" customHeight="1" thickBot="1">
      <c r="A2" s="678"/>
      <c r="B2" s="679"/>
      <c r="C2" s="679"/>
      <c r="D2" s="680"/>
    </row>
    <row r="3" spans="1:4" ht="16.5" thickTop="1" thickBot="1">
      <c r="A3" s="674" t="s">
        <v>2223</v>
      </c>
      <c r="B3" s="674"/>
      <c r="C3" s="674"/>
      <c r="D3" s="674"/>
    </row>
    <row r="4" spans="1:4" ht="16.5" thickTop="1" thickBot="1">
      <c r="A4" s="674"/>
      <c r="B4" s="674"/>
      <c r="C4" s="674"/>
      <c r="D4" s="674"/>
    </row>
    <row r="5" spans="1:4" ht="16.5" thickTop="1" thickBot="1">
      <c r="A5" s="674"/>
      <c r="B5" s="674"/>
      <c r="C5" s="674"/>
      <c r="D5" s="674"/>
    </row>
    <row r="6" spans="1:4" ht="16.5" thickTop="1" thickBot="1">
      <c r="A6" s="654" t="s">
        <v>2237</v>
      </c>
      <c r="B6" s="655" t="s">
        <v>1882</v>
      </c>
      <c r="C6" s="656" t="s">
        <v>2238</v>
      </c>
      <c r="D6" s="657">
        <v>29260</v>
      </c>
    </row>
    <row r="7" spans="1:4" ht="16.5" thickTop="1" thickBot="1">
      <c r="A7" s="658"/>
      <c r="B7" s="659"/>
      <c r="C7" s="660"/>
      <c r="D7" s="661" t="s">
        <v>1848</v>
      </c>
    </row>
    <row r="8" spans="1:4" ht="16.5" thickTop="1" thickBot="1">
      <c r="A8" s="662" t="s">
        <v>98</v>
      </c>
      <c r="B8" s="663" t="s">
        <v>1882</v>
      </c>
      <c r="C8" s="664" t="s">
        <v>99</v>
      </c>
      <c r="D8" s="665">
        <v>58677.433987924393</v>
      </c>
    </row>
    <row r="9" spans="1:4" ht="16.5" thickTop="1" thickBot="1">
      <c r="A9" s="662" t="s">
        <v>102</v>
      </c>
      <c r="B9" s="663" t="s">
        <v>1882</v>
      </c>
      <c r="C9" s="664" t="s">
        <v>103</v>
      </c>
      <c r="D9" s="665">
        <f>$D$6*1.85</f>
        <v>54131</v>
      </c>
    </row>
    <row r="10" spans="1:4" ht="16.5" thickTop="1" thickBot="1">
      <c r="A10" s="662" t="s">
        <v>0</v>
      </c>
      <c r="B10" s="663" t="s">
        <v>1882</v>
      </c>
      <c r="C10" s="664" t="s">
        <v>1</v>
      </c>
      <c r="D10" s="665">
        <v>69346.058349365194</v>
      </c>
    </row>
    <row r="11" spans="1:4" ht="16.5" thickTop="1" thickBot="1">
      <c r="A11" s="662" t="s">
        <v>1674</v>
      </c>
      <c r="B11" s="663" t="s">
        <v>1882</v>
      </c>
      <c r="C11" s="664" t="s">
        <v>1673</v>
      </c>
      <c r="D11" s="665">
        <v>320058.73084322392</v>
      </c>
    </row>
    <row r="12" spans="1:4" ht="16.5" thickTop="1" thickBot="1">
      <c r="A12" s="662" t="s">
        <v>100</v>
      </c>
      <c r="B12" s="663" t="s">
        <v>1882</v>
      </c>
      <c r="C12" s="664" t="s">
        <v>101</v>
      </c>
      <c r="D12" s="665">
        <v>80014.682710805981</v>
      </c>
    </row>
    <row r="13" spans="1:4" ht="16.5" thickTop="1" thickBot="1">
      <c r="A13" s="662" t="s">
        <v>62</v>
      </c>
      <c r="B13" s="663" t="s">
        <v>1882</v>
      </c>
      <c r="C13" s="664" t="s">
        <v>63</v>
      </c>
      <c r="D13" s="665">
        <v>586774.33987924387</v>
      </c>
    </row>
    <row r="14" spans="1:4" ht="16.5" thickTop="1" thickBot="1">
      <c r="A14" s="662" t="s">
        <v>108</v>
      </c>
      <c r="B14" s="663" t="s">
        <v>1882</v>
      </c>
      <c r="C14" s="664" t="s">
        <v>109</v>
      </c>
      <c r="D14" s="665">
        <v>320058.73084322392</v>
      </c>
    </row>
    <row r="15" spans="1:4" ht="16.5" thickTop="1" thickBot="1">
      <c r="A15" s="662" t="s">
        <v>41</v>
      </c>
      <c r="B15" s="663" t="s">
        <v>1882</v>
      </c>
      <c r="C15" s="664" t="s">
        <v>42</v>
      </c>
      <c r="D15" s="665">
        <v>213372.48722881597</v>
      </c>
    </row>
    <row r="16" spans="1:4" ht="16.5" thickTop="1" thickBot="1">
      <c r="A16" s="662" t="s">
        <v>43</v>
      </c>
      <c r="B16" s="663" t="s">
        <v>1882</v>
      </c>
      <c r="C16" s="664" t="s">
        <v>44</v>
      </c>
      <c r="D16" s="665">
        <v>320058.73084322392</v>
      </c>
    </row>
    <row r="17" spans="1:4" ht="16.5" thickTop="1" thickBot="1">
      <c r="A17" s="662" t="s">
        <v>106</v>
      </c>
      <c r="B17" s="663" t="s">
        <v>1882</v>
      </c>
      <c r="C17" s="664" t="s">
        <v>107</v>
      </c>
      <c r="D17" s="665">
        <v>106686.24361440798</v>
      </c>
    </row>
    <row r="18" spans="1:4" ht="16.5" thickTop="1" thickBot="1">
      <c r="A18" s="662" t="s">
        <v>1675</v>
      </c>
      <c r="B18" s="663" t="s">
        <v>1882</v>
      </c>
      <c r="C18" s="664" t="s">
        <v>2000</v>
      </c>
      <c r="D18" s="665">
        <v>96017.619252967183</v>
      </c>
    </row>
    <row r="19" spans="1:4" ht="16.5" thickTop="1" thickBot="1">
      <c r="A19" s="662" t="s">
        <v>96</v>
      </c>
      <c r="B19" s="663" t="s">
        <v>92</v>
      </c>
      <c r="C19" s="664" t="s">
        <v>97</v>
      </c>
      <c r="D19" s="665">
        <v>2133724.8722881596</v>
      </c>
    </row>
    <row r="20" spans="1:4" ht="16.5" thickTop="1" thickBot="1">
      <c r="A20" s="662" t="s">
        <v>76</v>
      </c>
      <c r="B20" s="663" t="s">
        <v>1882</v>
      </c>
      <c r="C20" s="664" t="s">
        <v>77</v>
      </c>
      <c r="D20" s="665">
        <v>485912.31941843667</v>
      </c>
    </row>
    <row r="21" spans="1:4" ht="16.5" thickTop="1" thickBot="1">
      <c r="A21" s="662" t="s">
        <v>74</v>
      </c>
      <c r="B21" s="663" t="s">
        <v>1882</v>
      </c>
      <c r="C21" s="664" t="s">
        <v>75</v>
      </c>
      <c r="D21" s="665">
        <v>477235.31371453602</v>
      </c>
    </row>
    <row r="22" spans="1:4" ht="16.5" thickTop="1" thickBot="1">
      <c r="A22" s="662" t="s">
        <v>84</v>
      </c>
      <c r="B22" s="663" t="s">
        <v>1882</v>
      </c>
      <c r="C22" s="664" t="s">
        <v>85</v>
      </c>
      <c r="D22" s="665">
        <v>544482.10791976599</v>
      </c>
    </row>
    <row r="23" spans="1:4" ht="16.5" thickTop="1" thickBot="1">
      <c r="A23" s="662" t="s">
        <v>78</v>
      </c>
      <c r="B23" s="663" t="s">
        <v>1882</v>
      </c>
      <c r="C23" s="664" t="s">
        <v>79</v>
      </c>
      <c r="D23" s="665">
        <v>605221.14784707059</v>
      </c>
    </row>
    <row r="24" spans="1:4" ht="16.5" thickTop="1" thickBot="1">
      <c r="A24" s="662" t="s">
        <v>64</v>
      </c>
      <c r="B24" s="663" t="s">
        <v>1882</v>
      </c>
      <c r="C24" s="664" t="s">
        <v>65</v>
      </c>
      <c r="D24" s="665">
        <v>468558.30801063532</v>
      </c>
    </row>
    <row r="25" spans="1:4" ht="16.5" thickTop="1" thickBot="1">
      <c r="A25" s="662" t="s">
        <v>80</v>
      </c>
      <c r="B25" s="663" t="s">
        <v>1882</v>
      </c>
      <c r="C25" s="664" t="s">
        <v>81</v>
      </c>
      <c r="D25" s="665">
        <v>557497.61647561705</v>
      </c>
    </row>
    <row r="26" spans="1:4" ht="16.5" thickTop="1" thickBot="1">
      <c r="A26" s="662" t="s">
        <v>82</v>
      </c>
      <c r="B26" s="663" t="s">
        <v>1882</v>
      </c>
      <c r="C26" s="664" t="s">
        <v>83</v>
      </c>
      <c r="D26" s="665">
        <v>577020.87930939358</v>
      </c>
    </row>
    <row r="27" spans="1:4" ht="16.5" thickTop="1" thickBot="1">
      <c r="A27" s="662" t="s">
        <v>104</v>
      </c>
      <c r="B27" s="663" t="s">
        <v>1882</v>
      </c>
      <c r="C27" s="664" t="s">
        <v>105</v>
      </c>
      <c r="D27" s="665">
        <v>145339.84554033595</v>
      </c>
    </row>
    <row r="28" spans="1:4" ht="16.5" thickTop="1" thickBot="1">
      <c r="A28" s="662" t="s">
        <v>4</v>
      </c>
      <c r="B28" s="663" t="s">
        <v>1882</v>
      </c>
      <c r="C28" s="664" t="s">
        <v>5</v>
      </c>
      <c r="D28" s="665">
        <v>162693.85694813728</v>
      </c>
    </row>
    <row r="29" spans="1:4" ht="16.5" customHeight="1" thickTop="1" thickBot="1">
      <c r="A29" s="662" t="s">
        <v>45</v>
      </c>
      <c r="B29" s="663" t="s">
        <v>1882</v>
      </c>
      <c r="C29" s="664" t="s">
        <v>2226</v>
      </c>
      <c r="D29" s="665">
        <f>$D$43+$D$64</f>
        <v>160817.24361440798</v>
      </c>
    </row>
    <row r="30" spans="1:4" ht="16.5" thickTop="1" thickBot="1">
      <c r="A30" s="662" t="s">
        <v>66</v>
      </c>
      <c r="B30" s="663" t="s">
        <v>1882</v>
      </c>
      <c r="C30" s="664" t="s">
        <v>67</v>
      </c>
      <c r="D30" s="665">
        <v>160029.36542161196</v>
      </c>
    </row>
    <row r="31" spans="1:4" ht="16.5" thickTop="1" thickBot="1">
      <c r="A31" s="662" t="s">
        <v>23</v>
      </c>
      <c r="B31" s="663" t="s">
        <v>1882</v>
      </c>
      <c r="C31" s="664" t="s">
        <v>24</v>
      </c>
      <c r="D31" s="665">
        <f>$D$64*10</f>
        <v>541310</v>
      </c>
    </row>
    <row r="32" spans="1:4" ht="16.5" thickTop="1" thickBot="1">
      <c r="A32" s="662" t="s">
        <v>7</v>
      </c>
      <c r="B32" s="663" t="s">
        <v>1882</v>
      </c>
      <c r="C32" s="664" t="s">
        <v>8</v>
      </c>
      <c r="D32" s="665">
        <f>$D$64*2</f>
        <v>108262</v>
      </c>
    </row>
    <row r="33" spans="1:4" ht="16.5" thickTop="1" thickBot="1">
      <c r="A33" s="662" t="s">
        <v>9</v>
      </c>
      <c r="B33" s="663" t="s">
        <v>1882</v>
      </c>
      <c r="C33" s="664" t="s">
        <v>10</v>
      </c>
      <c r="D33" s="665">
        <f>$D$64*3</f>
        <v>162393</v>
      </c>
    </row>
    <row r="34" spans="1:4" ht="16.5" thickTop="1" thickBot="1">
      <c r="A34" s="662" t="s">
        <v>11</v>
      </c>
      <c r="B34" s="663" t="s">
        <v>1882</v>
      </c>
      <c r="C34" s="664" t="s">
        <v>12</v>
      </c>
      <c r="D34" s="665">
        <f>$D$64*4</f>
        <v>216524</v>
      </c>
    </row>
    <row r="35" spans="1:4" ht="16.5" thickTop="1" thickBot="1">
      <c r="A35" s="662" t="s">
        <v>13</v>
      </c>
      <c r="B35" s="663" t="s">
        <v>1882</v>
      </c>
      <c r="C35" s="664" t="s">
        <v>14</v>
      </c>
      <c r="D35" s="665">
        <f>$D$64*5</f>
        <v>270655</v>
      </c>
    </row>
    <row r="36" spans="1:4" ht="16.5" thickTop="1" thickBot="1">
      <c r="A36" s="662" t="s">
        <v>15</v>
      </c>
      <c r="B36" s="663" t="s">
        <v>1882</v>
      </c>
      <c r="C36" s="664" t="s">
        <v>16</v>
      </c>
      <c r="D36" s="665">
        <f>$D$64*6</f>
        <v>324786</v>
      </c>
    </row>
    <row r="37" spans="1:4" ht="16.5" thickTop="1" thickBot="1">
      <c r="A37" s="662" t="s">
        <v>17</v>
      </c>
      <c r="B37" s="663" t="s">
        <v>1882</v>
      </c>
      <c r="C37" s="664" t="s">
        <v>18</v>
      </c>
      <c r="D37" s="665">
        <f>$D$64*7</f>
        <v>378917</v>
      </c>
    </row>
    <row r="38" spans="1:4" ht="16.5" thickTop="1" thickBot="1">
      <c r="A38" s="662" t="s">
        <v>19</v>
      </c>
      <c r="B38" s="663" t="s">
        <v>1882</v>
      </c>
      <c r="C38" s="664" t="s">
        <v>20</v>
      </c>
      <c r="D38" s="665">
        <f>$D$64*8</f>
        <v>433048</v>
      </c>
    </row>
    <row r="39" spans="1:4" ht="16.5" thickTop="1" thickBot="1">
      <c r="A39" s="662" t="s">
        <v>21</v>
      </c>
      <c r="B39" s="663" t="s">
        <v>1882</v>
      </c>
      <c r="C39" s="664" t="s">
        <v>22</v>
      </c>
      <c r="D39" s="665">
        <f>$D$64*9</f>
        <v>487179</v>
      </c>
    </row>
    <row r="40" spans="1:4" ht="16.5" thickTop="1" thickBot="1">
      <c r="A40" s="662" t="s">
        <v>72</v>
      </c>
      <c r="B40" s="663" t="s">
        <v>1882</v>
      </c>
      <c r="C40" s="664" t="s">
        <v>73</v>
      </c>
      <c r="D40" s="665">
        <v>58677.433987924393</v>
      </c>
    </row>
    <row r="41" spans="1:4" ht="16.5" thickTop="1" thickBot="1">
      <c r="A41" s="662" t="s">
        <v>27</v>
      </c>
      <c r="B41" s="663" t="s">
        <v>1882</v>
      </c>
      <c r="C41" s="664" t="s">
        <v>28</v>
      </c>
      <c r="D41" s="665">
        <v>117354.86797584879</v>
      </c>
    </row>
    <row r="42" spans="1:4" ht="16.5" thickTop="1" thickBot="1">
      <c r="A42" s="662" t="s">
        <v>25</v>
      </c>
      <c r="B42" s="663" t="s">
        <v>1882</v>
      </c>
      <c r="C42" s="664" t="s">
        <v>26</v>
      </c>
      <c r="D42" s="665">
        <v>117354.86797584879</v>
      </c>
    </row>
    <row r="43" spans="1:4" ht="16.5" thickTop="1" thickBot="1">
      <c r="A43" s="662" t="s">
        <v>30</v>
      </c>
      <c r="B43" s="663" t="s">
        <v>1882</v>
      </c>
      <c r="C43" s="664" t="s">
        <v>31</v>
      </c>
      <c r="D43" s="665">
        <v>106686.24361440798</v>
      </c>
    </row>
    <row r="44" spans="1:4" ht="17.25" customHeight="1" thickTop="1" thickBot="1">
      <c r="A44" s="662" t="s">
        <v>40</v>
      </c>
      <c r="B44" s="663" t="s">
        <v>1882</v>
      </c>
      <c r="C44" s="664" t="s">
        <v>2225</v>
      </c>
      <c r="D44" s="665">
        <v>266715.60903601995</v>
      </c>
    </row>
    <row r="45" spans="1:4" ht="16.5" thickTop="1" thickBot="1">
      <c r="A45" s="662" t="s">
        <v>32</v>
      </c>
      <c r="B45" s="663" t="s">
        <v>1882</v>
      </c>
      <c r="C45" s="664" t="s">
        <v>33</v>
      </c>
      <c r="D45" s="665">
        <f>D43*2</f>
        <v>213372.48722881597</v>
      </c>
    </row>
    <row r="46" spans="1:4" ht="16.5" thickTop="1" thickBot="1">
      <c r="A46" s="662" t="s">
        <v>34</v>
      </c>
      <c r="B46" s="663" t="s">
        <v>1882</v>
      </c>
      <c r="C46" s="664" t="s">
        <v>35</v>
      </c>
      <c r="D46" s="665">
        <f>D43*3</f>
        <v>320058.73084322398</v>
      </c>
    </row>
    <row r="47" spans="1:4" ht="16.5" thickTop="1" thickBot="1">
      <c r="A47" s="662" t="s">
        <v>70</v>
      </c>
      <c r="B47" s="663" t="s">
        <v>1882</v>
      </c>
      <c r="C47" s="664" t="s">
        <v>71</v>
      </c>
      <c r="D47" s="665">
        <f>D43+(3*D8)</f>
        <v>282718.54557818116</v>
      </c>
    </row>
    <row r="48" spans="1:4" ht="16.5" thickTop="1" thickBot="1">
      <c r="A48" s="662" t="s">
        <v>36</v>
      </c>
      <c r="B48" s="663" t="s">
        <v>1882</v>
      </c>
      <c r="C48" s="664" t="s">
        <v>37</v>
      </c>
      <c r="D48" s="665">
        <v>117354.86797584879</v>
      </c>
    </row>
    <row r="49" spans="1:4" ht="16.5" thickTop="1" thickBot="1">
      <c r="A49" s="662" t="s">
        <v>38</v>
      </c>
      <c r="B49" s="663" t="s">
        <v>1882</v>
      </c>
      <c r="C49" s="664" t="s">
        <v>39</v>
      </c>
      <c r="D49" s="665">
        <v>128023.49233728957</v>
      </c>
    </row>
    <row r="50" spans="1:4" ht="16.5" thickTop="1" thickBot="1">
      <c r="A50" s="662" t="s">
        <v>89</v>
      </c>
      <c r="B50" s="663" t="s">
        <v>1882</v>
      </c>
      <c r="C50" s="664" t="s">
        <v>90</v>
      </c>
      <c r="D50" s="665">
        <v>133357.80451800997</v>
      </c>
    </row>
    <row r="51" spans="1:4" ht="16.5" thickTop="1" thickBot="1">
      <c r="A51" s="662" t="s">
        <v>46</v>
      </c>
      <c r="B51" s="663" t="s">
        <v>1882</v>
      </c>
      <c r="C51" s="664" t="s">
        <v>47</v>
      </c>
      <c r="D51" s="665">
        <f>$D$6*1.85</f>
        <v>54131</v>
      </c>
    </row>
    <row r="52" spans="1:4" ht="16.5" thickTop="1" thickBot="1">
      <c r="A52" s="662" t="s">
        <v>48</v>
      </c>
      <c r="B52" s="663" t="s">
        <v>1882</v>
      </c>
      <c r="C52" s="664" t="s">
        <v>49</v>
      </c>
      <c r="D52" s="665">
        <f>D51*2</f>
        <v>108262</v>
      </c>
    </row>
    <row r="53" spans="1:4" ht="16.5" thickTop="1" thickBot="1">
      <c r="A53" s="662" t="s">
        <v>50</v>
      </c>
      <c r="B53" s="663" t="s">
        <v>1882</v>
      </c>
      <c r="C53" s="664" t="s">
        <v>51</v>
      </c>
      <c r="D53" s="665">
        <v>106686.24361440798</v>
      </c>
    </row>
    <row r="54" spans="1:4" ht="16.5" thickTop="1" thickBot="1">
      <c r="A54" s="662" t="s">
        <v>68</v>
      </c>
      <c r="B54" s="663" t="s">
        <v>1882</v>
      </c>
      <c r="C54" s="664" t="s">
        <v>69</v>
      </c>
      <c r="D54" s="665">
        <v>213372.48722881597</v>
      </c>
    </row>
    <row r="55" spans="1:4" ht="46.5" thickTop="1" thickBot="1">
      <c r="A55" s="662" t="s">
        <v>29</v>
      </c>
      <c r="B55" s="663" t="s">
        <v>1882</v>
      </c>
      <c r="C55" s="664" t="s">
        <v>1883</v>
      </c>
      <c r="D55" s="666">
        <v>800146.82710805978</v>
      </c>
    </row>
    <row r="56" spans="1:4" ht="16.5" thickTop="1" thickBot="1">
      <c r="A56" s="662" t="s">
        <v>52</v>
      </c>
      <c r="B56" s="663" t="s">
        <v>1882</v>
      </c>
      <c r="C56" s="664" t="s">
        <v>53</v>
      </c>
      <c r="D56" s="665">
        <v>80014.682710805981</v>
      </c>
    </row>
    <row r="57" spans="1:4" ht="16.5" thickTop="1" thickBot="1">
      <c r="A57" s="662" t="s">
        <v>54</v>
      </c>
      <c r="B57" s="663" t="s">
        <v>1882</v>
      </c>
      <c r="C57" s="664" t="s">
        <v>55</v>
      </c>
      <c r="D57" s="665">
        <v>160029.36542161196</v>
      </c>
    </row>
    <row r="58" spans="1:4" ht="16.5" thickTop="1" thickBot="1">
      <c r="A58" s="662" t="s">
        <v>56</v>
      </c>
      <c r="B58" s="663" t="s">
        <v>1882</v>
      </c>
      <c r="C58" s="664" t="s">
        <v>57</v>
      </c>
      <c r="D58" s="665">
        <v>106686.24361440798</v>
      </c>
    </row>
    <row r="59" spans="1:4" ht="16.5" thickTop="1" thickBot="1">
      <c r="A59" s="662" t="s">
        <v>2</v>
      </c>
      <c r="B59" s="663" t="s">
        <v>1882</v>
      </c>
      <c r="C59" s="664" t="s">
        <v>3</v>
      </c>
      <c r="D59" s="665">
        <v>213372.48722881597</v>
      </c>
    </row>
    <row r="60" spans="1:4" ht="16.5" thickTop="1" thickBot="1">
      <c r="A60" s="662" t="s">
        <v>58</v>
      </c>
      <c r="B60" s="663" t="s">
        <v>1882</v>
      </c>
      <c r="C60" s="664" t="s">
        <v>59</v>
      </c>
      <c r="D60" s="665">
        <v>133357.80451800997</v>
      </c>
    </row>
    <row r="61" spans="1:4" ht="16.5" thickTop="1" thickBot="1">
      <c r="A61" s="662" t="s">
        <v>86</v>
      </c>
      <c r="B61" s="663" t="s">
        <v>1882</v>
      </c>
      <c r="C61" s="664" t="s">
        <v>87</v>
      </c>
      <c r="D61" s="665">
        <v>160029.36542161196</v>
      </c>
    </row>
    <row r="62" spans="1:4" ht="16.5" thickTop="1" thickBot="1">
      <c r="A62" s="662" t="s">
        <v>88</v>
      </c>
      <c r="B62" s="663" t="s">
        <v>1882</v>
      </c>
      <c r="C62" s="664" t="s">
        <v>87</v>
      </c>
      <c r="D62" s="665">
        <v>160029.36542161196</v>
      </c>
    </row>
    <row r="63" spans="1:4" ht="16.5" thickTop="1" thickBot="1">
      <c r="A63" s="662" t="s">
        <v>60</v>
      </c>
      <c r="B63" s="663" t="s">
        <v>1882</v>
      </c>
      <c r="C63" s="664" t="s">
        <v>61</v>
      </c>
      <c r="D63" s="665">
        <v>160029.36542161196</v>
      </c>
    </row>
    <row r="64" spans="1:4" ht="17.25" customHeight="1" thickTop="1" thickBot="1">
      <c r="A64" s="662" t="s">
        <v>6</v>
      </c>
      <c r="B64" s="663" t="s">
        <v>1882</v>
      </c>
      <c r="C64" s="664" t="s">
        <v>2224</v>
      </c>
      <c r="D64" s="665">
        <f>$D$6*1.85</f>
        <v>54131</v>
      </c>
    </row>
    <row r="65" spans="1:4" ht="16.5" thickTop="1" thickBot="1">
      <c r="A65" s="662" t="s">
        <v>91</v>
      </c>
      <c r="B65" s="663" t="s">
        <v>92</v>
      </c>
      <c r="C65" s="664" t="s">
        <v>93</v>
      </c>
      <c r="D65" s="665">
        <v>533431.21807203989</v>
      </c>
    </row>
    <row r="66" spans="1:4" ht="16.5" thickTop="1" thickBot="1">
      <c r="A66" s="662" t="s">
        <v>94</v>
      </c>
      <c r="B66" s="663" t="s">
        <v>92</v>
      </c>
      <c r="C66" s="664" t="s">
        <v>95</v>
      </c>
      <c r="D66" s="665">
        <v>266715.60903601995</v>
      </c>
    </row>
    <row r="67" spans="1:4" ht="16.5" thickTop="1" thickBot="1">
      <c r="A67" s="662" t="s">
        <v>2228</v>
      </c>
      <c r="B67" s="663" t="s">
        <v>1882</v>
      </c>
      <c r="C67" s="664" t="s">
        <v>2227</v>
      </c>
      <c r="D67" s="665">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60"/>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4" t="s">
        <v>1850</v>
      </c>
      <c r="B1" s="685"/>
      <c r="C1" s="685"/>
      <c r="D1" s="686"/>
    </row>
    <row r="2" spans="1:4" ht="89.25" customHeight="1" thickBot="1">
      <c r="A2" s="687"/>
      <c r="B2" s="688"/>
      <c r="C2" s="688"/>
      <c r="D2" s="689"/>
    </row>
    <row r="3" spans="1:4" ht="36" customHeight="1" thickTop="1" thickBot="1">
      <c r="A3" s="681" t="s">
        <v>110</v>
      </c>
      <c r="B3" s="682"/>
      <c r="C3" s="682"/>
      <c r="D3" s="683"/>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2">
        <v>46135.068816753876</v>
      </c>
    </row>
    <row r="8" spans="1:4" ht="30" customHeight="1" thickTop="1" thickBot="1">
      <c r="A8" s="10" t="s">
        <v>112</v>
      </c>
      <c r="B8" s="8" t="s">
        <v>113</v>
      </c>
      <c r="C8" s="11" t="s">
        <v>114</v>
      </c>
      <c r="D8" s="652">
        <v>2419.5280535008701</v>
      </c>
    </row>
    <row r="9" spans="1:4" ht="30" customHeight="1" thickTop="1" thickBot="1">
      <c r="A9" s="10" t="s">
        <v>117</v>
      </c>
      <c r="B9" s="8" t="s">
        <v>113</v>
      </c>
      <c r="C9" s="11" t="s">
        <v>118</v>
      </c>
      <c r="D9" s="652">
        <v>62173.66918496049</v>
      </c>
    </row>
    <row r="10" spans="1:4" ht="30" customHeight="1" thickTop="1" thickBot="1">
      <c r="A10" s="10" t="s">
        <v>119</v>
      </c>
      <c r="B10" s="8" t="s">
        <v>113</v>
      </c>
      <c r="C10" s="11" t="s">
        <v>120</v>
      </c>
      <c r="D10" s="652">
        <v>37808.201507205544</v>
      </c>
    </row>
    <row r="11" spans="1:4" ht="30" customHeight="1" thickTop="1" thickBot="1">
      <c r="A11" s="10" t="s">
        <v>123</v>
      </c>
      <c r="B11" s="8" t="s">
        <v>113</v>
      </c>
      <c r="C11" s="11" t="s">
        <v>124</v>
      </c>
      <c r="D11" s="652">
        <v>14033.522609295229</v>
      </c>
    </row>
    <row r="12" spans="1:4" ht="30" customHeight="1" thickTop="1" thickBot="1">
      <c r="A12" s="10" t="s">
        <v>121</v>
      </c>
      <c r="B12" s="8" t="s">
        <v>113</v>
      </c>
      <c r="C12" s="11" t="s">
        <v>122</v>
      </c>
      <c r="D12" s="652">
        <v>44864.104524642957</v>
      </c>
    </row>
    <row r="13" spans="1:4" ht="30" customHeight="1" thickTop="1" thickBot="1">
      <c r="A13" s="10" t="s">
        <v>125</v>
      </c>
      <c r="B13" s="8" t="s">
        <v>113</v>
      </c>
      <c r="C13" s="11" t="s">
        <v>126</v>
      </c>
      <c r="D13" s="652">
        <v>47840.015915470802</v>
      </c>
    </row>
    <row r="14" spans="1:4" ht="30" customHeight="1" thickTop="1" thickBot="1">
      <c r="A14" s="10" t="s">
        <v>131</v>
      </c>
      <c r="B14" s="8" t="s">
        <v>113</v>
      </c>
      <c r="C14" s="11" t="s">
        <v>132</v>
      </c>
      <c r="D14" s="652">
        <v>162753.99989758324</v>
      </c>
    </row>
    <row r="15" spans="1:4" ht="30" customHeight="1" thickTop="1" thickBot="1">
      <c r="A15" s="10" t="s">
        <v>129</v>
      </c>
      <c r="B15" s="8" t="s">
        <v>113</v>
      </c>
      <c r="C15" s="11" t="s">
        <v>130</v>
      </c>
      <c r="D15" s="652">
        <v>132237.62491678639</v>
      </c>
    </row>
    <row r="16" spans="1:4" ht="30" customHeight="1" thickTop="1" thickBot="1">
      <c r="A16" s="10" t="s">
        <v>127</v>
      </c>
      <c r="B16" s="8" t="s">
        <v>113</v>
      </c>
      <c r="C16" s="11" t="s">
        <v>128</v>
      </c>
      <c r="D16" s="652">
        <v>122065.49992318742</v>
      </c>
    </row>
    <row r="17" spans="1:4" ht="30" customHeight="1" thickTop="1" thickBot="1">
      <c r="A17" s="10" t="s">
        <v>1711</v>
      </c>
      <c r="B17" s="8" t="s">
        <v>113</v>
      </c>
      <c r="C17" s="11" t="s">
        <v>1712</v>
      </c>
      <c r="D17" s="652">
        <v>43288.835468352598</v>
      </c>
    </row>
    <row r="18" spans="1:4" ht="30" customHeight="1" thickTop="1" thickBot="1">
      <c r="A18" s="10" t="s">
        <v>133</v>
      </c>
      <c r="B18" s="8" t="s">
        <v>113</v>
      </c>
      <c r="C18" s="11" t="s">
        <v>134</v>
      </c>
      <c r="D18" s="652">
        <v>75016.647119793284</v>
      </c>
    </row>
    <row r="19" spans="1:4" ht="30" customHeight="1" thickTop="1" thickBot="1">
      <c r="A19" s="10" t="s">
        <v>146</v>
      </c>
      <c r="B19" s="8" t="s">
        <v>113</v>
      </c>
      <c r="C19" s="11" t="s">
        <v>147</v>
      </c>
      <c r="D19" s="652">
        <v>368739.53101796203</v>
      </c>
    </row>
    <row r="20" spans="1:4" ht="30" customHeight="1" thickTop="1" thickBot="1">
      <c r="A20" s="10" t="s">
        <v>135</v>
      </c>
      <c r="B20" s="8" t="s">
        <v>113</v>
      </c>
      <c r="C20" s="11" t="s">
        <v>1884</v>
      </c>
      <c r="D20" s="652">
        <v>57053.701770052299</v>
      </c>
    </row>
    <row r="21" spans="1:4" ht="30" customHeight="1" thickTop="1" thickBot="1">
      <c r="A21" s="10" t="s">
        <v>136</v>
      </c>
      <c r="B21" s="8" t="s">
        <v>113</v>
      </c>
      <c r="C21" s="11" t="s">
        <v>137</v>
      </c>
      <c r="D21" s="652">
        <v>161472.74085863857</v>
      </c>
    </row>
    <row r="22" spans="1:4" ht="30" customHeight="1" thickTop="1" thickBot="1">
      <c r="A22" s="10" t="s">
        <v>138</v>
      </c>
      <c r="B22" s="8" t="s">
        <v>113</v>
      </c>
      <c r="C22" s="11" t="s">
        <v>139</v>
      </c>
      <c r="D22" s="652">
        <v>47160.292568237295</v>
      </c>
    </row>
    <row r="23" spans="1:4" ht="30" customHeight="1" thickTop="1" thickBot="1">
      <c r="A23" s="10" t="s">
        <v>143</v>
      </c>
      <c r="B23" s="8" t="s">
        <v>144</v>
      </c>
      <c r="C23" s="11" t="s">
        <v>145</v>
      </c>
      <c r="D23" s="652">
        <v>33083.97046036995</v>
      </c>
    </row>
    <row r="24" spans="1:4" ht="30" customHeight="1" thickTop="1" thickBot="1">
      <c r="A24" s="10" t="s">
        <v>140</v>
      </c>
      <c r="B24" s="8" t="s">
        <v>998</v>
      </c>
      <c r="C24" s="11" t="s">
        <v>142</v>
      </c>
      <c r="D24" s="652">
        <v>27123.358739011521</v>
      </c>
    </row>
    <row r="25" spans="1:4" ht="30" customHeight="1" thickTop="1" thickBot="1">
      <c r="A25" s="10" t="s">
        <v>148</v>
      </c>
      <c r="B25" s="8" t="s">
        <v>113</v>
      </c>
      <c r="C25" s="11" t="s">
        <v>149</v>
      </c>
      <c r="D25" s="652">
        <v>91549.124942390568</v>
      </c>
    </row>
    <row r="26" spans="1:4" ht="30" customHeight="1" thickTop="1" thickBot="1">
      <c r="A26" s="10" t="s">
        <v>150</v>
      </c>
      <c r="B26" s="8" t="s">
        <v>113</v>
      </c>
      <c r="C26" s="11" t="s">
        <v>151</v>
      </c>
      <c r="D26" s="652">
        <v>101721.24993598952</v>
      </c>
    </row>
    <row r="27" spans="1:4" ht="30" customHeight="1" thickTop="1" thickBot="1">
      <c r="A27" s="10" t="s">
        <v>152</v>
      </c>
      <c r="B27" s="8" t="s">
        <v>113</v>
      </c>
      <c r="C27" s="11" t="s">
        <v>153</v>
      </c>
      <c r="D27" s="652">
        <v>50860.624967994758</v>
      </c>
    </row>
    <row r="28" spans="1:4" ht="30" customHeight="1" thickTop="1" thickBot="1">
      <c r="A28" s="10" t="s">
        <v>154</v>
      </c>
      <c r="B28" s="8" t="s">
        <v>113</v>
      </c>
      <c r="C28" s="11" t="s">
        <v>155</v>
      </c>
      <c r="D28" s="652">
        <v>81376.999948791621</v>
      </c>
    </row>
    <row r="29" spans="1:4" ht="30" customHeight="1" thickTop="1" thickBot="1">
      <c r="A29" s="10" t="s">
        <v>156</v>
      </c>
      <c r="B29" s="8" t="s">
        <v>113</v>
      </c>
      <c r="C29" s="11" t="s">
        <v>157</v>
      </c>
      <c r="D29" s="652">
        <v>727.90886355322789</v>
      </c>
    </row>
    <row r="30" spans="1:4" ht="30" customHeight="1" thickTop="1" thickBot="1">
      <c r="A30" s="10" t="s">
        <v>166</v>
      </c>
      <c r="B30" s="8" t="s">
        <v>113</v>
      </c>
      <c r="C30" s="11" t="s">
        <v>167</v>
      </c>
      <c r="D30" s="652">
        <v>122065.49992318742</v>
      </c>
    </row>
    <row r="31" spans="1:4" ht="30" customHeight="1" thickTop="1" thickBot="1">
      <c r="A31" s="10" t="s">
        <v>162</v>
      </c>
      <c r="B31" s="8" t="s">
        <v>113</v>
      </c>
      <c r="C31" s="11" t="s">
        <v>163</v>
      </c>
      <c r="D31" s="652">
        <v>11020.510507722587</v>
      </c>
    </row>
    <row r="32" spans="1:4" ht="30" customHeight="1" thickTop="1" thickBot="1">
      <c r="A32" s="10" t="s">
        <v>164</v>
      </c>
      <c r="B32" s="8" t="s">
        <v>113</v>
      </c>
      <c r="C32" s="11" t="s">
        <v>165</v>
      </c>
      <c r="D32" s="652">
        <v>50860.624967994758</v>
      </c>
    </row>
    <row r="33" spans="1:4" ht="30" customHeight="1" thickTop="1" thickBot="1">
      <c r="A33" s="10" t="s">
        <v>171</v>
      </c>
      <c r="B33" s="8" t="s">
        <v>113</v>
      </c>
      <c r="C33" s="11" t="s">
        <v>172</v>
      </c>
      <c r="D33" s="652">
        <v>8519.1546821391221</v>
      </c>
    </row>
    <row r="34" spans="1:4" ht="30" customHeight="1" thickTop="1" thickBot="1">
      <c r="A34" s="10" t="s">
        <v>160</v>
      </c>
      <c r="B34" s="8" t="s">
        <v>113</v>
      </c>
      <c r="C34" s="11" t="s">
        <v>161</v>
      </c>
      <c r="D34" s="652">
        <v>6145.6588502993673</v>
      </c>
    </row>
    <row r="35" spans="1:4" ht="30" customHeight="1" thickTop="1" thickBot="1">
      <c r="A35" s="10" t="s">
        <v>173</v>
      </c>
      <c r="B35" s="8" t="s">
        <v>113</v>
      </c>
      <c r="C35" s="11" t="s">
        <v>1886</v>
      </c>
      <c r="D35" s="652">
        <v>176851.09713088986</v>
      </c>
    </row>
    <row r="36" spans="1:4" ht="30" customHeight="1" thickTop="1" thickBot="1">
      <c r="A36" s="10" t="s">
        <v>170</v>
      </c>
      <c r="B36" s="8" t="s">
        <v>113</v>
      </c>
      <c r="C36" s="11" t="s">
        <v>1885</v>
      </c>
      <c r="D36" s="652">
        <v>76290.93745199214</v>
      </c>
    </row>
    <row r="37" spans="1:4" ht="30" customHeight="1" thickTop="1" thickBot="1">
      <c r="A37" s="10" t="s">
        <v>168</v>
      </c>
      <c r="B37" s="8" t="s">
        <v>113</v>
      </c>
      <c r="C37" s="11" t="s">
        <v>169</v>
      </c>
      <c r="D37" s="652">
        <v>63875.858897304621</v>
      </c>
    </row>
    <row r="38" spans="1:4" ht="30" customHeight="1" thickTop="1" thickBot="1">
      <c r="A38" s="10" t="s">
        <v>174</v>
      </c>
      <c r="B38" s="8" t="s">
        <v>113</v>
      </c>
      <c r="C38" s="11" t="s">
        <v>175</v>
      </c>
      <c r="D38" s="652">
        <v>71204.874955192659</v>
      </c>
    </row>
    <row r="39" spans="1:4" ht="30" customHeight="1" thickTop="1" thickBot="1">
      <c r="A39" s="10" t="s">
        <v>176</v>
      </c>
      <c r="B39" s="8" t="s">
        <v>113</v>
      </c>
      <c r="C39" s="11" t="s">
        <v>177</v>
      </c>
      <c r="D39" s="652">
        <v>74841.33385828961</v>
      </c>
    </row>
    <row r="40" spans="1:4" ht="30" customHeight="1" thickTop="1" thickBot="1">
      <c r="A40" s="10" t="s">
        <v>180</v>
      </c>
      <c r="B40" s="8" t="s">
        <v>113</v>
      </c>
      <c r="C40" s="11" t="s">
        <v>181</v>
      </c>
      <c r="D40" s="652">
        <v>116352.64355585327</v>
      </c>
    </row>
    <row r="41" spans="1:4" ht="30" customHeight="1" thickTop="1" thickBot="1">
      <c r="A41" s="10" t="s">
        <v>178</v>
      </c>
      <c r="B41" s="8" t="s">
        <v>113</v>
      </c>
      <c r="C41" s="11" t="s">
        <v>179</v>
      </c>
      <c r="D41" s="652">
        <v>75353.945734031338</v>
      </c>
    </row>
    <row r="42" spans="1:4" ht="30" customHeight="1" thickTop="1" thickBot="1">
      <c r="A42" s="10" t="s">
        <v>182</v>
      </c>
      <c r="B42" s="8" t="s">
        <v>113</v>
      </c>
      <c r="C42" s="11" t="s">
        <v>183</v>
      </c>
      <c r="D42" s="652">
        <v>53757.607409033095</v>
      </c>
    </row>
    <row r="43" spans="1:4" ht="30" customHeight="1" thickTop="1" thickBot="1">
      <c r="A43" s="10" t="s">
        <v>1672</v>
      </c>
      <c r="B43" s="8" t="s">
        <v>113</v>
      </c>
      <c r="C43" s="11" t="s">
        <v>1671</v>
      </c>
      <c r="D43" s="652">
        <v>6007.8111836928383</v>
      </c>
    </row>
    <row r="44" spans="1:4" ht="30" customHeight="1" thickTop="1" thickBot="1">
      <c r="A44" s="10" t="s">
        <v>184</v>
      </c>
      <c r="B44" s="8" t="s">
        <v>113</v>
      </c>
      <c r="C44" s="11" t="s">
        <v>185</v>
      </c>
      <c r="D44" s="652">
        <v>20504.475029668389</v>
      </c>
    </row>
    <row r="45" spans="1:4" ht="30" customHeight="1" thickTop="1" thickBot="1">
      <c r="A45" s="10" t="s">
        <v>1603</v>
      </c>
      <c r="B45" s="8" t="s">
        <v>113</v>
      </c>
      <c r="C45" s="11" t="s">
        <v>1604</v>
      </c>
      <c r="D45" s="652">
        <v>2429.7802910157043</v>
      </c>
    </row>
    <row r="46" spans="1:4" ht="30" customHeight="1" thickTop="1" thickBot="1">
      <c r="A46" s="10" t="s">
        <v>188</v>
      </c>
      <c r="B46" s="8" t="s">
        <v>113</v>
      </c>
      <c r="C46" s="11" t="s">
        <v>189</v>
      </c>
      <c r="D46" s="652">
        <v>2419.5280535008701</v>
      </c>
    </row>
    <row r="47" spans="1:4" ht="30" customHeight="1" thickTop="1" thickBot="1">
      <c r="A47" s="10" t="s">
        <v>186</v>
      </c>
      <c r="B47" s="8" t="s">
        <v>113</v>
      </c>
      <c r="C47" s="11" t="s">
        <v>187</v>
      </c>
      <c r="D47" s="652">
        <v>2614.3205662827199</v>
      </c>
    </row>
    <row r="48" spans="1:4" ht="30" customHeight="1" thickTop="1" thickBot="1">
      <c r="A48" s="10" t="s">
        <v>190</v>
      </c>
      <c r="B48" s="8" t="s">
        <v>113</v>
      </c>
      <c r="C48" s="11" t="s">
        <v>191</v>
      </c>
      <c r="D48" s="652">
        <v>3229.4548171727711</v>
      </c>
    </row>
    <row r="49" spans="1:4" ht="30" customHeight="1" thickTop="1" thickBot="1">
      <c r="A49" s="10" t="s">
        <v>201</v>
      </c>
      <c r="B49" s="8" t="s">
        <v>113</v>
      </c>
      <c r="C49" s="11" t="s">
        <v>1888</v>
      </c>
      <c r="D49" s="652">
        <v>95345.808887958003</v>
      </c>
    </row>
    <row r="50" spans="1:4" ht="30" customHeight="1" thickTop="1" thickBot="1">
      <c r="A50" s="10" t="s">
        <v>192</v>
      </c>
      <c r="B50" s="8" t="s">
        <v>113</v>
      </c>
      <c r="C50" s="11" t="s">
        <v>193</v>
      </c>
      <c r="D50" s="652">
        <v>43746.297475797503</v>
      </c>
    </row>
    <row r="51" spans="1:4" ht="30" customHeight="1" thickTop="1" thickBot="1">
      <c r="A51" s="10" t="s">
        <v>194</v>
      </c>
      <c r="B51" s="8" t="s">
        <v>113</v>
      </c>
      <c r="C51" s="11" t="s">
        <v>1887</v>
      </c>
      <c r="D51" s="652">
        <v>2152.969878115181</v>
      </c>
    </row>
    <row r="52" spans="1:4" ht="30" customHeight="1" thickTop="1" thickBot="1">
      <c r="A52" s="10" t="s">
        <v>224</v>
      </c>
      <c r="B52" s="8" t="s">
        <v>92</v>
      </c>
      <c r="C52" s="11" t="s">
        <v>1891</v>
      </c>
      <c r="D52" s="652">
        <v>157535.88165294222</v>
      </c>
    </row>
    <row r="53" spans="1:4" ht="30" customHeight="1" thickTop="1" thickBot="1">
      <c r="A53" s="10" t="s">
        <v>195</v>
      </c>
      <c r="B53" s="8" t="s">
        <v>113</v>
      </c>
      <c r="C53" s="11" t="s">
        <v>196</v>
      </c>
      <c r="D53" s="652">
        <v>15258.187490398428</v>
      </c>
    </row>
    <row r="54" spans="1:4" ht="30" customHeight="1" thickTop="1" thickBot="1">
      <c r="A54" s="10" t="s">
        <v>214</v>
      </c>
      <c r="B54" s="8" t="s">
        <v>113</v>
      </c>
      <c r="C54" s="11" t="s">
        <v>215</v>
      </c>
      <c r="D54" s="652">
        <v>9904.94128511698</v>
      </c>
    </row>
    <row r="55" spans="1:4" ht="30" customHeight="1" thickTop="1" thickBot="1">
      <c r="A55" s="10" t="s">
        <v>197</v>
      </c>
      <c r="B55" s="8" t="s">
        <v>113</v>
      </c>
      <c r="C55" s="11" t="s">
        <v>198</v>
      </c>
      <c r="D55" s="652">
        <v>107648.49390575904</v>
      </c>
    </row>
    <row r="56" spans="1:4" ht="30" customHeight="1" thickTop="1" thickBot="1">
      <c r="A56" s="10" t="s">
        <v>199</v>
      </c>
      <c r="B56" s="8" t="s">
        <v>113</v>
      </c>
      <c r="C56" s="11" t="s">
        <v>200</v>
      </c>
      <c r="D56" s="652">
        <v>18304.344858984969</v>
      </c>
    </row>
    <row r="57" spans="1:4" ht="30" customHeight="1" thickTop="1" thickBot="1">
      <c r="A57" s="10" t="s">
        <v>202</v>
      </c>
      <c r="B57" s="8" t="s">
        <v>113</v>
      </c>
      <c r="C57" s="11" t="s">
        <v>203</v>
      </c>
      <c r="D57" s="652">
        <v>67275.182572341975</v>
      </c>
    </row>
    <row r="58" spans="1:4" ht="30" customHeight="1" thickTop="1" thickBot="1">
      <c r="A58" s="10" t="s">
        <v>212</v>
      </c>
      <c r="B58" s="8" t="s">
        <v>113</v>
      </c>
      <c r="C58" s="11" t="s">
        <v>213</v>
      </c>
      <c r="D58" s="652">
        <v>31867.810144474581</v>
      </c>
    </row>
    <row r="59" spans="1:4" ht="30" customHeight="1" thickTop="1" thickBot="1">
      <c r="A59" s="10" t="s">
        <v>206</v>
      </c>
      <c r="B59" s="8" t="s">
        <v>113</v>
      </c>
      <c r="C59" s="11" t="s">
        <v>207</v>
      </c>
      <c r="D59" s="652">
        <v>10094.003553658016</v>
      </c>
    </row>
    <row r="60" spans="1:4" ht="30" customHeight="1" thickTop="1" thickBot="1">
      <c r="A60" s="10" t="s">
        <v>204</v>
      </c>
      <c r="B60" s="8" t="s">
        <v>113</v>
      </c>
      <c r="C60" s="11" t="s">
        <v>205</v>
      </c>
      <c r="D60" s="652">
        <v>16003.742760656178</v>
      </c>
    </row>
    <row r="61" spans="1:4" ht="30" customHeight="1" thickTop="1" thickBot="1">
      <c r="A61" s="10" t="s">
        <v>208</v>
      </c>
      <c r="B61" s="8" t="s">
        <v>113</v>
      </c>
      <c r="C61" s="11" t="s">
        <v>209</v>
      </c>
      <c r="D61" s="652">
        <v>16147.274085863857</v>
      </c>
    </row>
    <row r="62" spans="1:4" ht="30" customHeight="1" thickTop="1" thickBot="1">
      <c r="A62" s="10" t="s">
        <v>210</v>
      </c>
      <c r="B62" s="8" t="s">
        <v>113</v>
      </c>
      <c r="C62" s="11" t="s">
        <v>211</v>
      </c>
      <c r="D62" s="652">
        <v>18301.269187730522</v>
      </c>
    </row>
    <row r="63" spans="1:4" ht="30" customHeight="1" thickTop="1" thickBot="1">
      <c r="A63" s="10" t="s">
        <v>217</v>
      </c>
      <c r="B63" s="8" t="s">
        <v>113</v>
      </c>
      <c r="C63" s="11" t="s">
        <v>218</v>
      </c>
      <c r="D63" s="652">
        <v>21626.039135160972</v>
      </c>
    </row>
    <row r="64" spans="1:4" ht="30" customHeight="1" thickTop="1" thickBot="1">
      <c r="A64" s="10" t="s">
        <v>219</v>
      </c>
      <c r="B64" s="8" t="s">
        <v>113</v>
      </c>
      <c r="C64" s="11" t="s">
        <v>220</v>
      </c>
      <c r="D64" s="652">
        <v>15753.588165294223</v>
      </c>
    </row>
    <row r="65" spans="1:4" ht="30" customHeight="1" thickTop="1" thickBot="1">
      <c r="A65" s="10" t="s">
        <v>216</v>
      </c>
      <c r="B65" s="8" t="s">
        <v>113</v>
      </c>
      <c r="C65" s="11" t="s">
        <v>1889</v>
      </c>
      <c r="D65" s="652">
        <v>3051.6374980796854</v>
      </c>
    </row>
    <row r="66" spans="1:4" ht="30" customHeight="1" thickTop="1" thickBot="1">
      <c r="A66" s="10" t="s">
        <v>221</v>
      </c>
      <c r="B66" s="8" t="s">
        <v>113</v>
      </c>
      <c r="C66" s="11" t="s">
        <v>1890</v>
      </c>
      <c r="D66" s="652">
        <v>73516.744771373051</v>
      </c>
    </row>
    <row r="67" spans="1:4" ht="30" customHeight="1" thickTop="1" thickBot="1">
      <c r="A67" s="10" t="s">
        <v>222</v>
      </c>
      <c r="B67" s="8" t="s">
        <v>113</v>
      </c>
      <c r="C67" s="11" t="s">
        <v>223</v>
      </c>
      <c r="D67" s="652">
        <v>32528.445183602802</v>
      </c>
    </row>
    <row r="68" spans="1:4" ht="30" customHeight="1" thickTop="1" thickBot="1">
      <c r="A68" s="10" t="s">
        <v>225</v>
      </c>
      <c r="B68" s="8" t="s">
        <v>113</v>
      </c>
      <c r="C68" s="11" t="s">
        <v>226</v>
      </c>
      <c r="D68" s="652">
        <v>91501.219819895181</v>
      </c>
    </row>
    <row r="69" spans="1:4" ht="30" customHeight="1" thickTop="1" thickBot="1">
      <c r="A69" s="10" t="s">
        <v>227</v>
      </c>
      <c r="B69" s="8" t="s">
        <v>113</v>
      </c>
      <c r="C69" s="11" t="s">
        <v>1892</v>
      </c>
      <c r="D69" s="652">
        <v>10172.124993598953</v>
      </c>
    </row>
    <row r="70" spans="1:4" ht="30" customHeight="1" thickTop="1" thickBot="1">
      <c r="A70" s="10" t="s">
        <v>232</v>
      </c>
      <c r="B70" s="8" t="s">
        <v>233</v>
      </c>
      <c r="C70" s="11" t="s">
        <v>1895</v>
      </c>
      <c r="D70" s="652">
        <v>2543.0312483997382</v>
      </c>
    </row>
    <row r="71" spans="1:4" ht="30" customHeight="1" thickTop="1" thickBot="1">
      <c r="A71" s="10" t="s">
        <v>228</v>
      </c>
      <c r="B71" s="8" t="s">
        <v>113</v>
      </c>
      <c r="C71" s="11" t="s">
        <v>1893</v>
      </c>
      <c r="D71" s="652">
        <v>3319.6745073033121</v>
      </c>
    </row>
    <row r="72" spans="1:4" ht="30" customHeight="1" thickTop="1" thickBot="1">
      <c r="A72" s="10" t="s">
        <v>229</v>
      </c>
      <c r="B72" s="8" t="s">
        <v>113</v>
      </c>
      <c r="C72" s="11" t="s">
        <v>1894</v>
      </c>
      <c r="D72" s="652">
        <v>8093.1162942101128</v>
      </c>
    </row>
    <row r="73" spans="1:4" ht="30" customHeight="1" thickTop="1" thickBot="1">
      <c r="A73" s="10" t="s">
        <v>230</v>
      </c>
      <c r="B73" s="8" t="s">
        <v>113</v>
      </c>
      <c r="C73" s="11" t="s">
        <v>231</v>
      </c>
      <c r="D73" s="652">
        <v>2835.7688966031383</v>
      </c>
    </row>
    <row r="74" spans="1:4" ht="30" customHeight="1" thickTop="1" thickBot="1">
      <c r="A74" s="10" t="s">
        <v>234</v>
      </c>
      <c r="B74" s="8" t="s">
        <v>113</v>
      </c>
      <c r="C74" s="11" t="s">
        <v>235</v>
      </c>
      <c r="D74" s="652">
        <v>11981.789983586723</v>
      </c>
    </row>
    <row r="75" spans="1:4" ht="30" customHeight="1" thickTop="1" thickBot="1">
      <c r="A75" s="10" t="s">
        <v>236</v>
      </c>
      <c r="B75" s="8" t="s">
        <v>113</v>
      </c>
      <c r="C75" s="11" t="s">
        <v>237</v>
      </c>
      <c r="D75" s="652">
        <v>356024.37477596331</v>
      </c>
    </row>
    <row r="76" spans="1:4" ht="30" customHeight="1" thickTop="1" thickBot="1">
      <c r="A76" s="10" t="s">
        <v>238</v>
      </c>
      <c r="B76" s="8" t="s">
        <v>113</v>
      </c>
      <c r="C76" s="11" t="s">
        <v>239</v>
      </c>
      <c r="D76" s="652">
        <v>356024.37477596331</v>
      </c>
    </row>
    <row r="77" spans="1:4" ht="30" customHeight="1" thickTop="1" thickBot="1">
      <c r="A77" s="10" t="s">
        <v>240</v>
      </c>
      <c r="B77" s="8" t="s">
        <v>113</v>
      </c>
      <c r="C77" s="11" t="s">
        <v>1896</v>
      </c>
      <c r="D77" s="652">
        <v>147478.43665088987</v>
      </c>
    </row>
    <row r="78" spans="1:4" ht="30" customHeight="1" thickTop="1" thickBot="1">
      <c r="A78" s="10" t="s">
        <v>241</v>
      </c>
      <c r="B78" s="8" t="s">
        <v>113</v>
      </c>
      <c r="C78" s="11" t="s">
        <v>1897</v>
      </c>
      <c r="D78" s="652">
        <v>94447.712881658532</v>
      </c>
    </row>
    <row r="79" spans="1:4" ht="30" customHeight="1" thickTop="1" thickBot="1">
      <c r="A79" s="10" t="s">
        <v>246</v>
      </c>
      <c r="B79" s="8" t="s">
        <v>113</v>
      </c>
      <c r="C79" s="11" t="s">
        <v>1902</v>
      </c>
      <c r="D79" s="652">
        <v>111321.87060732415</v>
      </c>
    </row>
    <row r="80" spans="1:4" ht="30" customHeight="1" thickTop="1" thickBot="1">
      <c r="A80" s="10" t="s">
        <v>243</v>
      </c>
      <c r="B80" s="8" t="s">
        <v>113</v>
      </c>
      <c r="C80" s="11" t="s">
        <v>1899</v>
      </c>
      <c r="D80" s="652">
        <v>413698.28819858935</v>
      </c>
    </row>
    <row r="81" spans="1:4" ht="30" customHeight="1" thickTop="1" thickBot="1">
      <c r="A81" s="10" t="s">
        <v>244</v>
      </c>
      <c r="B81" s="8" t="s">
        <v>113</v>
      </c>
      <c r="C81" s="11" t="s">
        <v>1900</v>
      </c>
      <c r="D81" s="652">
        <v>265151.56839865382</v>
      </c>
    </row>
    <row r="82" spans="1:4" ht="30" customHeight="1" thickTop="1" thickBot="1">
      <c r="A82" s="10" t="s">
        <v>245</v>
      </c>
      <c r="B82" s="8" t="s">
        <v>113</v>
      </c>
      <c r="C82" s="11" t="s">
        <v>1901</v>
      </c>
      <c r="D82" s="652">
        <v>132238.48558508887</v>
      </c>
    </row>
    <row r="83" spans="1:4" ht="30" customHeight="1" thickTop="1" thickBot="1">
      <c r="A83" s="10" t="s">
        <v>247</v>
      </c>
      <c r="B83" s="8" t="s">
        <v>113</v>
      </c>
      <c r="C83" s="11" t="s">
        <v>1903</v>
      </c>
      <c r="D83" s="652">
        <v>114737.91614726689</v>
      </c>
    </row>
    <row r="84" spans="1:4" ht="30" customHeight="1" thickTop="1" thickBot="1">
      <c r="A84" s="10" t="s">
        <v>242</v>
      </c>
      <c r="B84" s="8" t="s">
        <v>113</v>
      </c>
      <c r="C84" s="11" t="s">
        <v>1898</v>
      </c>
      <c r="D84" s="652">
        <v>206849.14409929467</v>
      </c>
    </row>
    <row r="85" spans="1:4" ht="30" customHeight="1" thickTop="1" thickBot="1">
      <c r="A85" s="10" t="s">
        <v>248</v>
      </c>
      <c r="B85" s="8" t="s">
        <v>113</v>
      </c>
      <c r="C85" s="11" t="s">
        <v>1904</v>
      </c>
      <c r="D85" s="652">
        <v>227351.56868146014</v>
      </c>
    </row>
    <row r="86" spans="1:4" ht="30" customHeight="1" thickTop="1" thickBot="1">
      <c r="A86" s="10" t="s">
        <v>249</v>
      </c>
      <c r="B86" s="8" t="s">
        <v>113</v>
      </c>
      <c r="C86" s="11" t="s">
        <v>250</v>
      </c>
      <c r="D86" s="652">
        <v>3928.8160571825488</v>
      </c>
    </row>
    <row r="87" spans="1:4" ht="30" customHeight="1" thickTop="1" thickBot="1">
      <c r="A87" s="10" t="s">
        <v>255</v>
      </c>
      <c r="B87" s="8" t="s">
        <v>113</v>
      </c>
      <c r="C87" s="11" t="s">
        <v>256</v>
      </c>
      <c r="D87" s="652">
        <v>1308423.3588031873</v>
      </c>
    </row>
    <row r="88" spans="1:4" ht="30" customHeight="1" thickTop="1" thickBot="1">
      <c r="A88" s="10" t="s">
        <v>253</v>
      </c>
      <c r="B88" s="8" t="s">
        <v>113</v>
      </c>
      <c r="C88" s="11" t="s">
        <v>254</v>
      </c>
      <c r="D88" s="652">
        <v>18733.913610856522</v>
      </c>
    </row>
    <row r="89" spans="1:4" ht="30" customHeight="1" thickTop="1" thickBot="1">
      <c r="A89" s="10" t="s">
        <v>251</v>
      </c>
      <c r="B89" s="8" t="s">
        <v>113</v>
      </c>
      <c r="C89" s="11" t="s">
        <v>252</v>
      </c>
      <c r="D89" s="652">
        <v>17695.361950603819</v>
      </c>
    </row>
    <row r="90" spans="1:4" ht="30" customHeight="1" thickTop="1" thickBot="1">
      <c r="A90" s="10" t="s">
        <v>257</v>
      </c>
      <c r="B90" s="8" t="s">
        <v>113</v>
      </c>
      <c r="C90" s="11" t="s">
        <v>258</v>
      </c>
      <c r="D90" s="652">
        <v>6145.6588502993673</v>
      </c>
    </row>
    <row r="91" spans="1:4" ht="30" customHeight="1" thickTop="1" thickBot="1">
      <c r="A91" s="10" t="s">
        <v>259</v>
      </c>
      <c r="B91" s="8" t="s">
        <v>113</v>
      </c>
      <c r="C91" s="11" t="s">
        <v>260</v>
      </c>
      <c r="D91" s="652">
        <v>65665.581282513012</v>
      </c>
    </row>
    <row r="92" spans="1:4" ht="30" customHeight="1" thickTop="1" thickBot="1">
      <c r="A92" s="10" t="s">
        <v>261</v>
      </c>
      <c r="B92" s="8" t="s">
        <v>113</v>
      </c>
      <c r="C92" s="11" t="s">
        <v>262</v>
      </c>
      <c r="D92" s="652">
        <v>6399.9619751393411</v>
      </c>
    </row>
    <row r="93" spans="1:4" ht="30" customHeight="1" thickTop="1" thickBot="1">
      <c r="A93" s="10" t="s">
        <v>263</v>
      </c>
      <c r="B93" s="8" t="s">
        <v>113</v>
      </c>
      <c r="C93" s="11" t="s">
        <v>264</v>
      </c>
      <c r="D93" s="652">
        <v>10832.51415817381</v>
      </c>
    </row>
    <row r="94" spans="1:4" ht="30" customHeight="1" thickTop="1" thickBot="1">
      <c r="A94" s="10" t="s">
        <v>265</v>
      </c>
      <c r="B94" s="8" t="s">
        <v>113</v>
      </c>
      <c r="C94" s="11" t="s">
        <v>266</v>
      </c>
      <c r="D94" s="652">
        <v>28355.638518528416</v>
      </c>
    </row>
    <row r="95" spans="1:4" ht="30" customHeight="1" thickTop="1" thickBot="1">
      <c r="A95" s="10" t="s">
        <v>267</v>
      </c>
      <c r="B95" s="8" t="s">
        <v>113</v>
      </c>
      <c r="C95" s="11" t="s">
        <v>268</v>
      </c>
      <c r="D95" s="652">
        <v>56734.857183340951</v>
      </c>
    </row>
    <row r="96" spans="1:4" ht="30" customHeight="1" thickTop="1" thickBot="1">
      <c r="A96" s="10" t="s">
        <v>269</v>
      </c>
      <c r="B96" s="8" t="s">
        <v>113</v>
      </c>
      <c r="C96" s="11" t="s">
        <v>270</v>
      </c>
      <c r="D96" s="652">
        <v>183098.24988478114</v>
      </c>
    </row>
    <row r="97" spans="1:4" ht="30" customHeight="1" thickTop="1" thickBot="1">
      <c r="A97" s="10" t="s">
        <v>271</v>
      </c>
      <c r="B97" s="8" t="s">
        <v>113</v>
      </c>
      <c r="C97" s="11" t="s">
        <v>272</v>
      </c>
      <c r="D97" s="652">
        <v>132237.62491678639</v>
      </c>
    </row>
    <row r="98" spans="1:4" ht="30" customHeight="1" thickTop="1" thickBot="1">
      <c r="A98" s="10" t="s">
        <v>273</v>
      </c>
      <c r="B98" s="8" t="s">
        <v>113</v>
      </c>
      <c r="C98" s="11" t="s">
        <v>274</v>
      </c>
      <c r="D98" s="652">
        <v>5403.5591954333013</v>
      </c>
    </row>
    <row r="99" spans="1:4" ht="30" customHeight="1" thickTop="1" thickBot="1">
      <c r="A99" s="10" t="s">
        <v>275</v>
      </c>
      <c r="B99" s="8" t="s">
        <v>113</v>
      </c>
      <c r="C99" s="11" t="s">
        <v>276</v>
      </c>
      <c r="D99" s="652">
        <v>17089.454713477116</v>
      </c>
    </row>
    <row r="100" spans="1:4" ht="30" customHeight="1" thickTop="1" thickBot="1">
      <c r="A100" s="10" t="s">
        <v>277</v>
      </c>
      <c r="B100" s="8" t="s">
        <v>113</v>
      </c>
      <c r="C100" s="11" t="s">
        <v>278</v>
      </c>
      <c r="D100" s="652">
        <v>382670.91658369516</v>
      </c>
    </row>
    <row r="101" spans="1:4" ht="30" customHeight="1" thickTop="1" thickBot="1">
      <c r="A101" s="10" t="s">
        <v>279</v>
      </c>
      <c r="B101" s="8" t="s">
        <v>113</v>
      </c>
      <c r="C101" s="11" t="s">
        <v>1905</v>
      </c>
      <c r="D101" s="652">
        <v>378657.16559663764</v>
      </c>
    </row>
    <row r="102" spans="1:4" ht="30" customHeight="1" thickTop="1" thickBot="1">
      <c r="A102" s="10" t="s">
        <v>280</v>
      </c>
      <c r="B102" s="8" t="s">
        <v>113</v>
      </c>
      <c r="C102" s="11" t="s">
        <v>281</v>
      </c>
      <c r="D102" s="652">
        <v>622208.29477528727</v>
      </c>
    </row>
    <row r="103" spans="1:4" ht="30" customHeight="1" thickTop="1" thickBot="1">
      <c r="A103" s="10" t="s">
        <v>282</v>
      </c>
      <c r="B103" s="8" t="s">
        <v>113</v>
      </c>
      <c r="C103" s="11" t="s">
        <v>283</v>
      </c>
      <c r="D103" s="652">
        <v>599862.51788795472</v>
      </c>
    </row>
    <row r="104" spans="1:4" ht="30" customHeight="1" thickTop="1" thickBot="1">
      <c r="A104" s="10" t="s">
        <v>284</v>
      </c>
      <c r="B104" s="8" t="s">
        <v>113</v>
      </c>
      <c r="C104" s="11" t="s">
        <v>285</v>
      </c>
      <c r="D104" s="652">
        <v>508100.8912351827</v>
      </c>
    </row>
    <row r="105" spans="1:4" ht="30" customHeight="1" thickTop="1" thickBot="1">
      <c r="A105" s="10" t="s">
        <v>286</v>
      </c>
      <c r="B105" s="8" t="s">
        <v>113</v>
      </c>
      <c r="C105" s="11" t="s">
        <v>287</v>
      </c>
      <c r="D105" s="652">
        <v>224719.81931140219</v>
      </c>
    </row>
    <row r="106" spans="1:4" ht="30" customHeight="1" thickTop="1" thickBot="1">
      <c r="A106" s="10" t="s">
        <v>288</v>
      </c>
      <c r="B106" s="8" t="s">
        <v>113</v>
      </c>
      <c r="C106" s="11" t="s">
        <v>289</v>
      </c>
      <c r="D106" s="652">
        <v>7629.093745199214</v>
      </c>
    </row>
    <row r="107" spans="1:4" ht="30" customHeight="1" thickTop="1" thickBot="1">
      <c r="A107" s="10" t="s">
        <v>290</v>
      </c>
      <c r="B107" s="8" t="s">
        <v>113</v>
      </c>
      <c r="C107" s="11" t="s">
        <v>291</v>
      </c>
      <c r="D107" s="652">
        <v>592066.7164816747</v>
      </c>
    </row>
    <row r="108" spans="1:4" ht="30" customHeight="1" thickTop="1" thickBot="1">
      <c r="A108" s="10" t="s">
        <v>292</v>
      </c>
      <c r="B108" s="8" t="s">
        <v>113</v>
      </c>
      <c r="C108" s="11" t="s">
        <v>293</v>
      </c>
      <c r="D108" s="652">
        <v>6145.6588502993673</v>
      </c>
    </row>
    <row r="109" spans="1:4" ht="30" customHeight="1" thickTop="1" thickBot="1">
      <c r="A109" s="10" t="s">
        <v>294</v>
      </c>
      <c r="B109" s="8" t="s">
        <v>113</v>
      </c>
      <c r="C109" s="11" t="s">
        <v>1906</v>
      </c>
      <c r="D109" s="652">
        <v>612340.51616725943</v>
      </c>
    </row>
    <row r="110" spans="1:4" ht="30" customHeight="1" thickTop="1" thickBot="1">
      <c r="A110" s="10" t="s">
        <v>295</v>
      </c>
      <c r="B110" s="8" t="s">
        <v>113</v>
      </c>
      <c r="C110" s="11" t="s">
        <v>296</v>
      </c>
      <c r="D110" s="652">
        <v>3348.3244770596548</v>
      </c>
    </row>
    <row r="111" spans="1:4" ht="30" customHeight="1" thickTop="1" thickBot="1">
      <c r="A111" s="10" t="s">
        <v>297</v>
      </c>
      <c r="B111" s="8" t="s">
        <v>113</v>
      </c>
      <c r="C111" s="11" t="s">
        <v>298</v>
      </c>
      <c r="D111" s="652">
        <v>104791.19531037475</v>
      </c>
    </row>
    <row r="112" spans="1:4" ht="30" customHeight="1" thickTop="1" thickBot="1">
      <c r="A112" s="10" t="s">
        <v>299</v>
      </c>
      <c r="B112" s="8" t="s">
        <v>113</v>
      </c>
      <c r="C112" s="11" t="s">
        <v>300</v>
      </c>
      <c r="D112" s="652">
        <v>448273.95921736775</v>
      </c>
    </row>
    <row r="113" spans="1:4" ht="30" customHeight="1" thickTop="1" thickBot="1">
      <c r="A113" s="10" t="s">
        <v>301</v>
      </c>
      <c r="B113" s="8" t="s">
        <v>113</v>
      </c>
      <c r="C113" s="11" t="s">
        <v>302</v>
      </c>
      <c r="D113" s="652">
        <v>7330.3498231064486</v>
      </c>
    </row>
    <row r="114" spans="1:4" ht="30" customHeight="1" thickTop="1" thickBot="1">
      <c r="A114" s="10" t="s">
        <v>305</v>
      </c>
      <c r="B114" s="8" t="s">
        <v>113</v>
      </c>
      <c r="C114" s="11" t="s">
        <v>306</v>
      </c>
      <c r="D114" s="652">
        <v>84215.979841854016</v>
      </c>
    </row>
    <row r="115" spans="1:4" ht="30" customHeight="1" thickTop="1" thickBot="1">
      <c r="A115" s="10" t="s">
        <v>303</v>
      </c>
      <c r="B115" s="8" t="s">
        <v>113</v>
      </c>
      <c r="C115" s="11" t="s">
        <v>304</v>
      </c>
      <c r="D115" s="652">
        <v>122065.49992318742</v>
      </c>
    </row>
    <row r="116" spans="1:4" ht="30" customHeight="1" thickTop="1" thickBot="1">
      <c r="A116" s="10" t="s">
        <v>309</v>
      </c>
      <c r="B116" s="8" t="s">
        <v>113</v>
      </c>
      <c r="C116" s="11" t="s">
        <v>1907</v>
      </c>
      <c r="D116" s="652">
        <v>87100.959478528355</v>
      </c>
    </row>
    <row r="117" spans="1:4" ht="30" customHeight="1" thickTop="1" thickBot="1">
      <c r="A117" s="10" t="s">
        <v>310</v>
      </c>
      <c r="B117" s="8" t="s">
        <v>113</v>
      </c>
      <c r="C117" s="11" t="s">
        <v>311</v>
      </c>
      <c r="D117" s="652">
        <v>186563.89098352884</v>
      </c>
    </row>
    <row r="118" spans="1:4" ht="30" customHeight="1" thickTop="1" thickBot="1">
      <c r="A118" s="10" t="s">
        <v>313</v>
      </c>
      <c r="B118" s="8" t="s">
        <v>113</v>
      </c>
      <c r="C118" s="11" t="s">
        <v>1909</v>
      </c>
      <c r="D118" s="652">
        <v>232869.32291194389</v>
      </c>
    </row>
    <row r="119" spans="1:4" ht="30" customHeight="1" thickTop="1" thickBot="1">
      <c r="A119" s="10" t="s">
        <v>318</v>
      </c>
      <c r="B119" s="8" t="s">
        <v>113</v>
      </c>
      <c r="C119" s="11" t="s">
        <v>319</v>
      </c>
      <c r="D119" s="652">
        <v>117715.16592157473</v>
      </c>
    </row>
    <row r="120" spans="1:4" ht="30" customHeight="1" thickTop="1" thickBot="1">
      <c r="A120" s="10" t="s">
        <v>314</v>
      </c>
      <c r="B120" s="8" t="s">
        <v>113</v>
      </c>
      <c r="C120" s="11" t="s">
        <v>315</v>
      </c>
      <c r="D120" s="652">
        <v>182905.7754740479</v>
      </c>
    </row>
    <row r="121" spans="1:4" ht="30" customHeight="1" thickTop="1" thickBot="1">
      <c r="A121" s="10" t="s">
        <v>1648</v>
      </c>
      <c r="B121" s="8" t="s">
        <v>113</v>
      </c>
      <c r="C121" s="11" t="s">
        <v>1649</v>
      </c>
      <c r="D121" s="652">
        <v>111893.37492958848</v>
      </c>
    </row>
    <row r="122" spans="1:4" ht="30" customHeight="1" thickTop="1" thickBot="1">
      <c r="A122" s="10" t="s">
        <v>322</v>
      </c>
      <c r="B122" s="8" t="s">
        <v>113</v>
      </c>
      <c r="C122" s="11" t="s">
        <v>323</v>
      </c>
      <c r="D122" s="652">
        <v>129178.19268691086</v>
      </c>
    </row>
    <row r="123" spans="1:4" ht="30" customHeight="1" thickTop="1" thickBot="1">
      <c r="A123" s="10" t="s">
        <v>320</v>
      </c>
      <c r="B123" s="8" t="s">
        <v>113</v>
      </c>
      <c r="C123" s="11" t="s">
        <v>321</v>
      </c>
      <c r="D123" s="652">
        <v>132407.64750408361</v>
      </c>
    </row>
    <row r="124" spans="1:4" ht="30" customHeight="1" thickTop="1" thickBot="1">
      <c r="A124" s="10" t="s">
        <v>312</v>
      </c>
      <c r="B124" s="8" t="s">
        <v>113</v>
      </c>
      <c r="C124" s="11" t="s">
        <v>1908</v>
      </c>
      <c r="D124" s="652">
        <v>172237.59024921447</v>
      </c>
    </row>
    <row r="125" spans="1:4" ht="30" customHeight="1" thickTop="1" thickBot="1">
      <c r="A125" s="10" t="s">
        <v>316</v>
      </c>
      <c r="B125" s="8" t="s">
        <v>113</v>
      </c>
      <c r="C125" s="11" t="s">
        <v>317</v>
      </c>
      <c r="D125" s="652">
        <v>172237.59024921447</v>
      </c>
    </row>
    <row r="126" spans="1:4" ht="30" customHeight="1" thickTop="1" thickBot="1">
      <c r="A126" s="10" t="s">
        <v>307</v>
      </c>
      <c r="B126" s="8" t="s">
        <v>113</v>
      </c>
      <c r="C126" s="11" t="s">
        <v>308</v>
      </c>
      <c r="D126" s="652">
        <v>86431.488368809674</v>
      </c>
    </row>
    <row r="127" spans="1:4" ht="30" customHeight="1" thickTop="1" thickBot="1">
      <c r="A127" s="10" t="s">
        <v>324</v>
      </c>
      <c r="B127" s="8" t="s">
        <v>113</v>
      </c>
      <c r="C127" s="11" t="s">
        <v>325</v>
      </c>
      <c r="D127" s="652">
        <v>4142.9291797444985</v>
      </c>
    </row>
    <row r="128" spans="1:4" ht="30" customHeight="1" thickTop="1" thickBot="1">
      <c r="A128" s="10" t="s">
        <v>326</v>
      </c>
      <c r="B128" s="8" t="s">
        <v>113</v>
      </c>
      <c r="C128" s="11" t="s">
        <v>327</v>
      </c>
      <c r="D128" s="652">
        <v>89353.376060537426</v>
      </c>
    </row>
    <row r="129" spans="1:4" ht="30" customHeight="1" thickTop="1" thickBot="1">
      <c r="A129" s="10" t="s">
        <v>328</v>
      </c>
      <c r="B129" s="8" t="s">
        <v>113</v>
      </c>
      <c r="C129" s="11" t="s">
        <v>329</v>
      </c>
      <c r="D129" s="652">
        <v>56.387306331588071</v>
      </c>
    </row>
    <row r="130" spans="1:4" ht="30" customHeight="1" thickTop="1" thickBot="1">
      <c r="A130" s="10" t="s">
        <v>330</v>
      </c>
      <c r="B130" s="8" t="s">
        <v>113</v>
      </c>
      <c r="C130" s="11" t="s">
        <v>331</v>
      </c>
      <c r="D130" s="652">
        <v>2557.9332599511317</v>
      </c>
    </row>
    <row r="131" spans="1:4" ht="30" customHeight="1" thickTop="1" thickBot="1">
      <c r="A131" s="10" t="s">
        <v>332</v>
      </c>
      <c r="B131" s="8" t="s">
        <v>113</v>
      </c>
      <c r="C131" s="11" t="s">
        <v>333</v>
      </c>
      <c r="D131" s="652">
        <v>1633.1814361130871</v>
      </c>
    </row>
    <row r="132" spans="1:4" ht="30" customHeight="1" thickTop="1" thickBot="1">
      <c r="A132" s="10" t="s">
        <v>334</v>
      </c>
      <c r="B132" s="8" t="s">
        <v>113</v>
      </c>
      <c r="C132" s="11" t="s">
        <v>1676</v>
      </c>
      <c r="D132" s="652">
        <v>2882.9291891713756</v>
      </c>
    </row>
    <row r="133" spans="1:4" ht="30" customHeight="1" thickTop="1" thickBot="1">
      <c r="A133" s="10" t="s">
        <v>335</v>
      </c>
      <c r="B133" s="8" t="s">
        <v>92</v>
      </c>
      <c r="C133" s="11" t="s">
        <v>1910</v>
      </c>
      <c r="D133" s="652">
        <v>248325.59618930792</v>
      </c>
    </row>
    <row r="134" spans="1:4" ht="30" customHeight="1" thickTop="1" thickBot="1">
      <c r="A134" s="10" t="s">
        <v>336</v>
      </c>
      <c r="B134" s="8" t="s">
        <v>113</v>
      </c>
      <c r="C134" s="11" t="s">
        <v>337</v>
      </c>
      <c r="D134" s="652">
        <v>73200.975855916142</v>
      </c>
    </row>
    <row r="135" spans="1:4" ht="30" customHeight="1" thickTop="1" thickBot="1">
      <c r="A135" s="10" t="s">
        <v>338</v>
      </c>
      <c r="B135" s="8" t="s">
        <v>339</v>
      </c>
      <c r="C135" s="11" t="s">
        <v>340</v>
      </c>
      <c r="D135" s="652">
        <v>1025.2237514834194</v>
      </c>
    </row>
    <row r="136" spans="1:4" ht="30" customHeight="1" thickTop="1" thickBot="1">
      <c r="A136" s="10" t="s">
        <v>352</v>
      </c>
      <c r="B136" s="8" t="s">
        <v>339</v>
      </c>
      <c r="C136" s="11" t="s">
        <v>353</v>
      </c>
      <c r="D136" s="652">
        <v>1571.6680110240823</v>
      </c>
    </row>
    <row r="137" spans="1:4" ht="30" customHeight="1" thickTop="1" thickBot="1">
      <c r="A137" s="10" t="s">
        <v>343</v>
      </c>
      <c r="B137" s="8" t="s">
        <v>344</v>
      </c>
      <c r="C137" s="11" t="s">
        <v>345</v>
      </c>
      <c r="D137" s="652">
        <v>0.35882831301919682</v>
      </c>
    </row>
    <row r="138" spans="1:4" ht="30" customHeight="1" thickTop="1" thickBot="1">
      <c r="A138" s="10" t="s">
        <v>346</v>
      </c>
      <c r="B138" s="8" t="s">
        <v>344</v>
      </c>
      <c r="C138" s="11" t="s">
        <v>347</v>
      </c>
      <c r="D138" s="652">
        <v>0.32192025796579371</v>
      </c>
    </row>
    <row r="139" spans="1:4" ht="30" customHeight="1" thickTop="1" thickBot="1">
      <c r="A139" s="10" t="s">
        <v>350</v>
      </c>
      <c r="B139" s="8" t="s">
        <v>339</v>
      </c>
      <c r="C139" s="11" t="s">
        <v>351</v>
      </c>
      <c r="D139" s="652">
        <v>1106.8412355829525</v>
      </c>
    </row>
    <row r="140" spans="1:4" ht="30" customHeight="1" thickTop="1" thickBot="1">
      <c r="A140" s="10" t="s">
        <v>348</v>
      </c>
      <c r="B140" s="8" t="s">
        <v>339</v>
      </c>
      <c r="C140" s="11" t="s">
        <v>349</v>
      </c>
      <c r="D140" s="652">
        <v>1230.2685017801034</v>
      </c>
    </row>
    <row r="141" spans="1:4" ht="30" customHeight="1" thickTop="1" thickBot="1">
      <c r="A141" s="10" t="s">
        <v>356</v>
      </c>
      <c r="B141" s="8" t="s">
        <v>113</v>
      </c>
      <c r="C141" s="11" t="s">
        <v>357</v>
      </c>
      <c r="D141" s="652">
        <v>54940.715618244962</v>
      </c>
    </row>
    <row r="142" spans="1:4" ht="30" customHeight="1" thickTop="1" thickBot="1">
      <c r="A142" s="10" t="s">
        <v>341</v>
      </c>
      <c r="B142" s="8" t="s">
        <v>339</v>
      </c>
      <c r="C142" s="11" t="s">
        <v>342</v>
      </c>
      <c r="D142" s="652">
        <v>1025.2237514834194</v>
      </c>
    </row>
    <row r="143" spans="1:4" ht="30" customHeight="1" thickTop="1" thickBot="1">
      <c r="A143" s="10" t="s">
        <v>354</v>
      </c>
      <c r="B143" s="8" t="s">
        <v>113</v>
      </c>
      <c r="C143" s="11" t="s">
        <v>355</v>
      </c>
      <c r="D143" s="652">
        <v>48526.915828964695</v>
      </c>
    </row>
    <row r="144" spans="1:4" ht="30" customHeight="1" thickTop="1" thickBot="1">
      <c r="A144" s="10" t="s">
        <v>359</v>
      </c>
      <c r="B144" s="8" t="s">
        <v>113</v>
      </c>
      <c r="C144" s="11" t="s">
        <v>360</v>
      </c>
      <c r="D144" s="652">
        <v>256540.99233856556</v>
      </c>
    </row>
    <row r="145" spans="1:6" ht="68.25" customHeight="1" thickTop="1" thickBot="1">
      <c r="A145" s="10" t="s">
        <v>358</v>
      </c>
      <c r="B145" s="8" t="s">
        <v>113</v>
      </c>
      <c r="C145" s="11" t="s">
        <v>2197</v>
      </c>
      <c r="D145" s="652">
        <v>305004.06606631726</v>
      </c>
    </row>
    <row r="146" spans="1:6" ht="30" customHeight="1" thickTop="1" thickBot="1">
      <c r="A146" s="10" t="s">
        <v>361</v>
      </c>
      <c r="B146" s="8" t="s">
        <v>113</v>
      </c>
      <c r="C146" s="11" t="s">
        <v>1911</v>
      </c>
      <c r="D146" s="652">
        <v>103963.83974292764</v>
      </c>
    </row>
    <row r="147" spans="1:6" ht="30" customHeight="1" thickTop="1" thickBot="1">
      <c r="A147" s="10" t="s">
        <v>362</v>
      </c>
      <c r="B147" s="8" t="s">
        <v>113</v>
      </c>
      <c r="C147" s="11" t="s">
        <v>1912</v>
      </c>
      <c r="D147" s="652">
        <v>134937.89972274468</v>
      </c>
    </row>
    <row r="148" spans="1:6" ht="30" customHeight="1" thickTop="1" thickBot="1">
      <c r="A148" s="10" t="s">
        <v>367</v>
      </c>
      <c r="B148" s="8" t="s">
        <v>113</v>
      </c>
      <c r="C148" s="11" t="s">
        <v>368</v>
      </c>
      <c r="D148" s="652">
        <v>9637.1032639441437</v>
      </c>
    </row>
    <row r="149" spans="1:6" ht="30" customHeight="1" thickTop="1" thickBot="1">
      <c r="A149" s="10" t="s">
        <v>363</v>
      </c>
      <c r="B149" s="8" t="s">
        <v>113</v>
      </c>
      <c r="C149" s="11" t="s">
        <v>364</v>
      </c>
      <c r="D149" s="652">
        <v>6569.4973916993231</v>
      </c>
    </row>
    <row r="150" spans="1:6" ht="30" customHeight="1" thickTop="1" thickBot="1">
      <c r="A150" s="10" t="s">
        <v>158</v>
      </c>
      <c r="B150" s="8" t="s">
        <v>113</v>
      </c>
      <c r="C150" s="11" t="s">
        <v>159</v>
      </c>
      <c r="D150" s="652">
        <v>61032.749961593712</v>
      </c>
    </row>
    <row r="151" spans="1:6" ht="30" customHeight="1" thickTop="1" thickBot="1">
      <c r="A151" s="10" t="s">
        <v>369</v>
      </c>
      <c r="B151" s="8" t="s">
        <v>113</v>
      </c>
      <c r="C151" s="11" t="s">
        <v>370</v>
      </c>
      <c r="D151" s="652">
        <v>102522.37514834193</v>
      </c>
    </row>
    <row r="152" spans="1:6" ht="30" customHeight="1" thickTop="1" thickBot="1">
      <c r="A152" s="10" t="s">
        <v>371</v>
      </c>
      <c r="B152" s="8" t="s">
        <v>113</v>
      </c>
      <c r="C152" s="11" t="s">
        <v>372</v>
      </c>
      <c r="D152" s="652">
        <v>102266.06921047109</v>
      </c>
    </row>
    <row r="153" spans="1:6" ht="30" customHeight="1" thickTop="1" thickBot="1">
      <c r="A153" s="10" t="s">
        <v>365</v>
      </c>
      <c r="B153" s="8" t="s">
        <v>113</v>
      </c>
      <c r="C153" s="11" t="s">
        <v>366</v>
      </c>
      <c r="D153" s="652">
        <v>118413.34329633495</v>
      </c>
    </row>
    <row r="154" spans="1:6" ht="30" customHeight="1" thickTop="1" thickBot="1">
      <c r="A154" s="10" t="s">
        <v>373</v>
      </c>
      <c r="B154" s="8" t="s">
        <v>113</v>
      </c>
      <c r="C154" s="11" t="s">
        <v>374</v>
      </c>
      <c r="D154" s="652">
        <v>91549.124942390568</v>
      </c>
    </row>
    <row r="155" spans="1:6" ht="15.75" thickTop="1"/>
    <row r="159" spans="1:6">
      <c r="E159" s="216"/>
      <c r="F159" s="216"/>
    </row>
    <row r="160" spans="1:6">
      <c r="E160" s="216"/>
      <c r="F160" s="216"/>
    </row>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9" customWidth="1"/>
    <col min="4" max="4" width="17.140625" style="183" customWidth="1"/>
  </cols>
  <sheetData>
    <row r="1" spans="1:4" ht="81.75" customHeight="1" thickTop="1" thickBot="1">
      <c r="A1" s="691" t="s">
        <v>1850</v>
      </c>
      <c r="B1" s="692"/>
      <c r="C1" s="692"/>
      <c r="D1" s="693"/>
    </row>
    <row r="2" spans="1:4" ht="46.5" customHeight="1" thickTop="1" thickBot="1">
      <c r="A2" s="690" t="s">
        <v>375</v>
      </c>
      <c r="B2" s="690"/>
      <c r="C2" s="690"/>
      <c r="D2" s="690"/>
    </row>
    <row r="3" spans="1:4" ht="16.5" customHeight="1" thickTop="1" thickBot="1">
      <c r="A3" s="193"/>
      <c r="B3" s="193"/>
      <c r="C3" s="198"/>
      <c r="D3" s="194"/>
    </row>
    <row r="4" spans="1:4" ht="16.5" customHeight="1" thickTop="1" thickBot="1">
      <c r="A4" s="193"/>
      <c r="B4" s="193"/>
      <c r="C4" s="198" t="s">
        <v>375</v>
      </c>
      <c r="D4" s="194"/>
    </row>
    <row r="5" spans="1:4" ht="16.5" thickTop="1" thickBot="1">
      <c r="A5" s="193"/>
      <c r="B5" s="193"/>
      <c r="C5" s="198"/>
      <c r="D5" s="195" t="s">
        <v>1846</v>
      </c>
    </row>
    <row r="6" spans="1:4" ht="16.5" thickTop="1" thickBot="1">
      <c r="A6" s="667" t="s">
        <v>742</v>
      </c>
      <c r="B6" s="667" t="s">
        <v>377</v>
      </c>
      <c r="C6" s="668" t="s">
        <v>2239</v>
      </c>
      <c r="D6" s="651">
        <v>2883.3117437567785</v>
      </c>
    </row>
    <row r="7" spans="1:4" ht="16.5" thickTop="1" thickBot="1">
      <c r="A7" s="667" t="s">
        <v>747</v>
      </c>
      <c r="B7" s="667" t="s">
        <v>377</v>
      </c>
      <c r="C7" s="668" t="s">
        <v>748</v>
      </c>
      <c r="D7" s="651">
        <v>3026.4172898623542</v>
      </c>
    </row>
    <row r="8" spans="1:4" ht="16.5" thickTop="1" thickBot="1">
      <c r="A8" s="667" t="s">
        <v>743</v>
      </c>
      <c r="B8" s="667" t="s">
        <v>377</v>
      </c>
      <c r="C8" s="668" t="s">
        <v>744</v>
      </c>
      <c r="D8" s="651">
        <v>2036.3389190282248</v>
      </c>
    </row>
    <row r="9" spans="1:4" ht="16.5" thickTop="1" thickBot="1">
      <c r="A9" s="667" t="s">
        <v>745</v>
      </c>
      <c r="B9" s="667" t="s">
        <v>377</v>
      </c>
      <c r="C9" s="668" t="s">
        <v>746</v>
      </c>
      <c r="D9" s="651">
        <v>3042.9661039816715</v>
      </c>
    </row>
    <row r="10" spans="1:4" ht="16.5" thickTop="1" thickBot="1">
      <c r="A10" s="667" t="s">
        <v>1668</v>
      </c>
      <c r="B10" s="667" t="s">
        <v>377</v>
      </c>
      <c r="C10" s="668" t="s">
        <v>1667</v>
      </c>
      <c r="D10" s="651">
        <v>2597.1006515456279</v>
      </c>
    </row>
    <row r="11" spans="1:4" ht="16.5" thickTop="1" thickBot="1">
      <c r="A11" s="667" t="s">
        <v>751</v>
      </c>
      <c r="B11" s="667" t="s">
        <v>377</v>
      </c>
      <c r="C11" s="668" t="s">
        <v>752</v>
      </c>
      <c r="D11" s="651">
        <v>13964.574257852204</v>
      </c>
    </row>
    <row r="12" spans="1:4" ht="16.5" thickTop="1" thickBot="1">
      <c r="A12" s="667" t="s">
        <v>749</v>
      </c>
      <c r="B12" s="667" t="s">
        <v>377</v>
      </c>
      <c r="C12" s="668" t="s">
        <v>750</v>
      </c>
      <c r="D12" s="651">
        <v>6418.4352938185812</v>
      </c>
    </row>
    <row r="13" spans="1:4" ht="16.5" thickTop="1" thickBot="1">
      <c r="A13" s="667" t="s">
        <v>753</v>
      </c>
      <c r="B13" s="667" t="s">
        <v>92</v>
      </c>
      <c r="C13" s="668" t="s">
        <v>1935</v>
      </c>
      <c r="D13" s="651">
        <v>1189.3660942996712</v>
      </c>
    </row>
    <row r="14" spans="1:4" ht="16.5" thickTop="1" thickBot="1">
      <c r="A14" s="667" t="s">
        <v>755</v>
      </c>
      <c r="B14" s="667" t="s">
        <v>233</v>
      </c>
      <c r="C14" s="668" t="s">
        <v>1937</v>
      </c>
      <c r="D14" s="651">
        <v>34769.180941853047</v>
      </c>
    </row>
    <row r="15" spans="1:4" ht="16.5" thickTop="1" thickBot="1">
      <c r="A15" s="667" t="s">
        <v>756</v>
      </c>
      <c r="B15" s="667" t="s">
        <v>92</v>
      </c>
      <c r="C15" s="668" t="s">
        <v>1938</v>
      </c>
      <c r="D15" s="651">
        <v>1113.4195311228714</v>
      </c>
    </row>
    <row r="16" spans="1:4" ht="16.5" thickTop="1" thickBot="1">
      <c r="A16" s="667" t="s">
        <v>754</v>
      </c>
      <c r="B16" s="667" t="s">
        <v>233</v>
      </c>
      <c r="C16" s="668" t="s">
        <v>1936</v>
      </c>
      <c r="D16" s="651">
        <v>51653.483402607417</v>
      </c>
    </row>
    <row r="17" spans="1:4" ht="16.5" thickTop="1" thickBot="1">
      <c r="A17" s="667" t="s">
        <v>776</v>
      </c>
      <c r="B17" s="667" t="s">
        <v>422</v>
      </c>
      <c r="C17" s="668" t="s">
        <v>777</v>
      </c>
      <c r="D17" s="651">
        <v>10453.517185501018</v>
      </c>
    </row>
    <row r="18" spans="1:4" ht="16.5" thickTop="1" thickBot="1">
      <c r="A18" s="667" t="s">
        <v>757</v>
      </c>
      <c r="B18" s="667" t="s">
        <v>387</v>
      </c>
      <c r="C18" s="668" t="s">
        <v>1939</v>
      </c>
      <c r="D18" s="651">
        <v>79831.284748987338</v>
      </c>
    </row>
    <row r="19" spans="1:4" ht="16.5" thickTop="1" thickBot="1">
      <c r="A19" s="667" t="s">
        <v>758</v>
      </c>
      <c r="B19" s="667" t="s">
        <v>387</v>
      </c>
      <c r="C19" s="668" t="s">
        <v>2240</v>
      </c>
      <c r="D19" s="651">
        <v>60147.611784369539</v>
      </c>
    </row>
    <row r="20" spans="1:4" ht="16.5" thickTop="1" thickBot="1">
      <c r="A20" s="667" t="s">
        <v>761</v>
      </c>
      <c r="B20" s="667" t="s">
        <v>387</v>
      </c>
      <c r="C20" s="668" t="s">
        <v>762</v>
      </c>
      <c r="D20" s="651">
        <v>58540.614522955089</v>
      </c>
    </row>
    <row r="21" spans="1:4" ht="16.5" thickTop="1" thickBot="1">
      <c r="A21" s="667" t="s">
        <v>759</v>
      </c>
      <c r="B21" s="667" t="s">
        <v>387</v>
      </c>
      <c r="C21" s="668" t="s">
        <v>2241</v>
      </c>
      <c r="D21" s="651">
        <v>47052.593276839834</v>
      </c>
    </row>
    <row r="22" spans="1:4" ht="16.5" thickTop="1" thickBot="1">
      <c r="A22" s="667" t="s">
        <v>760</v>
      </c>
      <c r="B22" s="667" t="s">
        <v>387</v>
      </c>
      <c r="C22" s="668" t="s">
        <v>2242</v>
      </c>
      <c r="D22" s="651">
        <v>48412.090785065302</v>
      </c>
    </row>
    <row r="23" spans="1:4" ht="16.5" thickTop="1" thickBot="1">
      <c r="A23" s="667" t="s">
        <v>763</v>
      </c>
      <c r="B23" s="667" t="s">
        <v>387</v>
      </c>
      <c r="C23" s="668" t="s">
        <v>764</v>
      </c>
      <c r="D23" s="651">
        <v>66586.239926261478</v>
      </c>
    </row>
    <row r="24" spans="1:4" ht="16.5" thickTop="1" thickBot="1">
      <c r="A24" s="667" t="s">
        <v>772</v>
      </c>
      <c r="B24" s="667" t="s">
        <v>387</v>
      </c>
      <c r="C24" s="668" t="s">
        <v>773</v>
      </c>
      <c r="D24" s="651">
        <v>22864.202619934422</v>
      </c>
    </row>
    <row r="25" spans="1:4" ht="16.5" thickTop="1" thickBot="1">
      <c r="A25" s="667" t="s">
        <v>765</v>
      </c>
      <c r="B25" s="667" t="s">
        <v>387</v>
      </c>
      <c r="C25" s="668" t="s">
        <v>766</v>
      </c>
      <c r="D25" s="651">
        <v>46249.083688695013</v>
      </c>
    </row>
    <row r="26" spans="1:4" ht="16.5" thickTop="1" thickBot="1">
      <c r="A26" s="667" t="s">
        <v>768</v>
      </c>
      <c r="B26" s="667" t="s">
        <v>387</v>
      </c>
      <c r="C26" s="668" t="s">
        <v>2002</v>
      </c>
      <c r="D26" s="651">
        <v>44586.139017944006</v>
      </c>
    </row>
    <row r="27" spans="1:4" ht="16.5" thickTop="1" thickBot="1">
      <c r="A27" s="667" t="s">
        <v>767</v>
      </c>
      <c r="B27" s="667" t="s">
        <v>387</v>
      </c>
      <c r="C27" s="668" t="s">
        <v>2004</v>
      </c>
      <c r="D27" s="651">
        <v>43352.194692215053</v>
      </c>
    </row>
    <row r="28" spans="1:4" ht="16.5" thickTop="1" thickBot="1">
      <c r="A28" s="667" t="s">
        <v>770</v>
      </c>
      <c r="B28" s="667" t="s">
        <v>387</v>
      </c>
      <c r="C28" s="668" t="s">
        <v>2003</v>
      </c>
      <c r="D28" s="651">
        <v>48300.598402184849</v>
      </c>
    </row>
    <row r="29" spans="1:4" ht="16.5" thickTop="1" thickBot="1">
      <c r="A29" s="667" t="s">
        <v>769</v>
      </c>
      <c r="B29" s="667" t="s">
        <v>387</v>
      </c>
      <c r="C29" s="668" t="s">
        <v>2001</v>
      </c>
      <c r="D29" s="651">
        <v>45204.832963588568</v>
      </c>
    </row>
    <row r="30" spans="1:4" ht="16.5" thickTop="1" thickBot="1">
      <c r="A30" s="667" t="s">
        <v>771</v>
      </c>
      <c r="B30" s="667" t="s">
        <v>387</v>
      </c>
      <c r="C30" s="668" t="s">
        <v>2243</v>
      </c>
      <c r="D30" s="651">
        <v>82186.431369482045</v>
      </c>
    </row>
    <row r="31" spans="1:4" ht="16.5" thickTop="1" thickBot="1">
      <c r="A31" s="667" t="s">
        <v>774</v>
      </c>
      <c r="B31" s="667" t="s">
        <v>422</v>
      </c>
      <c r="C31" s="668" t="s">
        <v>775</v>
      </c>
      <c r="D31" s="651">
        <v>12.495331525928451</v>
      </c>
    </row>
    <row r="32" spans="1:4" ht="16.5" thickTop="1" thickBot="1">
      <c r="A32" s="667" t="s">
        <v>779</v>
      </c>
      <c r="B32" s="667" t="s">
        <v>144</v>
      </c>
      <c r="C32" s="668" t="s">
        <v>1941</v>
      </c>
      <c r="D32" s="651">
        <v>461.1372348854548</v>
      </c>
    </row>
    <row r="33" spans="1:4" ht="16.5" thickTop="1" thickBot="1">
      <c r="A33" s="667" t="s">
        <v>780</v>
      </c>
      <c r="B33" s="667" t="s">
        <v>377</v>
      </c>
      <c r="C33" s="668" t="s">
        <v>781</v>
      </c>
      <c r="D33" s="651">
        <v>4659.9405976304415</v>
      </c>
    </row>
    <row r="34" spans="1:4" ht="16.5" thickTop="1" thickBot="1">
      <c r="A34" s="667" t="s">
        <v>786</v>
      </c>
      <c r="B34" s="667" t="s">
        <v>377</v>
      </c>
      <c r="C34" s="668" t="s">
        <v>787</v>
      </c>
      <c r="D34" s="651">
        <v>4632.379529491589</v>
      </c>
    </row>
    <row r="35" spans="1:4" ht="16.5" thickTop="1" thickBot="1">
      <c r="A35" s="667" t="s">
        <v>782</v>
      </c>
      <c r="B35" s="667" t="s">
        <v>377</v>
      </c>
      <c r="C35" s="668" t="s">
        <v>783</v>
      </c>
      <c r="D35" s="651">
        <v>6212.956508725536</v>
      </c>
    </row>
    <row r="36" spans="1:4" ht="16.5" thickTop="1" thickBot="1">
      <c r="A36" s="667" t="s">
        <v>784</v>
      </c>
      <c r="B36" s="667" t="s">
        <v>377</v>
      </c>
      <c r="C36" s="668" t="s">
        <v>785</v>
      </c>
      <c r="D36" s="651">
        <v>4664.1807619594947</v>
      </c>
    </row>
    <row r="37" spans="1:4" ht="16.5" thickTop="1" thickBot="1">
      <c r="A37" s="667" t="s">
        <v>898</v>
      </c>
      <c r="B37" s="667" t="s">
        <v>377</v>
      </c>
      <c r="C37" s="668" t="s">
        <v>899</v>
      </c>
      <c r="D37" s="651">
        <v>4216.8434252442894</v>
      </c>
    </row>
    <row r="38" spans="1:4" ht="16.5" thickTop="1" thickBot="1">
      <c r="A38" s="667" t="s">
        <v>788</v>
      </c>
      <c r="B38" s="667" t="s">
        <v>377</v>
      </c>
      <c r="C38" s="668" t="s">
        <v>789</v>
      </c>
      <c r="D38" s="651">
        <v>5241.0973900422114</v>
      </c>
    </row>
    <row r="39" spans="1:4" ht="16.5" thickTop="1" thickBot="1">
      <c r="A39" s="667" t="s">
        <v>917</v>
      </c>
      <c r="B39" s="667" t="s">
        <v>92</v>
      </c>
      <c r="C39" s="668" t="s">
        <v>2244</v>
      </c>
      <c r="D39" s="651">
        <v>464020.45923342335</v>
      </c>
    </row>
    <row r="40" spans="1:4" ht="16.5" thickTop="1" thickBot="1">
      <c r="A40" s="667" t="s">
        <v>896</v>
      </c>
      <c r="B40" s="667" t="s">
        <v>92</v>
      </c>
      <c r="C40" s="668" t="s">
        <v>897</v>
      </c>
      <c r="D40" s="651">
        <v>41093.215684741022</v>
      </c>
    </row>
    <row r="41" spans="1:4" ht="16.5" thickTop="1" thickBot="1">
      <c r="A41" s="667" t="s">
        <v>827</v>
      </c>
      <c r="B41" s="667" t="s">
        <v>92</v>
      </c>
      <c r="C41" s="668" t="s">
        <v>828</v>
      </c>
      <c r="D41" s="651">
        <v>949.27623942125206</v>
      </c>
    </row>
    <row r="42" spans="1:4" ht="16.5" thickTop="1" thickBot="1">
      <c r="A42" s="667" t="s">
        <v>432</v>
      </c>
      <c r="B42" s="667" t="s">
        <v>92</v>
      </c>
      <c r="C42" s="668" t="s">
        <v>433</v>
      </c>
      <c r="D42" s="651">
        <v>17476.095217882179</v>
      </c>
    </row>
    <row r="43" spans="1:4" ht="16.5" thickTop="1" thickBot="1">
      <c r="A43" s="667" t="s">
        <v>376</v>
      </c>
      <c r="B43" s="667" t="s">
        <v>377</v>
      </c>
      <c r="C43" s="668" t="s">
        <v>378</v>
      </c>
      <c r="D43" s="651">
        <v>3918.7776074778171</v>
      </c>
    </row>
    <row r="44" spans="1:4" ht="16.5" thickTop="1" thickBot="1">
      <c r="A44" s="667" t="s">
        <v>379</v>
      </c>
      <c r="B44" s="667" t="s">
        <v>144</v>
      </c>
      <c r="C44" s="668" t="s">
        <v>2245</v>
      </c>
      <c r="D44" s="651">
        <v>12626.407053970706</v>
      </c>
    </row>
    <row r="45" spans="1:4" ht="16.5" thickTop="1" thickBot="1">
      <c r="A45" s="667" t="s">
        <v>778</v>
      </c>
      <c r="B45" s="667" t="s">
        <v>377</v>
      </c>
      <c r="C45" s="668" t="s">
        <v>1940</v>
      </c>
      <c r="D45" s="651">
        <v>5007.905000902284</v>
      </c>
    </row>
    <row r="46" spans="1:4" ht="16.5" thickTop="1" thickBot="1">
      <c r="A46" s="667" t="s">
        <v>913</v>
      </c>
      <c r="B46" s="667" t="s">
        <v>92</v>
      </c>
      <c r="C46" s="668" t="s">
        <v>1954</v>
      </c>
      <c r="D46" s="651">
        <v>637.08469044037645</v>
      </c>
    </row>
    <row r="47" spans="1:4" ht="16.5" thickTop="1" thickBot="1">
      <c r="A47" s="667" t="s">
        <v>914</v>
      </c>
      <c r="B47" s="667" t="s">
        <v>92</v>
      </c>
      <c r="C47" s="668" t="s">
        <v>1955</v>
      </c>
      <c r="D47" s="651">
        <v>17218.247299206381</v>
      </c>
    </row>
    <row r="48" spans="1:4" ht="16.5" thickTop="1" thickBot="1">
      <c r="A48" s="667" t="s">
        <v>797</v>
      </c>
      <c r="B48" s="667" t="s">
        <v>387</v>
      </c>
      <c r="C48" s="668" t="s">
        <v>798</v>
      </c>
      <c r="D48" s="651">
        <v>22803.980034819422</v>
      </c>
    </row>
    <row r="49" spans="1:4" ht="16.5" thickTop="1" thickBot="1">
      <c r="A49" s="667" t="s">
        <v>800</v>
      </c>
      <c r="B49" s="667" t="s">
        <v>387</v>
      </c>
      <c r="C49" s="668" t="s">
        <v>801</v>
      </c>
      <c r="D49" s="651">
        <v>49495.396544372146</v>
      </c>
    </row>
    <row r="50" spans="1:4" ht="16.5" thickTop="1" thickBot="1">
      <c r="A50" s="667" t="s">
        <v>799</v>
      </c>
      <c r="B50" s="667" t="s">
        <v>387</v>
      </c>
      <c r="C50" s="668" t="s">
        <v>1943</v>
      </c>
      <c r="D50" s="651">
        <v>32836.68997251281</v>
      </c>
    </row>
    <row r="51" spans="1:4" ht="16.5" thickTop="1" thickBot="1">
      <c r="A51" s="667" t="s">
        <v>796</v>
      </c>
      <c r="B51" s="667" t="s">
        <v>387</v>
      </c>
      <c r="C51" s="668" t="s">
        <v>1942</v>
      </c>
      <c r="D51" s="651">
        <v>48611.667157787211</v>
      </c>
    </row>
    <row r="52" spans="1:4" ht="16.5" thickTop="1" thickBot="1">
      <c r="A52" s="667" t="s">
        <v>802</v>
      </c>
      <c r="B52" s="667" t="s">
        <v>387</v>
      </c>
      <c r="C52" s="668" t="s">
        <v>803</v>
      </c>
      <c r="D52" s="651">
        <v>32638.268735781628</v>
      </c>
    </row>
    <row r="53" spans="1:4" ht="16.5" thickTop="1" thickBot="1">
      <c r="A53" s="667" t="s">
        <v>380</v>
      </c>
      <c r="B53" s="667" t="s">
        <v>144</v>
      </c>
      <c r="C53" s="668" t="s">
        <v>381</v>
      </c>
      <c r="D53" s="651">
        <v>3941.7347112123093</v>
      </c>
    </row>
    <row r="54" spans="1:4" ht="16.5" thickTop="1" thickBot="1">
      <c r="A54" s="667" t="s">
        <v>794</v>
      </c>
      <c r="B54" s="667" t="s">
        <v>377</v>
      </c>
      <c r="C54" s="668" t="s">
        <v>795</v>
      </c>
      <c r="D54" s="651">
        <v>2238.7468983955141</v>
      </c>
    </row>
    <row r="55" spans="1:4" ht="16.5" thickTop="1" thickBot="1">
      <c r="A55" s="667" t="s">
        <v>790</v>
      </c>
      <c r="B55" s="667" t="s">
        <v>422</v>
      </c>
      <c r="C55" s="668" t="s">
        <v>791</v>
      </c>
      <c r="D55" s="651">
        <v>2030.4913729633734</v>
      </c>
    </row>
    <row r="56" spans="1:4" ht="16.5" thickTop="1" thickBot="1">
      <c r="A56" s="667" t="s">
        <v>792</v>
      </c>
      <c r="B56" s="667" t="s">
        <v>606</v>
      </c>
      <c r="C56" s="668" t="s">
        <v>793</v>
      </c>
      <c r="D56" s="651">
        <v>8250.8965046520952</v>
      </c>
    </row>
    <row r="57" spans="1:4" ht="16.5" thickTop="1" thickBot="1">
      <c r="A57" s="667" t="s">
        <v>382</v>
      </c>
      <c r="B57" s="667" t="s">
        <v>377</v>
      </c>
      <c r="C57" s="668" t="s">
        <v>383</v>
      </c>
      <c r="D57" s="651">
        <v>3250.1177031517332</v>
      </c>
    </row>
    <row r="58" spans="1:4" ht="16.5" thickTop="1" thickBot="1">
      <c r="A58" s="667" t="s">
        <v>384</v>
      </c>
      <c r="B58" s="667" t="s">
        <v>377</v>
      </c>
      <c r="C58" s="668" t="s">
        <v>385</v>
      </c>
      <c r="D58" s="651">
        <v>2830.6108904628873</v>
      </c>
    </row>
    <row r="59" spans="1:4" ht="16.5" thickTop="1" thickBot="1">
      <c r="A59" s="667" t="s">
        <v>386</v>
      </c>
      <c r="B59" s="667" t="s">
        <v>387</v>
      </c>
      <c r="C59" s="668" t="s">
        <v>2246</v>
      </c>
      <c r="D59" s="651">
        <v>32451.003224598771</v>
      </c>
    </row>
    <row r="60" spans="1:4" ht="16.5" thickTop="1" thickBot="1">
      <c r="A60" s="667" t="s">
        <v>388</v>
      </c>
      <c r="B60" s="667" t="s">
        <v>377</v>
      </c>
      <c r="C60" s="668" t="s">
        <v>389</v>
      </c>
      <c r="D60" s="651">
        <v>8705.3337361194372</v>
      </c>
    </row>
    <row r="61" spans="1:4" ht="16.5" thickTop="1" thickBot="1">
      <c r="A61" s="667" t="s">
        <v>390</v>
      </c>
      <c r="B61" s="667" t="s">
        <v>233</v>
      </c>
      <c r="C61" s="668" t="s">
        <v>391</v>
      </c>
      <c r="D61" s="651">
        <v>111711.56248241244</v>
      </c>
    </row>
    <row r="62" spans="1:4" ht="16.5" thickTop="1" thickBot="1">
      <c r="A62" s="667" t="s">
        <v>398</v>
      </c>
      <c r="B62" s="667" t="s">
        <v>233</v>
      </c>
      <c r="C62" s="668" t="s">
        <v>399</v>
      </c>
      <c r="D62" s="651">
        <v>3843.110567616297</v>
      </c>
    </row>
    <row r="63" spans="1:4" ht="16.5" thickTop="1" thickBot="1">
      <c r="A63" s="667" t="s">
        <v>392</v>
      </c>
      <c r="B63" s="667" t="s">
        <v>387</v>
      </c>
      <c r="C63" s="668" t="s">
        <v>393</v>
      </c>
      <c r="D63" s="651">
        <v>34435.65560173829</v>
      </c>
    </row>
    <row r="64" spans="1:4" ht="16.5" thickTop="1" thickBot="1">
      <c r="A64" s="667" t="s">
        <v>400</v>
      </c>
      <c r="B64" s="667" t="s">
        <v>92</v>
      </c>
      <c r="C64" s="668" t="s">
        <v>401</v>
      </c>
      <c r="D64" s="651">
        <v>34435.65560173829</v>
      </c>
    </row>
    <row r="65" spans="1:4" ht="16.5" thickTop="1" thickBot="1">
      <c r="A65" s="667" t="s">
        <v>394</v>
      </c>
      <c r="B65" s="667" t="s">
        <v>92</v>
      </c>
      <c r="C65" s="668" t="s">
        <v>395</v>
      </c>
      <c r="D65" s="651">
        <v>68182.598091441803</v>
      </c>
    </row>
    <row r="66" spans="1:4" ht="16.5" thickTop="1" thickBot="1">
      <c r="A66" s="667" t="s">
        <v>396</v>
      </c>
      <c r="B66" s="667" t="s">
        <v>92</v>
      </c>
      <c r="C66" s="668" t="s">
        <v>397</v>
      </c>
      <c r="D66" s="651">
        <v>61584.563905510251</v>
      </c>
    </row>
    <row r="67" spans="1:4" ht="16.5" thickTop="1" thickBot="1">
      <c r="A67" s="667" t="s">
        <v>918</v>
      </c>
      <c r="B67" s="667" t="s">
        <v>144</v>
      </c>
      <c r="C67" s="668" t="s">
        <v>919</v>
      </c>
      <c r="D67" s="651">
        <v>12282.050497953322</v>
      </c>
    </row>
    <row r="68" spans="1:4" ht="16.5" thickTop="1" thickBot="1">
      <c r="A68" s="667" t="s">
        <v>402</v>
      </c>
      <c r="B68" s="667" t="s">
        <v>377</v>
      </c>
      <c r="C68" s="668" t="s">
        <v>403</v>
      </c>
      <c r="D68" s="651">
        <v>1020.4520746174902</v>
      </c>
    </row>
    <row r="69" spans="1:4" ht="16.5" thickTop="1" thickBot="1">
      <c r="A69" s="667" t="s">
        <v>404</v>
      </c>
      <c r="B69" s="667" t="s">
        <v>377</v>
      </c>
      <c r="C69" s="668" t="s">
        <v>405</v>
      </c>
      <c r="D69" s="651">
        <v>7383.004561012689</v>
      </c>
    </row>
    <row r="70" spans="1:4" ht="16.5" thickTop="1" thickBot="1">
      <c r="A70" s="667" t="s">
        <v>406</v>
      </c>
      <c r="B70" s="667" t="s">
        <v>144</v>
      </c>
      <c r="C70" s="668" t="s">
        <v>407</v>
      </c>
      <c r="D70" s="651">
        <v>53221.453587673248</v>
      </c>
    </row>
    <row r="71" spans="1:4" ht="16.5" thickTop="1" thickBot="1">
      <c r="A71" s="667" t="s">
        <v>408</v>
      </c>
      <c r="B71" s="667" t="s">
        <v>92</v>
      </c>
      <c r="C71" s="668" t="s">
        <v>409</v>
      </c>
      <c r="D71" s="651">
        <v>11533.361843077624</v>
      </c>
    </row>
    <row r="72" spans="1:4" ht="16.5" thickTop="1" thickBot="1">
      <c r="A72" s="667" t="s">
        <v>410</v>
      </c>
      <c r="B72" s="667" t="s">
        <v>92</v>
      </c>
      <c r="C72" s="668" t="s">
        <v>411</v>
      </c>
      <c r="D72" s="651">
        <v>15291472.27066203</v>
      </c>
    </row>
    <row r="73" spans="1:4" ht="16.5" thickTop="1" thickBot="1">
      <c r="A73" s="667" t="s">
        <v>810</v>
      </c>
      <c r="B73" s="667" t="s">
        <v>377</v>
      </c>
      <c r="C73" s="668" t="s">
        <v>811</v>
      </c>
      <c r="D73" s="651">
        <v>1671.7678494439856</v>
      </c>
    </row>
    <row r="74" spans="1:4" ht="16.5" thickTop="1" thickBot="1">
      <c r="A74" s="667" t="s">
        <v>805</v>
      </c>
      <c r="B74" s="667" t="s">
        <v>377</v>
      </c>
      <c r="C74" s="668" t="s">
        <v>806</v>
      </c>
      <c r="D74" s="651">
        <v>1669.4426826579695</v>
      </c>
    </row>
    <row r="75" spans="1:4" ht="16.5" thickTop="1" thickBot="1">
      <c r="A75" s="667" t="s">
        <v>808</v>
      </c>
      <c r="B75" s="667" t="s">
        <v>377</v>
      </c>
      <c r="C75" s="668" t="s">
        <v>809</v>
      </c>
      <c r="D75" s="651">
        <v>1679.8591700607935</v>
      </c>
    </row>
    <row r="76" spans="1:4" ht="16.5" thickTop="1" thickBot="1">
      <c r="A76" s="667" t="s">
        <v>822</v>
      </c>
      <c r="B76" s="667" t="s">
        <v>377</v>
      </c>
      <c r="C76" s="668" t="s">
        <v>823</v>
      </c>
      <c r="D76" s="651">
        <v>2591.1756478482139</v>
      </c>
    </row>
    <row r="77" spans="1:4" ht="16.5" thickTop="1" thickBot="1">
      <c r="A77" s="667" t="s">
        <v>807</v>
      </c>
      <c r="B77" s="667" t="s">
        <v>377</v>
      </c>
      <c r="C77" s="668" t="s">
        <v>2037</v>
      </c>
      <c r="D77" s="651">
        <v>1616.6709872225597</v>
      </c>
    </row>
    <row r="78" spans="1:4" ht="16.5" thickTop="1" thickBot="1">
      <c r="A78" s="667" t="s">
        <v>817</v>
      </c>
      <c r="B78" s="667" t="s">
        <v>377</v>
      </c>
      <c r="C78" s="668" t="s">
        <v>818</v>
      </c>
      <c r="D78" s="651">
        <v>2798.4709452345983</v>
      </c>
    </row>
    <row r="79" spans="1:4" ht="16.5" thickTop="1" thickBot="1">
      <c r="A79" s="667" t="s">
        <v>819</v>
      </c>
      <c r="B79" s="667" t="s">
        <v>377</v>
      </c>
      <c r="C79" s="668" t="s">
        <v>2023</v>
      </c>
      <c r="D79" s="651">
        <v>2521.2664138597911</v>
      </c>
    </row>
    <row r="80" spans="1:4" ht="16.5" thickTop="1" thickBot="1">
      <c r="A80" s="667" t="s">
        <v>820</v>
      </c>
      <c r="B80" s="667" t="s">
        <v>377</v>
      </c>
      <c r="C80" s="668" t="s">
        <v>2024</v>
      </c>
      <c r="D80" s="651">
        <v>2596.2543909535107</v>
      </c>
    </row>
    <row r="81" spans="1:4" ht="16.5" thickTop="1" thickBot="1">
      <c r="A81" s="667" t="s">
        <v>812</v>
      </c>
      <c r="B81" s="667" t="s">
        <v>377</v>
      </c>
      <c r="C81" s="668" t="s">
        <v>2247</v>
      </c>
      <c r="D81" s="651">
        <v>1919.7867385328445</v>
      </c>
    </row>
    <row r="82" spans="1:4" ht="16.5" thickTop="1" thickBot="1">
      <c r="A82" s="667" t="s">
        <v>813</v>
      </c>
      <c r="B82" s="667" t="s">
        <v>377</v>
      </c>
      <c r="C82" s="668" t="s">
        <v>2248</v>
      </c>
      <c r="D82" s="651">
        <v>2884.6534134515318</v>
      </c>
    </row>
    <row r="83" spans="1:4" ht="16.5" thickTop="1" thickBot="1">
      <c r="A83" s="667" t="s">
        <v>814</v>
      </c>
      <c r="B83" s="667" t="s">
        <v>377</v>
      </c>
      <c r="C83" s="668" t="s">
        <v>2249</v>
      </c>
      <c r="D83" s="651">
        <v>2852.9294380402544</v>
      </c>
    </row>
    <row r="84" spans="1:4" ht="16.5" thickTop="1" thickBot="1">
      <c r="A84" s="667" t="s">
        <v>815</v>
      </c>
      <c r="B84" s="667" t="s">
        <v>377</v>
      </c>
      <c r="C84" s="668" t="s">
        <v>2250</v>
      </c>
      <c r="D84" s="651">
        <v>2953.1364456246747</v>
      </c>
    </row>
    <row r="85" spans="1:4" ht="16.5" thickTop="1" thickBot="1">
      <c r="A85" s="667" t="s">
        <v>821</v>
      </c>
      <c r="B85" s="667" t="s">
        <v>377</v>
      </c>
      <c r="C85" s="668" t="s">
        <v>1944</v>
      </c>
      <c r="D85" s="651">
        <v>3117.5874539364095</v>
      </c>
    </row>
    <row r="86" spans="1:4" ht="16.5" thickTop="1" thickBot="1">
      <c r="A86" s="667" t="s">
        <v>816</v>
      </c>
      <c r="B86" s="667" t="s">
        <v>377</v>
      </c>
      <c r="C86" s="668" t="s">
        <v>2251</v>
      </c>
      <c r="D86" s="651">
        <v>3033.9036735608438</v>
      </c>
    </row>
    <row r="87" spans="1:4" ht="16.5" thickTop="1" thickBot="1">
      <c r="A87" s="667" t="s">
        <v>804</v>
      </c>
      <c r="B87" s="667" t="s">
        <v>377</v>
      </c>
      <c r="C87" s="668" t="s">
        <v>2252</v>
      </c>
      <c r="D87" s="651">
        <v>416.51105086428169</v>
      </c>
    </row>
    <row r="88" spans="1:4" ht="16.5" thickTop="1" thickBot="1">
      <c r="A88" s="667" t="s">
        <v>826</v>
      </c>
      <c r="B88" s="667" t="s">
        <v>377</v>
      </c>
      <c r="C88" s="668" t="s">
        <v>1945</v>
      </c>
      <c r="D88" s="651">
        <v>535.66855980665605</v>
      </c>
    </row>
    <row r="89" spans="1:4" ht="16.5" thickTop="1" thickBot="1">
      <c r="A89" s="667" t="s">
        <v>824</v>
      </c>
      <c r="B89" s="667" t="s">
        <v>377</v>
      </c>
      <c r="C89" s="668" t="s">
        <v>825</v>
      </c>
      <c r="D89" s="651">
        <v>466.00294963910483</v>
      </c>
    </row>
    <row r="90" spans="1:4" ht="16.5" thickTop="1" thickBot="1">
      <c r="A90" s="667" t="s">
        <v>915</v>
      </c>
      <c r="B90" s="667" t="s">
        <v>233</v>
      </c>
      <c r="C90" s="668" t="s">
        <v>916</v>
      </c>
      <c r="D90" s="651">
        <v>7294.0141899280397</v>
      </c>
    </row>
    <row r="91" spans="1:4" ht="16.5" thickTop="1" thickBot="1">
      <c r="A91" s="667" t="s">
        <v>412</v>
      </c>
      <c r="B91" s="667" t="s">
        <v>377</v>
      </c>
      <c r="C91" s="668" t="s">
        <v>2253</v>
      </c>
      <c r="D91" s="651">
        <v>11835.534830317451</v>
      </c>
    </row>
    <row r="92" spans="1:4" ht="16.5" thickTop="1" thickBot="1">
      <c r="A92" s="667" t="s">
        <v>413</v>
      </c>
      <c r="B92" s="667" t="s">
        <v>144</v>
      </c>
      <c r="C92" s="668" t="s">
        <v>414</v>
      </c>
      <c r="D92" s="651">
        <v>39478.375189594648</v>
      </c>
    </row>
    <row r="93" spans="1:4" ht="16.5" thickTop="1" thickBot="1">
      <c r="A93" s="667" t="s">
        <v>415</v>
      </c>
      <c r="B93" s="667" t="s">
        <v>144</v>
      </c>
      <c r="C93" s="668" t="s">
        <v>416</v>
      </c>
      <c r="D93" s="651">
        <v>718.77146721437884</v>
      </c>
    </row>
    <row r="94" spans="1:4" ht="16.5" thickTop="1" thickBot="1">
      <c r="A94" s="667" t="s">
        <v>417</v>
      </c>
      <c r="B94" s="667" t="s">
        <v>144</v>
      </c>
      <c r="C94" s="668" t="s">
        <v>418</v>
      </c>
      <c r="D94" s="651">
        <v>1010.1125643176564</v>
      </c>
    </row>
    <row r="95" spans="1:4" ht="16.5" thickTop="1" thickBot="1">
      <c r="A95" s="667" t="s">
        <v>419</v>
      </c>
      <c r="B95" s="667" t="s">
        <v>377</v>
      </c>
      <c r="C95" s="668" t="s">
        <v>420</v>
      </c>
      <c r="D95" s="651">
        <v>4023.2324294697564</v>
      </c>
    </row>
    <row r="96" spans="1:4" ht="16.5" thickTop="1" thickBot="1">
      <c r="A96" s="667" t="s">
        <v>436</v>
      </c>
      <c r="B96" s="667" t="s">
        <v>377</v>
      </c>
      <c r="C96" s="668" t="s">
        <v>437</v>
      </c>
      <c r="D96" s="651">
        <v>3387.3206560243225</v>
      </c>
    </row>
    <row r="97" spans="1:4" ht="16.5" thickTop="1" thickBot="1">
      <c r="A97" s="667" t="s">
        <v>434</v>
      </c>
      <c r="B97" s="667" t="s">
        <v>377</v>
      </c>
      <c r="C97" s="668" t="s">
        <v>435</v>
      </c>
      <c r="D97" s="651">
        <v>5339.8223286428829</v>
      </c>
    </row>
    <row r="98" spans="1:4" ht="16.5" thickTop="1" thickBot="1">
      <c r="A98" s="667" t="s">
        <v>421</v>
      </c>
      <c r="B98" s="667" t="s">
        <v>422</v>
      </c>
      <c r="C98" s="668" t="s">
        <v>423</v>
      </c>
      <c r="D98" s="651">
        <v>2805.3580763549453</v>
      </c>
    </row>
    <row r="99" spans="1:4" ht="16.5" thickTop="1" thickBot="1">
      <c r="A99" s="667" t="s">
        <v>835</v>
      </c>
      <c r="B99" s="667" t="s">
        <v>387</v>
      </c>
      <c r="C99" s="668" t="s">
        <v>2254</v>
      </c>
      <c r="D99" s="651">
        <v>304242.46080691786</v>
      </c>
    </row>
    <row r="100" spans="1:4" ht="16.5" thickTop="1" thickBot="1">
      <c r="A100" s="667" t="s">
        <v>836</v>
      </c>
      <c r="B100" s="667" t="s">
        <v>387</v>
      </c>
      <c r="C100" s="668" t="s">
        <v>2255</v>
      </c>
      <c r="D100" s="651">
        <v>382786.58841240423</v>
      </c>
    </row>
    <row r="101" spans="1:4" ht="16.5" thickTop="1" thickBot="1">
      <c r="A101" s="667" t="s">
        <v>837</v>
      </c>
      <c r="B101" s="667" t="s">
        <v>387</v>
      </c>
      <c r="C101" s="668" t="s">
        <v>2256</v>
      </c>
      <c r="D101" s="651">
        <v>418813.97222359665</v>
      </c>
    </row>
    <row r="102" spans="1:4" ht="16.5" thickTop="1" thickBot="1">
      <c r="A102" s="667" t="s">
        <v>838</v>
      </c>
      <c r="B102" s="667" t="s">
        <v>387</v>
      </c>
      <c r="C102" s="668" t="s">
        <v>2257</v>
      </c>
      <c r="D102" s="651">
        <v>401525.80586351029</v>
      </c>
    </row>
    <row r="103" spans="1:4" ht="16.5" thickTop="1" thickBot="1">
      <c r="A103" s="667" t="s">
        <v>839</v>
      </c>
      <c r="B103" s="667" t="s">
        <v>387</v>
      </c>
      <c r="C103" s="668" t="s">
        <v>2258</v>
      </c>
      <c r="D103" s="651">
        <v>403613.7236976116</v>
      </c>
    </row>
    <row r="104" spans="1:4" ht="16.5" thickTop="1" thickBot="1">
      <c r="A104" s="667" t="s">
        <v>833</v>
      </c>
      <c r="B104" s="667" t="s">
        <v>387</v>
      </c>
      <c r="C104" s="668" t="s">
        <v>2006</v>
      </c>
      <c r="D104" s="651">
        <v>347728.15560514742</v>
      </c>
    </row>
    <row r="105" spans="1:4" ht="16.5" thickTop="1" thickBot="1">
      <c r="A105" s="667" t="s">
        <v>832</v>
      </c>
      <c r="B105" s="667" t="s">
        <v>387</v>
      </c>
      <c r="C105" s="668" t="s">
        <v>2007</v>
      </c>
      <c r="D105" s="651">
        <v>372962.22771512944</v>
      </c>
    </row>
    <row r="106" spans="1:4" ht="16.5" thickTop="1" thickBot="1">
      <c r="A106" s="667" t="s">
        <v>1661</v>
      </c>
      <c r="B106" s="667" t="s">
        <v>387</v>
      </c>
      <c r="C106" s="668" t="s">
        <v>2005</v>
      </c>
      <c r="D106" s="651">
        <v>406524.58497471391</v>
      </c>
    </row>
    <row r="107" spans="1:4" ht="16.5" thickTop="1" thickBot="1">
      <c r="A107" s="667" t="s">
        <v>829</v>
      </c>
      <c r="B107" s="667" t="s">
        <v>387</v>
      </c>
      <c r="C107" s="668" t="s">
        <v>2005</v>
      </c>
      <c r="D107" s="651">
        <v>385272.72204946057</v>
      </c>
    </row>
    <row r="108" spans="1:4" ht="16.5" thickTop="1" thickBot="1">
      <c r="A108" s="667" t="s">
        <v>831</v>
      </c>
      <c r="B108" s="667" t="s">
        <v>387</v>
      </c>
      <c r="C108" s="668" t="s">
        <v>2008</v>
      </c>
      <c r="D108" s="651">
        <v>401662.10910490563</v>
      </c>
    </row>
    <row r="109" spans="1:4" ht="16.5" thickTop="1" thickBot="1">
      <c r="A109" s="667" t="s">
        <v>830</v>
      </c>
      <c r="B109" s="667" t="s">
        <v>387</v>
      </c>
      <c r="C109" s="668" t="s">
        <v>2009</v>
      </c>
      <c r="D109" s="651">
        <v>411577.5503562282</v>
      </c>
    </row>
    <row r="110" spans="1:4" ht="16.5" thickTop="1" thickBot="1">
      <c r="A110" s="667" t="s">
        <v>834</v>
      </c>
      <c r="B110" s="667" t="s">
        <v>387</v>
      </c>
      <c r="C110" s="668" t="s">
        <v>2010</v>
      </c>
      <c r="D110" s="651">
        <v>269030.08879060979</v>
      </c>
    </row>
    <row r="111" spans="1:4" ht="16.5" thickTop="1" thickBot="1">
      <c r="A111" s="667" t="s">
        <v>424</v>
      </c>
      <c r="B111" s="667" t="s">
        <v>144</v>
      </c>
      <c r="C111" s="668" t="s">
        <v>425</v>
      </c>
      <c r="D111" s="651">
        <v>2410.4958921216798</v>
      </c>
    </row>
    <row r="112" spans="1:4" ht="16.5" thickTop="1" thickBot="1">
      <c r="A112" s="667" t="s">
        <v>426</v>
      </c>
      <c r="B112" s="667" t="s">
        <v>233</v>
      </c>
      <c r="C112" s="668" t="s">
        <v>427</v>
      </c>
      <c r="D112" s="651">
        <v>780.95822037052824</v>
      </c>
    </row>
    <row r="113" spans="1:4" ht="16.5" thickTop="1" thickBot="1">
      <c r="A113" s="667" t="s">
        <v>428</v>
      </c>
      <c r="B113" s="667" t="s">
        <v>92</v>
      </c>
      <c r="C113" s="668" t="s">
        <v>427</v>
      </c>
      <c r="D113" s="651">
        <v>780.95822037052824</v>
      </c>
    </row>
    <row r="114" spans="1:4" ht="16.5" thickTop="1" thickBot="1">
      <c r="A114" s="667" t="s">
        <v>429</v>
      </c>
      <c r="B114" s="667" t="s">
        <v>144</v>
      </c>
      <c r="C114" s="668" t="s">
        <v>2259</v>
      </c>
      <c r="D114" s="651">
        <v>37291.519306309114</v>
      </c>
    </row>
    <row r="115" spans="1:4" ht="16.5" thickTop="1" thickBot="1">
      <c r="A115" s="667" t="s">
        <v>430</v>
      </c>
      <c r="B115" s="667" t="s">
        <v>92</v>
      </c>
      <c r="C115" s="668" t="s">
        <v>431</v>
      </c>
      <c r="D115" s="651">
        <v>38036.477322493389</v>
      </c>
    </row>
    <row r="116" spans="1:4" ht="16.5" thickTop="1" thickBot="1">
      <c r="A116" s="667" t="s">
        <v>438</v>
      </c>
      <c r="B116" s="667" t="s">
        <v>92</v>
      </c>
      <c r="C116" s="668" t="s">
        <v>1913</v>
      </c>
      <c r="D116" s="651">
        <v>315507.1210296934</v>
      </c>
    </row>
    <row r="117" spans="1:4" ht="16.5" thickTop="1" thickBot="1">
      <c r="A117" s="667" t="s">
        <v>440</v>
      </c>
      <c r="B117" s="667" t="s">
        <v>92</v>
      </c>
      <c r="C117" s="668" t="s">
        <v>441</v>
      </c>
      <c r="D117" s="651">
        <v>31103.431994676743</v>
      </c>
    </row>
    <row r="118" spans="1:4" ht="16.5" thickTop="1" thickBot="1">
      <c r="A118" s="667" t="s">
        <v>439</v>
      </c>
      <c r="B118" s="667" t="s">
        <v>92</v>
      </c>
      <c r="C118" s="668" t="s">
        <v>2260</v>
      </c>
      <c r="D118" s="651">
        <v>28317.587456496116</v>
      </c>
    </row>
    <row r="119" spans="1:4" ht="16.5" thickTop="1" thickBot="1">
      <c r="A119" s="667" t="s">
        <v>443</v>
      </c>
      <c r="B119" s="667" t="s">
        <v>387</v>
      </c>
      <c r="C119" s="668" t="s">
        <v>2261</v>
      </c>
      <c r="D119" s="651">
        <v>5538.4012759462412</v>
      </c>
    </row>
    <row r="120" spans="1:4" ht="16.5" thickTop="1" thickBot="1">
      <c r="A120" s="667" t="s">
        <v>442</v>
      </c>
      <c r="B120" s="667" t="s">
        <v>387</v>
      </c>
      <c r="C120" s="668" t="s">
        <v>2262</v>
      </c>
      <c r="D120" s="651">
        <v>5144.6869468997002</v>
      </c>
    </row>
    <row r="121" spans="1:4" ht="16.5" thickTop="1" thickBot="1">
      <c r="A121" s="667" t="s">
        <v>840</v>
      </c>
      <c r="B121" s="667" t="s">
        <v>606</v>
      </c>
      <c r="C121" s="668" t="s">
        <v>2263</v>
      </c>
      <c r="D121" s="651">
        <v>19020.671322802198</v>
      </c>
    </row>
    <row r="122" spans="1:4" ht="16.5" thickTop="1" thickBot="1">
      <c r="A122" s="667" t="s">
        <v>841</v>
      </c>
      <c r="B122" s="667" t="s">
        <v>606</v>
      </c>
      <c r="C122" s="668" t="s">
        <v>1946</v>
      </c>
      <c r="D122" s="651">
        <v>39568.549832106764</v>
      </c>
    </row>
    <row r="123" spans="1:4" ht="16.5" thickTop="1" thickBot="1">
      <c r="A123" s="667" t="s">
        <v>444</v>
      </c>
      <c r="B123" s="667" t="s">
        <v>387</v>
      </c>
      <c r="C123" s="668" t="s">
        <v>1914</v>
      </c>
      <c r="D123" s="651">
        <v>2410.4958921216798</v>
      </c>
    </row>
    <row r="124" spans="1:4" ht="16.5" thickTop="1" thickBot="1">
      <c r="A124" s="667" t="s">
        <v>445</v>
      </c>
      <c r="B124" s="667" t="s">
        <v>144</v>
      </c>
      <c r="C124" s="668" t="s">
        <v>446</v>
      </c>
      <c r="D124" s="651">
        <v>16299.543651489454</v>
      </c>
    </row>
    <row r="125" spans="1:4" ht="16.5" thickTop="1" thickBot="1">
      <c r="A125" s="667" t="s">
        <v>865</v>
      </c>
      <c r="B125" s="667" t="s">
        <v>422</v>
      </c>
      <c r="C125" s="668" t="s">
        <v>1947</v>
      </c>
      <c r="D125" s="651">
        <v>2014.2182919794438</v>
      </c>
    </row>
    <row r="126" spans="1:4" ht="16.5" thickTop="1" thickBot="1">
      <c r="A126" s="667" t="s">
        <v>866</v>
      </c>
      <c r="B126" s="667" t="s">
        <v>422</v>
      </c>
      <c r="C126" s="668" t="s">
        <v>1948</v>
      </c>
      <c r="D126" s="651">
        <v>3009.6762995919257</v>
      </c>
    </row>
    <row r="127" spans="1:4" ht="16.5" thickTop="1" thickBot="1">
      <c r="A127" s="667" t="s">
        <v>864</v>
      </c>
      <c r="B127" s="667" t="s">
        <v>422</v>
      </c>
      <c r="C127" s="668" t="s">
        <v>2264</v>
      </c>
      <c r="D127" s="651">
        <v>2490.147811699353</v>
      </c>
    </row>
    <row r="128" spans="1:4" ht="16.5" thickTop="1" thickBot="1">
      <c r="A128" s="667" t="s">
        <v>846</v>
      </c>
      <c r="B128" s="667" t="s">
        <v>422</v>
      </c>
      <c r="C128" s="668" t="s">
        <v>847</v>
      </c>
      <c r="D128" s="651">
        <v>2126.9756610007012</v>
      </c>
    </row>
    <row r="129" spans="1:4" ht="16.5" thickTop="1" thickBot="1">
      <c r="A129" s="667" t="s">
        <v>848</v>
      </c>
      <c r="B129" s="667" t="s">
        <v>422</v>
      </c>
      <c r="C129" s="668" t="s">
        <v>849</v>
      </c>
      <c r="D129" s="651">
        <v>2811.8622528955239</v>
      </c>
    </row>
    <row r="130" spans="1:4" ht="16.5" thickTop="1" thickBot="1">
      <c r="A130" s="667" t="s">
        <v>850</v>
      </c>
      <c r="B130" s="667" t="s">
        <v>422</v>
      </c>
      <c r="C130" s="668" t="s">
        <v>851</v>
      </c>
      <c r="D130" s="651">
        <v>3332.0884069142535</v>
      </c>
    </row>
    <row r="131" spans="1:4" ht="16.5" thickTop="1" thickBot="1">
      <c r="A131" s="667" t="s">
        <v>852</v>
      </c>
      <c r="B131" s="667" t="s">
        <v>422</v>
      </c>
      <c r="C131" s="668" t="s">
        <v>853</v>
      </c>
      <c r="D131" s="651">
        <v>3748.5994577785355</v>
      </c>
    </row>
    <row r="132" spans="1:4" ht="16.5" thickTop="1" thickBot="1">
      <c r="A132" s="667" t="s">
        <v>854</v>
      </c>
      <c r="B132" s="667" t="s">
        <v>422</v>
      </c>
      <c r="C132" s="668" t="s">
        <v>855</v>
      </c>
      <c r="D132" s="651">
        <v>17914.694290253516</v>
      </c>
    </row>
    <row r="133" spans="1:4" ht="16.5" thickTop="1" thickBot="1">
      <c r="A133" s="667" t="s">
        <v>858</v>
      </c>
      <c r="B133" s="667" t="s">
        <v>422</v>
      </c>
      <c r="C133" s="668" t="s">
        <v>859</v>
      </c>
      <c r="D133" s="651">
        <v>2081.0614535317168</v>
      </c>
    </row>
    <row r="134" spans="1:4" ht="16.5" thickTop="1" thickBot="1">
      <c r="A134" s="667" t="s">
        <v>856</v>
      </c>
      <c r="B134" s="667" t="s">
        <v>422</v>
      </c>
      <c r="C134" s="668" t="s">
        <v>857</v>
      </c>
      <c r="D134" s="651">
        <v>2234.8740485528147</v>
      </c>
    </row>
    <row r="135" spans="1:4" ht="16.5" thickTop="1" thickBot="1">
      <c r="A135" s="667" t="s">
        <v>860</v>
      </c>
      <c r="B135" s="667" t="s">
        <v>422</v>
      </c>
      <c r="C135" s="668" t="s">
        <v>861</v>
      </c>
      <c r="D135" s="651">
        <v>2380.6516572668402</v>
      </c>
    </row>
    <row r="136" spans="1:4" ht="16.5" thickTop="1" thickBot="1">
      <c r="A136" s="667" t="s">
        <v>862</v>
      </c>
      <c r="B136" s="667" t="s">
        <v>422</v>
      </c>
      <c r="C136" s="668" t="s">
        <v>863</v>
      </c>
      <c r="D136" s="651">
        <v>2435.7487062296218</v>
      </c>
    </row>
    <row r="137" spans="1:4" ht="16.5" thickTop="1" thickBot="1">
      <c r="A137" s="667" t="s">
        <v>845</v>
      </c>
      <c r="B137" s="667" t="s">
        <v>377</v>
      </c>
      <c r="C137" s="668" t="s">
        <v>2265</v>
      </c>
      <c r="D137" s="651">
        <v>6198.4180083128913</v>
      </c>
    </row>
    <row r="138" spans="1:4" ht="31.5" thickTop="1" thickBot="1">
      <c r="A138" s="667" t="s">
        <v>842</v>
      </c>
      <c r="B138" s="667" t="s">
        <v>843</v>
      </c>
      <c r="C138" s="668" t="s">
        <v>844</v>
      </c>
      <c r="D138" s="651">
        <v>0</v>
      </c>
    </row>
    <row r="139" spans="1:4" ht="16.5" thickTop="1" thickBot="1">
      <c r="A139" s="667" t="s">
        <v>447</v>
      </c>
      <c r="B139" s="667" t="s">
        <v>377</v>
      </c>
      <c r="C139" s="668" t="s">
        <v>448</v>
      </c>
      <c r="D139" s="651">
        <v>5414.643661235662</v>
      </c>
    </row>
    <row r="140" spans="1:4" ht="16.5" thickTop="1" thickBot="1">
      <c r="A140" s="667" t="s">
        <v>449</v>
      </c>
      <c r="B140" s="667" t="s">
        <v>450</v>
      </c>
      <c r="C140" s="668" t="s">
        <v>2266</v>
      </c>
      <c r="D140" s="651">
        <v>458.99778862010481</v>
      </c>
    </row>
    <row r="141" spans="1:4" ht="16.5" thickTop="1" thickBot="1">
      <c r="A141" s="667" t="s">
        <v>451</v>
      </c>
      <c r="B141" s="667" t="s">
        <v>144</v>
      </c>
      <c r="C141" s="668" t="s">
        <v>2267</v>
      </c>
      <c r="D141" s="651">
        <v>4539.0959142523998</v>
      </c>
    </row>
    <row r="142" spans="1:4" ht="16.5" thickTop="1" thickBot="1">
      <c r="A142" s="667" t="s">
        <v>452</v>
      </c>
      <c r="B142" s="667" t="s">
        <v>92</v>
      </c>
      <c r="C142" s="668" t="s">
        <v>2268</v>
      </c>
      <c r="D142" s="651">
        <v>2915.577356049972</v>
      </c>
    </row>
    <row r="143" spans="1:4" ht="16.5" thickTop="1" thickBot="1">
      <c r="A143" s="667" t="s">
        <v>453</v>
      </c>
      <c r="B143" s="667" t="s">
        <v>454</v>
      </c>
      <c r="C143" s="668" t="s">
        <v>455</v>
      </c>
      <c r="D143" s="651">
        <v>7472.537265577208</v>
      </c>
    </row>
    <row r="144" spans="1:4" ht="16.5" thickTop="1" thickBot="1">
      <c r="A144" s="667" t="s">
        <v>456</v>
      </c>
      <c r="B144" s="667" t="s">
        <v>422</v>
      </c>
      <c r="C144" s="668" t="s">
        <v>457</v>
      </c>
      <c r="D144" s="651">
        <v>21018.376324114321</v>
      </c>
    </row>
    <row r="145" spans="1:4" ht="16.5" thickTop="1" thickBot="1">
      <c r="A145" s="667" t="s">
        <v>873</v>
      </c>
      <c r="B145" s="667" t="s">
        <v>233</v>
      </c>
      <c r="C145" s="668" t="s">
        <v>875</v>
      </c>
      <c r="D145" s="651">
        <v>14692.546390075004</v>
      </c>
    </row>
    <row r="146" spans="1:4" ht="31.5" thickTop="1" thickBot="1">
      <c r="A146" s="667" t="s">
        <v>867</v>
      </c>
      <c r="B146" s="667" t="s">
        <v>233</v>
      </c>
      <c r="C146" s="668" t="s">
        <v>2269</v>
      </c>
      <c r="D146" s="651">
        <v>4897.9161883197939</v>
      </c>
    </row>
    <row r="147" spans="1:4" ht="16.5" thickTop="1" thickBot="1">
      <c r="A147" s="667" t="s">
        <v>868</v>
      </c>
      <c r="B147" s="667" t="s">
        <v>233</v>
      </c>
      <c r="C147" s="668" t="s">
        <v>2270</v>
      </c>
      <c r="D147" s="651">
        <v>28696.379668115238</v>
      </c>
    </row>
    <row r="148" spans="1:4" ht="16.5" thickTop="1" thickBot="1">
      <c r="A148" s="667" t="s">
        <v>1691</v>
      </c>
      <c r="B148" s="667" t="s">
        <v>233</v>
      </c>
      <c r="C148" s="668" t="s">
        <v>1949</v>
      </c>
      <c r="D148" s="651">
        <v>13774.262240695316</v>
      </c>
    </row>
    <row r="149" spans="1:4" ht="16.5" thickTop="1" thickBot="1">
      <c r="A149" s="667" t="s">
        <v>869</v>
      </c>
      <c r="B149" s="667" t="s">
        <v>144</v>
      </c>
      <c r="C149" s="668" t="s">
        <v>2271</v>
      </c>
      <c r="D149" s="651">
        <v>27800.246945619201</v>
      </c>
    </row>
    <row r="150" spans="1:4" ht="16.5" thickTop="1" thickBot="1">
      <c r="A150" s="667" t="s">
        <v>870</v>
      </c>
      <c r="B150" s="667" t="s">
        <v>233</v>
      </c>
      <c r="C150" s="668" t="s">
        <v>871</v>
      </c>
      <c r="D150" s="651">
        <v>5967.793831868079</v>
      </c>
    </row>
    <row r="151" spans="1:4" ht="16.5" thickTop="1" thickBot="1">
      <c r="A151" s="667" t="s">
        <v>872</v>
      </c>
      <c r="B151" s="667" t="s">
        <v>450</v>
      </c>
      <c r="C151" s="668" t="s">
        <v>2272</v>
      </c>
      <c r="D151" s="651">
        <v>223831.76141129885</v>
      </c>
    </row>
    <row r="152" spans="1:4" ht="16.5" thickTop="1" thickBot="1">
      <c r="A152" s="667" t="s">
        <v>458</v>
      </c>
      <c r="B152" s="667" t="s">
        <v>92</v>
      </c>
      <c r="C152" s="668" t="s">
        <v>459</v>
      </c>
      <c r="D152" s="651">
        <v>1147.8551867246094</v>
      </c>
    </row>
    <row r="153" spans="1:4" ht="16.5" thickTop="1" thickBot="1">
      <c r="A153" s="667" t="s">
        <v>460</v>
      </c>
      <c r="B153" s="667" t="s">
        <v>377</v>
      </c>
      <c r="C153" s="668" t="s">
        <v>461</v>
      </c>
      <c r="D153" s="651">
        <v>28122.452074752935</v>
      </c>
    </row>
    <row r="154" spans="1:4" ht="16.5" thickTop="1" thickBot="1">
      <c r="A154" s="667" t="s">
        <v>462</v>
      </c>
      <c r="B154" s="667" t="s">
        <v>377</v>
      </c>
      <c r="C154" s="668" t="s">
        <v>463</v>
      </c>
      <c r="D154" s="651">
        <v>3759.2257365230962</v>
      </c>
    </row>
    <row r="155" spans="1:4" ht="16.5" thickTop="1" thickBot="1">
      <c r="A155" s="667" t="s">
        <v>909</v>
      </c>
      <c r="B155" s="667" t="s">
        <v>144</v>
      </c>
      <c r="C155" s="668" t="s">
        <v>2273</v>
      </c>
      <c r="D155" s="651">
        <v>83004.852117616698</v>
      </c>
    </row>
    <row r="156" spans="1:4" ht="16.5" thickTop="1" thickBot="1">
      <c r="A156" s="667" t="s">
        <v>910</v>
      </c>
      <c r="B156" s="667" t="s">
        <v>144</v>
      </c>
      <c r="C156" s="668" t="s">
        <v>2274</v>
      </c>
      <c r="D156" s="651">
        <v>17717.144807094344</v>
      </c>
    </row>
    <row r="157" spans="1:4" ht="16.5" thickTop="1" thickBot="1">
      <c r="A157" s="667" t="s">
        <v>911</v>
      </c>
      <c r="B157" s="667" t="s">
        <v>144</v>
      </c>
      <c r="C157" s="668" t="s">
        <v>2275</v>
      </c>
      <c r="D157" s="651">
        <v>33264.843311279183</v>
      </c>
    </row>
    <row r="158" spans="1:4" ht="16.5" thickTop="1" thickBot="1">
      <c r="A158" s="667" t="s">
        <v>912</v>
      </c>
      <c r="B158" s="667" t="s">
        <v>144</v>
      </c>
      <c r="C158" s="668" t="s">
        <v>2276</v>
      </c>
      <c r="D158" s="651">
        <v>65565.488265709704</v>
      </c>
    </row>
    <row r="159" spans="1:4" ht="16.5" thickTop="1" thickBot="1">
      <c r="A159" s="667" t="s">
        <v>466</v>
      </c>
      <c r="B159" s="667" t="s">
        <v>233</v>
      </c>
      <c r="C159" s="668" t="s">
        <v>467</v>
      </c>
      <c r="D159" s="651">
        <v>6090.4845236265528</v>
      </c>
    </row>
    <row r="160" spans="1:4" ht="16.5" thickTop="1" thickBot="1">
      <c r="A160" s="667" t="s">
        <v>902</v>
      </c>
      <c r="B160" s="667" t="s">
        <v>233</v>
      </c>
      <c r="C160" s="668" t="s">
        <v>467</v>
      </c>
      <c r="D160" s="651">
        <v>6160.5387871509793</v>
      </c>
    </row>
    <row r="161" spans="1:4" ht="16.5" thickTop="1" thickBot="1">
      <c r="A161" s="667" t="s">
        <v>468</v>
      </c>
      <c r="B161" s="667" t="s">
        <v>233</v>
      </c>
      <c r="C161" s="668" t="s">
        <v>469</v>
      </c>
      <c r="D161" s="651">
        <v>8406.8913875710405</v>
      </c>
    </row>
    <row r="162" spans="1:4" ht="16.5" thickTop="1" thickBot="1">
      <c r="A162" s="667" t="s">
        <v>903</v>
      </c>
      <c r="B162" s="667" t="s">
        <v>233</v>
      </c>
      <c r="C162" s="668" t="s">
        <v>469</v>
      </c>
      <c r="D162" s="651">
        <v>8164.6939431721476</v>
      </c>
    </row>
    <row r="163" spans="1:4" ht="16.5" thickTop="1" thickBot="1">
      <c r="A163" s="667" t="s">
        <v>894</v>
      </c>
      <c r="B163" s="667" t="s">
        <v>233</v>
      </c>
      <c r="C163" s="668" t="s">
        <v>895</v>
      </c>
      <c r="D163" s="651">
        <v>7162.6163651615625</v>
      </c>
    </row>
    <row r="164" spans="1:4" ht="16.5" thickTop="1" thickBot="1">
      <c r="A164" s="667" t="s">
        <v>900</v>
      </c>
      <c r="B164" s="667" t="s">
        <v>233</v>
      </c>
      <c r="C164" s="668" t="s">
        <v>895</v>
      </c>
      <c r="D164" s="651">
        <v>7315.2811049959364</v>
      </c>
    </row>
    <row r="165" spans="1:4" ht="16.5" thickTop="1" thickBot="1">
      <c r="A165" s="667" t="s">
        <v>907</v>
      </c>
      <c r="B165" s="667" t="s">
        <v>874</v>
      </c>
      <c r="C165" s="668" t="s">
        <v>908</v>
      </c>
      <c r="D165" s="651">
        <v>14418.209000447818</v>
      </c>
    </row>
    <row r="166" spans="1:4" ht="16.5" thickTop="1" thickBot="1">
      <c r="A166" s="667" t="s">
        <v>905</v>
      </c>
      <c r="B166" s="667" t="s">
        <v>233</v>
      </c>
      <c r="C166" s="668" t="s">
        <v>906</v>
      </c>
      <c r="D166" s="651">
        <v>6119.4861540703587</v>
      </c>
    </row>
    <row r="167" spans="1:4" ht="16.5" thickTop="1" thickBot="1">
      <c r="A167" s="667" t="s">
        <v>470</v>
      </c>
      <c r="B167" s="667" t="s">
        <v>233</v>
      </c>
      <c r="C167" s="668" t="s">
        <v>471</v>
      </c>
      <c r="D167" s="651">
        <v>7135.0678406801726</v>
      </c>
    </row>
    <row r="168" spans="1:4" ht="16.5" thickTop="1" thickBot="1">
      <c r="A168" s="667" t="s">
        <v>904</v>
      </c>
      <c r="B168" s="667" t="s">
        <v>233</v>
      </c>
      <c r="C168" s="668" t="s">
        <v>471</v>
      </c>
      <c r="D168" s="651">
        <v>7624.0541502248561</v>
      </c>
    </row>
    <row r="169" spans="1:4" ht="16.5" thickTop="1" thickBot="1">
      <c r="A169" s="667" t="s">
        <v>464</v>
      </c>
      <c r="B169" s="667" t="s">
        <v>233</v>
      </c>
      <c r="C169" s="668" t="s">
        <v>465</v>
      </c>
      <c r="D169" s="651">
        <v>9334.3583784445236</v>
      </c>
    </row>
    <row r="170" spans="1:4" ht="16.5" thickTop="1" thickBot="1">
      <c r="A170" s="667" t="s">
        <v>901</v>
      </c>
      <c r="B170" s="667" t="s">
        <v>233</v>
      </c>
      <c r="C170" s="668" t="s">
        <v>465</v>
      </c>
      <c r="D170" s="651">
        <v>8766.1700610158423</v>
      </c>
    </row>
    <row r="171" spans="1:4" ht="16.5" thickTop="1" thickBot="1">
      <c r="A171" s="667" t="s">
        <v>877</v>
      </c>
      <c r="B171" s="667" t="s">
        <v>233</v>
      </c>
      <c r="C171" s="668" t="s">
        <v>878</v>
      </c>
      <c r="D171" s="651">
        <v>7588.2079406112625</v>
      </c>
    </row>
    <row r="172" spans="1:4" ht="16.5" thickTop="1" thickBot="1">
      <c r="A172" s="667" t="s">
        <v>890</v>
      </c>
      <c r="B172" s="667" t="s">
        <v>874</v>
      </c>
      <c r="C172" s="668" t="s">
        <v>891</v>
      </c>
      <c r="D172" s="651">
        <v>23261.285358974212</v>
      </c>
    </row>
    <row r="173" spans="1:4" ht="16.5" thickTop="1" thickBot="1">
      <c r="A173" s="667" t="s">
        <v>892</v>
      </c>
      <c r="B173" s="667" t="s">
        <v>874</v>
      </c>
      <c r="C173" s="668" t="s">
        <v>893</v>
      </c>
      <c r="D173" s="651">
        <v>6074.4496481466349</v>
      </c>
    </row>
    <row r="174" spans="1:4" ht="16.5" thickTop="1" thickBot="1">
      <c r="A174" s="667" t="s">
        <v>879</v>
      </c>
      <c r="B174" s="667" t="s">
        <v>233</v>
      </c>
      <c r="C174" s="668" t="s">
        <v>880</v>
      </c>
      <c r="D174" s="651">
        <v>3999.9159952203267</v>
      </c>
    </row>
    <row r="175" spans="1:4" ht="16.5" thickTop="1" thickBot="1">
      <c r="A175" s="667" t="s">
        <v>881</v>
      </c>
      <c r="B175" s="667" t="s">
        <v>233</v>
      </c>
      <c r="C175" s="668" t="s">
        <v>882</v>
      </c>
      <c r="D175" s="651">
        <v>4162.7813300488497</v>
      </c>
    </row>
    <row r="176" spans="1:4" ht="31.5" thickTop="1" thickBot="1">
      <c r="A176" s="667" t="s">
        <v>887</v>
      </c>
      <c r="B176" s="667" t="s">
        <v>233</v>
      </c>
      <c r="C176" s="668" t="s">
        <v>1952</v>
      </c>
      <c r="D176" s="651">
        <v>4895.8298237071231</v>
      </c>
    </row>
    <row r="177" spans="1:4" ht="31.5" thickTop="1" thickBot="1">
      <c r="A177" s="667" t="s">
        <v>883</v>
      </c>
      <c r="B177" s="667" t="s">
        <v>233</v>
      </c>
      <c r="C177" s="668" t="s">
        <v>1951</v>
      </c>
      <c r="D177" s="651">
        <v>5967.6037323630835</v>
      </c>
    </row>
    <row r="178" spans="1:4" ht="16.5" thickTop="1" thickBot="1">
      <c r="A178" s="667" t="s">
        <v>884</v>
      </c>
      <c r="B178" s="667" t="s">
        <v>233</v>
      </c>
      <c r="C178" s="668" t="s">
        <v>2277</v>
      </c>
      <c r="D178" s="651">
        <v>6416.5030597889736</v>
      </c>
    </row>
    <row r="179" spans="1:4" ht="31.5" thickTop="1" thickBot="1">
      <c r="A179" s="667" t="s">
        <v>889</v>
      </c>
      <c r="B179" s="667" t="s">
        <v>233</v>
      </c>
      <c r="C179" s="668" t="s">
        <v>1953</v>
      </c>
      <c r="D179" s="651">
        <v>5807.7572038176422</v>
      </c>
    </row>
    <row r="180" spans="1:4" ht="31.5" thickTop="1" thickBot="1">
      <c r="A180" s="667" t="s">
        <v>876</v>
      </c>
      <c r="B180" s="667" t="s">
        <v>233</v>
      </c>
      <c r="C180" s="668" t="s">
        <v>1950</v>
      </c>
      <c r="D180" s="651">
        <v>6552.4685499867073</v>
      </c>
    </row>
    <row r="181" spans="1:4" ht="16.5" thickTop="1" thickBot="1">
      <c r="A181" s="667" t="s">
        <v>885</v>
      </c>
      <c r="B181" s="667" t="s">
        <v>233</v>
      </c>
      <c r="C181" s="668" t="s">
        <v>886</v>
      </c>
      <c r="D181" s="651">
        <v>4109.7792759356735</v>
      </c>
    </row>
    <row r="182" spans="1:4" ht="16.5" thickTop="1" thickBot="1">
      <c r="A182" s="667" t="s">
        <v>888</v>
      </c>
      <c r="B182" s="667" t="s">
        <v>233</v>
      </c>
      <c r="C182" s="668" t="s">
        <v>886</v>
      </c>
      <c r="D182" s="651">
        <v>4364.1891356789192</v>
      </c>
    </row>
    <row r="183" spans="1:4" ht="16.5" thickTop="1" thickBot="1">
      <c r="A183" s="667" t="s">
        <v>472</v>
      </c>
      <c r="B183" s="667" t="s">
        <v>377</v>
      </c>
      <c r="C183" s="668" t="s">
        <v>473</v>
      </c>
      <c r="D183" s="651">
        <v>667.21946515576451</v>
      </c>
    </row>
    <row r="184" spans="1:4" ht="16.5" thickTop="1" thickBot="1">
      <c r="A184" s="667" t="s">
        <v>476</v>
      </c>
      <c r="B184" s="667" t="s">
        <v>92</v>
      </c>
      <c r="C184" s="668" t="s">
        <v>477</v>
      </c>
      <c r="D184" s="651">
        <v>4597.3981737768936</v>
      </c>
    </row>
    <row r="185" spans="1:4" ht="16.5" thickTop="1" thickBot="1">
      <c r="A185" s="667" t="s">
        <v>474</v>
      </c>
      <c r="B185" s="667" t="s">
        <v>387</v>
      </c>
      <c r="C185" s="668" t="s">
        <v>475</v>
      </c>
      <c r="D185" s="651">
        <v>65673.379945025619</v>
      </c>
    </row>
    <row r="186" spans="1:4" ht="16.5" thickTop="1" thickBot="1">
      <c r="A186" s="667" t="s">
        <v>478</v>
      </c>
      <c r="B186" s="667" t="s">
        <v>144</v>
      </c>
      <c r="C186" s="668" t="s">
        <v>1915</v>
      </c>
      <c r="D186" s="651">
        <v>3180.1232467905647</v>
      </c>
    </row>
    <row r="187" spans="1:4" ht="16.5" thickTop="1" thickBot="1">
      <c r="A187" s="667" t="s">
        <v>1455</v>
      </c>
      <c r="B187" s="667" t="s">
        <v>377</v>
      </c>
      <c r="C187" s="668" t="s">
        <v>1454</v>
      </c>
      <c r="D187" s="651">
        <v>9669.5320929681129</v>
      </c>
    </row>
    <row r="188" spans="1:4" ht="16.5" thickTop="1" thickBot="1">
      <c r="A188" s="667" t="s">
        <v>1709</v>
      </c>
      <c r="B188" s="667" t="s">
        <v>377</v>
      </c>
      <c r="C188" s="668" t="s">
        <v>1708</v>
      </c>
      <c r="D188" s="651">
        <v>9669.5320929681129</v>
      </c>
    </row>
    <row r="189" spans="1:4" ht="16.5" thickTop="1" thickBot="1">
      <c r="A189" s="667" t="s">
        <v>479</v>
      </c>
      <c r="B189" s="667" t="s">
        <v>377</v>
      </c>
      <c r="C189" s="668" t="s">
        <v>480</v>
      </c>
      <c r="D189" s="651">
        <v>44175.206861096602</v>
      </c>
    </row>
    <row r="190" spans="1:4" ht="16.5" thickTop="1" thickBot="1">
      <c r="A190" s="667" t="s">
        <v>1666</v>
      </c>
      <c r="B190" s="667" t="s">
        <v>144</v>
      </c>
      <c r="C190" s="668" t="s">
        <v>1665</v>
      </c>
      <c r="D190" s="651">
        <v>678133.33077872498</v>
      </c>
    </row>
    <row r="191" spans="1:4" ht="16.5" thickTop="1" thickBot="1">
      <c r="A191" s="667" t="s">
        <v>488</v>
      </c>
      <c r="B191" s="667" t="s">
        <v>92</v>
      </c>
      <c r="C191" s="668" t="s">
        <v>489</v>
      </c>
      <c r="D191" s="651">
        <v>81201.266983550275</v>
      </c>
    </row>
    <row r="192" spans="1:4" ht="16.5" thickTop="1" thickBot="1">
      <c r="A192" s="667" t="s">
        <v>490</v>
      </c>
      <c r="B192" s="667" t="s">
        <v>92</v>
      </c>
      <c r="C192" s="668" t="s">
        <v>491</v>
      </c>
      <c r="D192" s="651">
        <v>108989.18391400624</v>
      </c>
    </row>
    <row r="193" spans="1:4" ht="16.5" thickTop="1" thickBot="1">
      <c r="A193" s="667" t="s">
        <v>481</v>
      </c>
      <c r="B193" s="667" t="s">
        <v>233</v>
      </c>
      <c r="C193" s="668" t="s">
        <v>482</v>
      </c>
      <c r="D193" s="651">
        <v>2663.0240332010944</v>
      </c>
    </row>
    <row r="194" spans="1:4" ht="16.5" thickTop="1" thickBot="1">
      <c r="A194" s="667" t="s">
        <v>492</v>
      </c>
      <c r="B194" s="667" t="s">
        <v>92</v>
      </c>
      <c r="C194" s="668" t="s">
        <v>493</v>
      </c>
      <c r="D194" s="651">
        <v>1084.7231514547561</v>
      </c>
    </row>
    <row r="195" spans="1:4" ht="16.5" thickTop="1" thickBot="1">
      <c r="A195" s="667" t="s">
        <v>483</v>
      </c>
      <c r="B195" s="667" t="s">
        <v>422</v>
      </c>
      <c r="C195" s="668" t="s">
        <v>2278</v>
      </c>
      <c r="D195" s="651">
        <v>856.29996929655874</v>
      </c>
    </row>
    <row r="196" spans="1:4" ht="16.5" thickTop="1" thickBot="1">
      <c r="A196" s="667" t="s">
        <v>484</v>
      </c>
      <c r="B196" s="667" t="s">
        <v>92</v>
      </c>
      <c r="C196" s="668" t="s">
        <v>485</v>
      </c>
      <c r="D196" s="651">
        <v>30131.198651520997</v>
      </c>
    </row>
    <row r="197" spans="1:4" ht="16.5" thickTop="1" thickBot="1">
      <c r="A197" s="667" t="s">
        <v>486</v>
      </c>
      <c r="B197" s="667" t="s">
        <v>144</v>
      </c>
      <c r="C197" s="668" t="s">
        <v>487</v>
      </c>
      <c r="D197" s="651">
        <v>2230.282627805916</v>
      </c>
    </row>
    <row r="198" spans="1:4" ht="16.5" thickTop="1" thickBot="1">
      <c r="A198" s="667" t="s">
        <v>494</v>
      </c>
      <c r="B198" s="667" t="s">
        <v>92</v>
      </c>
      <c r="C198" s="668" t="s">
        <v>495</v>
      </c>
      <c r="D198" s="651">
        <v>11660.451904898737</v>
      </c>
    </row>
    <row r="199" spans="1:4" ht="16.5" thickTop="1" thickBot="1">
      <c r="A199" s="667" t="s">
        <v>925</v>
      </c>
      <c r="B199" s="667" t="s">
        <v>92</v>
      </c>
      <c r="C199" s="668" t="s">
        <v>926</v>
      </c>
      <c r="D199" s="651">
        <v>112845.64340689636</v>
      </c>
    </row>
    <row r="200" spans="1:4" ht="31.5" thickTop="1" thickBot="1">
      <c r="A200" s="667" t="s">
        <v>929</v>
      </c>
      <c r="B200" s="667" t="s">
        <v>92</v>
      </c>
      <c r="C200" s="668" t="s">
        <v>930</v>
      </c>
      <c r="D200" s="651">
        <v>115703.80282184064</v>
      </c>
    </row>
    <row r="201" spans="1:4" ht="16.5" thickTop="1" thickBot="1">
      <c r="A201" s="667" t="s">
        <v>927</v>
      </c>
      <c r="B201" s="667" t="s">
        <v>92</v>
      </c>
      <c r="C201" s="668" t="s">
        <v>928</v>
      </c>
      <c r="D201" s="651">
        <v>153697.80950242523</v>
      </c>
    </row>
    <row r="202" spans="1:4" ht="16.5" thickTop="1" thickBot="1">
      <c r="A202" s="667" t="s">
        <v>931</v>
      </c>
      <c r="B202" s="667" t="s">
        <v>233</v>
      </c>
      <c r="C202" s="668" t="s">
        <v>932</v>
      </c>
      <c r="D202" s="651">
        <v>5396.6123165292684</v>
      </c>
    </row>
    <row r="203" spans="1:4" ht="16.5" thickTop="1" thickBot="1">
      <c r="A203" s="667" t="s">
        <v>920</v>
      </c>
      <c r="B203" s="667" t="s">
        <v>233</v>
      </c>
      <c r="C203" s="668" t="s">
        <v>2279</v>
      </c>
      <c r="D203" s="651">
        <v>17665.491323691738</v>
      </c>
    </row>
    <row r="204" spans="1:4" ht="16.5" thickTop="1" thickBot="1">
      <c r="A204" s="667" t="s">
        <v>923</v>
      </c>
      <c r="B204" s="667" t="s">
        <v>92</v>
      </c>
      <c r="C204" s="668" t="s">
        <v>924</v>
      </c>
      <c r="D204" s="651">
        <v>111871.11435336717</v>
      </c>
    </row>
    <row r="205" spans="1:4" ht="16.5" thickTop="1" thickBot="1">
      <c r="A205" s="667" t="s">
        <v>921</v>
      </c>
      <c r="B205" s="667" t="s">
        <v>92</v>
      </c>
      <c r="C205" s="668" t="s">
        <v>922</v>
      </c>
      <c r="D205" s="651">
        <v>104684.39302928439</v>
      </c>
    </row>
    <row r="206" spans="1:4" ht="16.5" thickTop="1" thickBot="1">
      <c r="A206" s="667" t="s">
        <v>496</v>
      </c>
      <c r="B206" s="667" t="s">
        <v>144</v>
      </c>
      <c r="C206" s="668" t="s">
        <v>1916</v>
      </c>
      <c r="D206" s="651">
        <v>101907.73133259757</v>
      </c>
    </row>
    <row r="207" spans="1:4" ht="16.5" thickTop="1" thickBot="1">
      <c r="A207" s="667" t="s">
        <v>505</v>
      </c>
      <c r="B207" s="667" t="s">
        <v>144</v>
      </c>
      <c r="C207" s="668" t="s">
        <v>506</v>
      </c>
      <c r="D207" s="651">
        <v>102539.05168529609</v>
      </c>
    </row>
    <row r="208" spans="1:4" ht="16.5" thickTop="1" thickBot="1">
      <c r="A208" s="667" t="s">
        <v>507</v>
      </c>
      <c r="B208" s="667" t="s">
        <v>144</v>
      </c>
      <c r="C208" s="668" t="s">
        <v>508</v>
      </c>
      <c r="D208" s="651">
        <v>6976.5601019767182</v>
      </c>
    </row>
    <row r="209" spans="1:4" ht="16.5" thickTop="1" thickBot="1">
      <c r="A209" s="667" t="s">
        <v>509</v>
      </c>
      <c r="B209" s="667" t="s">
        <v>233</v>
      </c>
      <c r="C209" s="668" t="s">
        <v>510</v>
      </c>
      <c r="D209" s="651">
        <v>11692.05293197687</v>
      </c>
    </row>
    <row r="210" spans="1:4" ht="16.5" thickTop="1" thickBot="1">
      <c r="A210" s="667" t="s">
        <v>512</v>
      </c>
      <c r="B210" s="667" t="s">
        <v>233</v>
      </c>
      <c r="C210" s="668" t="s">
        <v>1918</v>
      </c>
      <c r="D210" s="651">
        <v>8046.4648589395129</v>
      </c>
    </row>
    <row r="211" spans="1:4" ht="16.5" thickTop="1" thickBot="1">
      <c r="A211" s="667" t="s">
        <v>511</v>
      </c>
      <c r="B211" s="667" t="s">
        <v>233</v>
      </c>
      <c r="C211" s="668" t="s">
        <v>1917</v>
      </c>
      <c r="D211" s="651">
        <v>4128.3041364125029</v>
      </c>
    </row>
    <row r="212" spans="1:4" ht="16.5" thickTop="1" thickBot="1">
      <c r="A212" s="667" t="s">
        <v>519</v>
      </c>
      <c r="B212" s="667" t="s">
        <v>387</v>
      </c>
      <c r="C212" s="668" t="s">
        <v>520</v>
      </c>
      <c r="D212" s="651">
        <v>15489.004704015477</v>
      </c>
    </row>
    <row r="213" spans="1:4" ht="16.5" thickTop="1" thickBot="1">
      <c r="A213" s="667" t="s">
        <v>515</v>
      </c>
      <c r="B213" s="667" t="s">
        <v>387</v>
      </c>
      <c r="C213" s="668" t="s">
        <v>516</v>
      </c>
      <c r="D213" s="651">
        <v>104127.76271607043</v>
      </c>
    </row>
    <row r="214" spans="1:4" ht="16.5" thickTop="1" thickBot="1">
      <c r="A214" s="667" t="s">
        <v>513</v>
      </c>
      <c r="B214" s="667" t="s">
        <v>387</v>
      </c>
      <c r="C214" s="668" t="s">
        <v>514</v>
      </c>
      <c r="D214" s="651">
        <v>14864.238127719052</v>
      </c>
    </row>
    <row r="215" spans="1:4" ht="16.5" thickTop="1" thickBot="1">
      <c r="A215" s="667" t="s">
        <v>521</v>
      </c>
      <c r="B215" s="667" t="s">
        <v>387</v>
      </c>
      <c r="C215" s="668" t="s">
        <v>522</v>
      </c>
      <c r="D215" s="651">
        <v>70010.301262149951</v>
      </c>
    </row>
    <row r="216" spans="1:4" ht="16.5" thickTop="1" thickBot="1">
      <c r="A216" s="667" t="s">
        <v>525</v>
      </c>
      <c r="B216" s="667" t="s">
        <v>387</v>
      </c>
      <c r="C216" s="668" t="s">
        <v>526</v>
      </c>
      <c r="D216" s="651">
        <v>72695.06207751263</v>
      </c>
    </row>
    <row r="217" spans="1:4" ht="16.5" thickTop="1" thickBot="1">
      <c r="A217" s="667" t="s">
        <v>527</v>
      </c>
      <c r="B217" s="667" t="s">
        <v>387</v>
      </c>
      <c r="C217" s="668" t="s">
        <v>528</v>
      </c>
      <c r="D217" s="651">
        <v>72695.06207751263</v>
      </c>
    </row>
    <row r="218" spans="1:4" ht="16.5" thickTop="1" thickBot="1">
      <c r="A218" s="667" t="s">
        <v>529</v>
      </c>
      <c r="B218" s="667" t="s">
        <v>387</v>
      </c>
      <c r="C218" s="668" t="s">
        <v>530</v>
      </c>
      <c r="D218" s="651">
        <v>72695.06207751263</v>
      </c>
    </row>
    <row r="219" spans="1:4" ht="16.5" thickTop="1" thickBot="1">
      <c r="A219" s="667" t="s">
        <v>531</v>
      </c>
      <c r="B219" s="667" t="s">
        <v>387</v>
      </c>
      <c r="C219" s="668" t="s">
        <v>532</v>
      </c>
      <c r="D219" s="651">
        <v>72695.06207751263</v>
      </c>
    </row>
    <row r="220" spans="1:4" ht="16.5" thickTop="1" thickBot="1">
      <c r="A220" s="667" t="s">
        <v>523</v>
      </c>
      <c r="B220" s="667" t="s">
        <v>387</v>
      </c>
      <c r="C220" s="668" t="s">
        <v>524</v>
      </c>
      <c r="D220" s="651">
        <v>8069.421962674006</v>
      </c>
    </row>
    <row r="221" spans="1:4" ht="16.5" thickTop="1" thickBot="1">
      <c r="A221" s="667" t="s">
        <v>533</v>
      </c>
      <c r="B221" s="667" t="s">
        <v>387</v>
      </c>
      <c r="C221" s="668" t="s">
        <v>534</v>
      </c>
      <c r="D221" s="651">
        <v>27973.230900478735</v>
      </c>
    </row>
    <row r="222" spans="1:4" ht="16.5" thickTop="1" thickBot="1">
      <c r="A222" s="667" t="s">
        <v>540</v>
      </c>
      <c r="B222" s="667" t="s">
        <v>387</v>
      </c>
      <c r="C222" s="668" t="s">
        <v>541</v>
      </c>
      <c r="D222" s="651">
        <v>13010.763951372999</v>
      </c>
    </row>
    <row r="223" spans="1:4" ht="16.5" thickTop="1" thickBot="1">
      <c r="A223" s="667" t="s">
        <v>551</v>
      </c>
      <c r="B223" s="667" t="s">
        <v>387</v>
      </c>
      <c r="C223" s="668" t="s">
        <v>1856</v>
      </c>
      <c r="D223" s="651">
        <v>5165.5801938701406</v>
      </c>
    </row>
    <row r="224" spans="1:4" ht="16.5" thickTop="1" thickBot="1">
      <c r="A224" s="667" t="s">
        <v>535</v>
      </c>
      <c r="B224" s="667" t="s">
        <v>387</v>
      </c>
      <c r="C224" s="668" t="s">
        <v>2280</v>
      </c>
      <c r="D224" s="651">
        <v>63195.13919238314</v>
      </c>
    </row>
    <row r="225" spans="1:4" ht="16.5" thickTop="1" thickBot="1">
      <c r="A225" s="667" t="s">
        <v>536</v>
      </c>
      <c r="B225" s="667" t="s">
        <v>387</v>
      </c>
      <c r="C225" s="668" t="s">
        <v>2281</v>
      </c>
      <c r="D225" s="651">
        <v>63195.13919238314</v>
      </c>
    </row>
    <row r="226" spans="1:4" ht="16.5" thickTop="1" thickBot="1">
      <c r="A226" s="667" t="s">
        <v>537</v>
      </c>
      <c r="B226" s="667" t="s">
        <v>387</v>
      </c>
      <c r="C226" s="668" t="s">
        <v>1919</v>
      </c>
      <c r="D226" s="651">
        <v>63195.13919238314</v>
      </c>
    </row>
    <row r="227" spans="1:4" ht="16.5" thickTop="1" thickBot="1">
      <c r="A227" s="667" t="s">
        <v>538</v>
      </c>
      <c r="B227" s="667" t="s">
        <v>387</v>
      </c>
      <c r="C227" s="668" t="s">
        <v>2282</v>
      </c>
      <c r="D227" s="651">
        <v>63195.13919238314</v>
      </c>
    </row>
    <row r="228" spans="1:4" ht="16.5" thickTop="1" thickBot="1">
      <c r="A228" s="667" t="s">
        <v>539</v>
      </c>
      <c r="B228" s="667" t="s">
        <v>387</v>
      </c>
      <c r="C228" s="668" t="s">
        <v>2283</v>
      </c>
      <c r="D228" s="651">
        <v>57851.742064531689</v>
      </c>
    </row>
    <row r="229" spans="1:4" ht="16.5" thickTop="1" thickBot="1">
      <c r="A229" s="667" t="s">
        <v>542</v>
      </c>
      <c r="B229" s="667" t="s">
        <v>387</v>
      </c>
      <c r="C229" s="668" t="s">
        <v>543</v>
      </c>
      <c r="D229" s="651">
        <v>64075.018787333938</v>
      </c>
    </row>
    <row r="230" spans="1:4" ht="16.5" thickTop="1" thickBot="1">
      <c r="A230" s="667" t="s">
        <v>544</v>
      </c>
      <c r="B230" s="667" t="s">
        <v>387</v>
      </c>
      <c r="C230" s="668" t="s">
        <v>545</v>
      </c>
      <c r="D230" s="651">
        <v>52063.881358035214</v>
      </c>
    </row>
    <row r="231" spans="1:4" ht="16.5" thickTop="1" thickBot="1">
      <c r="A231" s="667" t="s">
        <v>517</v>
      </c>
      <c r="B231" s="667" t="s">
        <v>387</v>
      </c>
      <c r="C231" s="668" t="s">
        <v>518</v>
      </c>
      <c r="D231" s="651">
        <v>38186.846351954307</v>
      </c>
    </row>
    <row r="232" spans="1:4" ht="16.5" thickTop="1" thickBot="1">
      <c r="A232" s="667" t="s">
        <v>546</v>
      </c>
      <c r="B232" s="667" t="s">
        <v>387</v>
      </c>
      <c r="C232" s="668" t="s">
        <v>547</v>
      </c>
      <c r="D232" s="651">
        <v>42183.678112129397</v>
      </c>
    </row>
    <row r="233" spans="1:4" ht="16.5" thickTop="1" thickBot="1">
      <c r="A233" s="667" t="s">
        <v>548</v>
      </c>
      <c r="B233" s="667" t="s">
        <v>387</v>
      </c>
      <c r="C233" s="668" t="s">
        <v>549</v>
      </c>
      <c r="D233" s="651">
        <v>36157.438381825203</v>
      </c>
    </row>
    <row r="234" spans="1:4" ht="16.5" thickTop="1" thickBot="1">
      <c r="A234" s="667" t="s">
        <v>550</v>
      </c>
      <c r="B234" s="667" t="s">
        <v>387</v>
      </c>
      <c r="C234" s="668" t="s">
        <v>2284</v>
      </c>
      <c r="D234" s="651">
        <v>18078.719190912601</v>
      </c>
    </row>
    <row r="235" spans="1:4" ht="16.5" thickTop="1" thickBot="1">
      <c r="A235" s="667" t="s">
        <v>552</v>
      </c>
      <c r="B235" s="667" t="s">
        <v>144</v>
      </c>
      <c r="C235" s="668" t="s">
        <v>553</v>
      </c>
      <c r="D235" s="651">
        <v>843.67356224258788</v>
      </c>
    </row>
    <row r="236" spans="1:4" ht="16.5" thickTop="1" thickBot="1">
      <c r="A236" s="667" t="s">
        <v>556</v>
      </c>
      <c r="B236" s="667" t="s">
        <v>387</v>
      </c>
      <c r="C236" s="668" t="s">
        <v>2285</v>
      </c>
      <c r="D236" s="651">
        <v>355548.14408794785</v>
      </c>
    </row>
    <row r="237" spans="1:4" ht="16.5" thickTop="1" thickBot="1">
      <c r="A237" s="667" t="s">
        <v>557</v>
      </c>
      <c r="B237" s="667" t="s">
        <v>387</v>
      </c>
      <c r="C237" s="668" t="s">
        <v>2286</v>
      </c>
      <c r="D237" s="651">
        <v>355548.14408794785</v>
      </c>
    </row>
    <row r="238" spans="1:4" ht="16.5" thickTop="1" thickBot="1">
      <c r="A238" s="667" t="s">
        <v>558</v>
      </c>
      <c r="B238" s="667" t="s">
        <v>387</v>
      </c>
      <c r="C238" s="668" t="s">
        <v>2287</v>
      </c>
      <c r="D238" s="651">
        <v>427113.47141466703</v>
      </c>
    </row>
    <row r="239" spans="1:4" ht="16.5" thickTop="1" thickBot="1">
      <c r="A239" s="667" t="s">
        <v>570</v>
      </c>
      <c r="B239" s="667" t="s">
        <v>571</v>
      </c>
      <c r="C239" s="668" t="s">
        <v>572</v>
      </c>
      <c r="D239" s="651">
        <v>271928.04159024672</v>
      </c>
    </row>
    <row r="240" spans="1:4" ht="16.5" thickTop="1" thickBot="1">
      <c r="A240" s="667" t="s">
        <v>559</v>
      </c>
      <c r="B240" s="667" t="s">
        <v>387</v>
      </c>
      <c r="C240" s="668" t="s">
        <v>1920</v>
      </c>
      <c r="D240" s="651">
        <v>268330.6634350518</v>
      </c>
    </row>
    <row r="241" spans="1:4" ht="16.5" thickTop="1" thickBot="1">
      <c r="A241" s="667" t="s">
        <v>560</v>
      </c>
      <c r="B241" s="667" t="s">
        <v>387</v>
      </c>
      <c r="C241" s="668" t="s">
        <v>2011</v>
      </c>
      <c r="D241" s="651">
        <v>266435.55452176946</v>
      </c>
    </row>
    <row r="242" spans="1:4" ht="16.5" thickTop="1" thickBot="1">
      <c r="A242" s="669" t="s">
        <v>2013</v>
      </c>
      <c r="B242" s="667" t="s">
        <v>387</v>
      </c>
      <c r="C242" s="668" t="s">
        <v>2012</v>
      </c>
      <c r="D242" s="651">
        <v>479172.14769818832</v>
      </c>
    </row>
    <row r="243" spans="1:4" ht="16.5" thickTop="1" thickBot="1">
      <c r="A243" s="667" t="s">
        <v>561</v>
      </c>
      <c r="B243" s="667" t="s">
        <v>387</v>
      </c>
      <c r="C243" s="668" t="s">
        <v>562</v>
      </c>
      <c r="D243" s="651">
        <v>479350.5773995645</v>
      </c>
    </row>
    <row r="244" spans="1:4" ht="16.5" thickTop="1" thickBot="1">
      <c r="A244" s="667" t="s">
        <v>563</v>
      </c>
      <c r="B244" s="667" t="s">
        <v>387</v>
      </c>
      <c r="C244" s="668" t="s">
        <v>564</v>
      </c>
      <c r="D244" s="651">
        <v>543973.84520502354</v>
      </c>
    </row>
    <row r="245" spans="1:4" ht="16.5" thickTop="1" thickBot="1">
      <c r="A245" s="667" t="s">
        <v>565</v>
      </c>
      <c r="B245" s="667" t="s">
        <v>387</v>
      </c>
      <c r="C245" s="668" t="s">
        <v>566</v>
      </c>
      <c r="D245" s="651">
        <v>543973.84520502354</v>
      </c>
    </row>
    <row r="246" spans="1:4" ht="16.5" thickTop="1" thickBot="1">
      <c r="A246" s="667" t="s">
        <v>567</v>
      </c>
      <c r="B246" s="667" t="s">
        <v>387</v>
      </c>
      <c r="C246" s="668" t="s">
        <v>2014</v>
      </c>
      <c r="D246" s="651">
        <v>272565.10121887882</v>
      </c>
    </row>
    <row r="247" spans="1:4" ht="16.5" thickTop="1" thickBot="1">
      <c r="A247" s="667" t="s">
        <v>568</v>
      </c>
      <c r="B247" s="667" t="s">
        <v>387</v>
      </c>
      <c r="C247" s="668" t="s">
        <v>569</v>
      </c>
      <c r="D247" s="651">
        <v>273250.37076535349</v>
      </c>
    </row>
    <row r="248" spans="1:4" ht="16.5" thickTop="1" thickBot="1">
      <c r="A248" s="667" t="s">
        <v>573</v>
      </c>
      <c r="B248" s="667" t="s">
        <v>387</v>
      </c>
      <c r="C248" s="668" t="s">
        <v>574</v>
      </c>
      <c r="D248" s="651">
        <v>269565.75561596744</v>
      </c>
    </row>
    <row r="249" spans="1:4" ht="16.5" thickTop="1" thickBot="1">
      <c r="A249" s="667" t="s">
        <v>575</v>
      </c>
      <c r="B249" s="667" t="s">
        <v>387</v>
      </c>
      <c r="C249" s="668" t="s">
        <v>576</v>
      </c>
      <c r="D249" s="651">
        <v>277788.99017366255</v>
      </c>
    </row>
    <row r="250" spans="1:4" ht="16.5" thickTop="1" thickBot="1">
      <c r="A250" s="667" t="s">
        <v>577</v>
      </c>
      <c r="B250" s="667" t="s">
        <v>387</v>
      </c>
      <c r="C250" s="668" t="s">
        <v>578</v>
      </c>
      <c r="D250" s="651">
        <v>218923.53263286446</v>
      </c>
    </row>
    <row r="251" spans="1:4" ht="16.5" thickTop="1" thickBot="1">
      <c r="A251" s="667" t="s">
        <v>579</v>
      </c>
      <c r="B251" s="667" t="s">
        <v>387</v>
      </c>
      <c r="C251" s="668" t="s">
        <v>580</v>
      </c>
      <c r="D251" s="651">
        <v>234711.13287107472</v>
      </c>
    </row>
    <row r="252" spans="1:4" ht="16.5" thickTop="1" thickBot="1">
      <c r="A252" s="667" t="s">
        <v>581</v>
      </c>
      <c r="B252" s="667" t="s">
        <v>387</v>
      </c>
      <c r="C252" s="668" t="s">
        <v>2288</v>
      </c>
      <c r="D252" s="651">
        <v>337469.42489703518</v>
      </c>
    </row>
    <row r="253" spans="1:4" ht="16.5" thickTop="1" thickBot="1">
      <c r="A253" s="667" t="s">
        <v>582</v>
      </c>
      <c r="B253" s="667" t="s">
        <v>387</v>
      </c>
      <c r="C253" s="668" t="s">
        <v>2289</v>
      </c>
      <c r="D253" s="651">
        <v>187286.34797636076</v>
      </c>
    </row>
    <row r="254" spans="1:4" ht="16.5" thickTop="1" thickBot="1">
      <c r="A254" s="667" t="s">
        <v>584</v>
      </c>
      <c r="B254" s="667" t="s">
        <v>233</v>
      </c>
      <c r="C254" s="668" t="s">
        <v>1921</v>
      </c>
      <c r="D254" s="651">
        <v>16822.965616635876</v>
      </c>
    </row>
    <row r="255" spans="1:4" ht="16.5" thickTop="1" thickBot="1">
      <c r="A255" s="667" t="s">
        <v>583</v>
      </c>
      <c r="B255" s="667" t="s">
        <v>387</v>
      </c>
      <c r="C255" s="668" t="s">
        <v>2290</v>
      </c>
      <c r="D255" s="651">
        <v>359908.34825048351</v>
      </c>
    </row>
    <row r="256" spans="1:4" ht="16.5" thickTop="1" thickBot="1">
      <c r="A256" s="667" t="s">
        <v>554</v>
      </c>
      <c r="B256" s="667" t="s">
        <v>387</v>
      </c>
      <c r="C256" s="668" t="s">
        <v>555</v>
      </c>
      <c r="D256" s="651">
        <v>535669.32857627538</v>
      </c>
    </row>
    <row r="257" spans="1:4" ht="16.5" thickTop="1" thickBot="1">
      <c r="A257" s="667" t="s">
        <v>585</v>
      </c>
      <c r="B257" s="667" t="s">
        <v>387</v>
      </c>
      <c r="C257" s="668" t="s">
        <v>586</v>
      </c>
      <c r="D257" s="651">
        <v>385679.34273946879</v>
      </c>
    </row>
    <row r="258" spans="1:4" ht="16.5" thickTop="1" thickBot="1">
      <c r="A258" s="667" t="s">
        <v>587</v>
      </c>
      <c r="B258" s="667" t="s">
        <v>387</v>
      </c>
      <c r="C258" s="668" t="s">
        <v>588</v>
      </c>
      <c r="D258" s="651">
        <v>385679.34273946879</v>
      </c>
    </row>
    <row r="259" spans="1:4" ht="16.5" thickTop="1" thickBot="1">
      <c r="A259" s="667" t="s">
        <v>497</v>
      </c>
      <c r="B259" s="667" t="s">
        <v>387</v>
      </c>
      <c r="C259" s="668" t="s">
        <v>498</v>
      </c>
      <c r="D259" s="651">
        <v>385679.34273946879</v>
      </c>
    </row>
    <row r="260" spans="1:4" ht="16.5" thickTop="1" thickBot="1">
      <c r="A260" s="667" t="s">
        <v>1669</v>
      </c>
      <c r="B260" s="667" t="s">
        <v>387</v>
      </c>
      <c r="C260" s="668" t="s">
        <v>1670</v>
      </c>
      <c r="D260" s="651">
        <v>341451.33453978284</v>
      </c>
    </row>
    <row r="261" spans="1:4" ht="16.5" thickTop="1" thickBot="1">
      <c r="A261" s="667" t="s">
        <v>499</v>
      </c>
      <c r="B261" s="667" t="s">
        <v>377</v>
      </c>
      <c r="C261" s="668" t="s">
        <v>500</v>
      </c>
      <c r="D261" s="651">
        <v>2387.5387883871872</v>
      </c>
    </row>
    <row r="262" spans="1:4" ht="31.5" thickTop="1" thickBot="1">
      <c r="A262" s="667" t="s">
        <v>589</v>
      </c>
      <c r="B262" s="667" t="s">
        <v>377</v>
      </c>
      <c r="C262" s="668" t="s">
        <v>2291</v>
      </c>
      <c r="D262" s="651">
        <v>1831.9768780124766</v>
      </c>
    </row>
    <row r="263" spans="1:4" ht="16.5" thickTop="1" thickBot="1">
      <c r="A263" s="667" t="s">
        <v>590</v>
      </c>
      <c r="B263" s="667" t="s">
        <v>233</v>
      </c>
      <c r="C263" s="668" t="s">
        <v>2292</v>
      </c>
      <c r="D263" s="651">
        <v>54932.90567107965</v>
      </c>
    </row>
    <row r="264" spans="1:4" ht="16.5" thickTop="1" thickBot="1">
      <c r="A264" s="667" t="s">
        <v>591</v>
      </c>
      <c r="B264" s="667" t="s">
        <v>377</v>
      </c>
      <c r="C264" s="668" t="s">
        <v>2293</v>
      </c>
      <c r="D264" s="651">
        <v>13569.944017458336</v>
      </c>
    </row>
    <row r="265" spans="1:4" ht="16.5" thickTop="1" thickBot="1">
      <c r="A265" s="667" t="s">
        <v>592</v>
      </c>
      <c r="B265" s="667" t="s">
        <v>144</v>
      </c>
      <c r="C265" s="668" t="s">
        <v>2294</v>
      </c>
      <c r="D265" s="651">
        <v>7028.0723754071478</v>
      </c>
    </row>
    <row r="266" spans="1:4" ht="16.5" thickTop="1" thickBot="1">
      <c r="A266" s="667" t="s">
        <v>593</v>
      </c>
      <c r="B266" s="667" t="s">
        <v>92</v>
      </c>
      <c r="C266" s="668" t="s">
        <v>2295</v>
      </c>
      <c r="D266" s="651">
        <v>27031.047597719804</v>
      </c>
    </row>
    <row r="267" spans="1:4" ht="16.5" thickTop="1" thickBot="1">
      <c r="A267" s="667" t="s">
        <v>594</v>
      </c>
      <c r="B267" s="667" t="s">
        <v>92</v>
      </c>
      <c r="C267" s="668" t="s">
        <v>2296</v>
      </c>
      <c r="D267" s="651">
        <v>37843.466636807723</v>
      </c>
    </row>
    <row r="268" spans="1:4" ht="16.5" thickTop="1" thickBot="1">
      <c r="A268" s="667" t="s">
        <v>595</v>
      </c>
      <c r="B268" s="667" t="s">
        <v>92</v>
      </c>
      <c r="C268" s="668" t="s">
        <v>2297</v>
      </c>
      <c r="D268" s="651">
        <v>62573.029793918635</v>
      </c>
    </row>
    <row r="269" spans="1:4" ht="16.5" thickTop="1" thickBot="1">
      <c r="A269" s="667" t="s">
        <v>596</v>
      </c>
      <c r="B269" s="667" t="s">
        <v>377</v>
      </c>
      <c r="C269" s="668" t="s">
        <v>597</v>
      </c>
      <c r="D269" s="651">
        <v>51262.379843702773</v>
      </c>
    </row>
    <row r="270" spans="1:4" ht="16.5" thickTop="1" thickBot="1">
      <c r="A270" s="667" t="s">
        <v>599</v>
      </c>
      <c r="B270" s="667" t="s">
        <v>144</v>
      </c>
      <c r="C270" s="668" t="s">
        <v>600</v>
      </c>
      <c r="D270" s="651">
        <v>244044.34339433248</v>
      </c>
    </row>
    <row r="271" spans="1:4" ht="16.5" thickTop="1" thickBot="1">
      <c r="A271" s="667" t="s">
        <v>601</v>
      </c>
      <c r="B271" s="667" t="s">
        <v>387</v>
      </c>
      <c r="C271" s="668" t="s">
        <v>1922</v>
      </c>
      <c r="D271" s="651">
        <v>24782.407526424762</v>
      </c>
    </row>
    <row r="272" spans="1:4" ht="16.5" thickTop="1" thickBot="1">
      <c r="A272" s="667" t="s">
        <v>598</v>
      </c>
      <c r="B272" s="667" t="s">
        <v>387</v>
      </c>
      <c r="C272" s="668" t="s">
        <v>2298</v>
      </c>
      <c r="D272" s="651">
        <v>24782.407526424762</v>
      </c>
    </row>
    <row r="273" spans="1:4" ht="16.5" thickTop="1" thickBot="1">
      <c r="A273" s="667" t="s">
        <v>602</v>
      </c>
      <c r="B273" s="667" t="s">
        <v>387</v>
      </c>
      <c r="C273" s="668" t="s">
        <v>2299</v>
      </c>
      <c r="D273" s="651">
        <v>30978.009408030954</v>
      </c>
    </row>
    <row r="274" spans="1:4" ht="16.5" thickTop="1" thickBot="1">
      <c r="A274" s="667" t="s">
        <v>603</v>
      </c>
      <c r="B274" s="667" t="s">
        <v>144</v>
      </c>
      <c r="C274" s="668" t="s">
        <v>2300</v>
      </c>
      <c r="D274" s="651">
        <v>44651.050467104062</v>
      </c>
    </row>
    <row r="275" spans="1:4" ht="16.5" thickTop="1" thickBot="1">
      <c r="A275" s="667" t="s">
        <v>604</v>
      </c>
      <c r="B275" s="667" t="s">
        <v>144</v>
      </c>
      <c r="C275" s="668" t="s">
        <v>2301</v>
      </c>
      <c r="D275" s="651">
        <v>63017.322258401829</v>
      </c>
    </row>
    <row r="276" spans="1:4" ht="16.5" thickTop="1" thickBot="1">
      <c r="A276" s="667" t="s">
        <v>605</v>
      </c>
      <c r="B276" s="667" t="s">
        <v>606</v>
      </c>
      <c r="C276" s="668" t="s">
        <v>2302</v>
      </c>
      <c r="D276" s="651">
        <v>84482.324816971799</v>
      </c>
    </row>
    <row r="277" spans="1:4" ht="16.5" thickTop="1" thickBot="1">
      <c r="A277" s="667" t="s">
        <v>607</v>
      </c>
      <c r="B277" s="667" t="s">
        <v>606</v>
      </c>
      <c r="C277" s="668" t="s">
        <v>1923</v>
      </c>
      <c r="D277" s="651">
        <v>41650.553209285776</v>
      </c>
    </row>
    <row r="278" spans="1:4" ht="16.5" thickTop="1" thickBot="1">
      <c r="A278" s="667" t="s">
        <v>608</v>
      </c>
      <c r="B278" s="667" t="s">
        <v>606</v>
      </c>
      <c r="C278" s="668" t="s">
        <v>609</v>
      </c>
      <c r="D278" s="651">
        <v>33320.884069142536</v>
      </c>
    </row>
    <row r="279" spans="1:4" ht="16.5" thickTop="1" thickBot="1">
      <c r="A279" s="667" t="s">
        <v>501</v>
      </c>
      <c r="B279" s="667" t="s">
        <v>141</v>
      </c>
      <c r="C279" s="668" t="s">
        <v>502</v>
      </c>
      <c r="D279" s="651">
        <v>80457.118143801286</v>
      </c>
    </row>
    <row r="280" spans="1:4" ht="16.5" thickTop="1" thickBot="1">
      <c r="A280" s="667" t="s">
        <v>503</v>
      </c>
      <c r="B280" s="667" t="s">
        <v>141</v>
      </c>
      <c r="C280" s="668" t="s">
        <v>504</v>
      </c>
      <c r="D280" s="651">
        <v>40060.146016688872</v>
      </c>
    </row>
    <row r="281" spans="1:4" ht="16.5" thickTop="1" thickBot="1">
      <c r="A281" s="667" t="s">
        <v>610</v>
      </c>
      <c r="B281" s="667" t="s">
        <v>92</v>
      </c>
      <c r="C281" s="668" t="s">
        <v>2303</v>
      </c>
      <c r="D281" s="651">
        <v>62622.3875669478</v>
      </c>
    </row>
    <row r="282" spans="1:4" ht="16.5" thickTop="1" thickBot="1">
      <c r="A282" s="667" t="s">
        <v>611</v>
      </c>
      <c r="B282" s="667" t="s">
        <v>377</v>
      </c>
      <c r="C282" s="668" t="s">
        <v>2304</v>
      </c>
      <c r="D282" s="651">
        <v>12747.320711701341</v>
      </c>
    </row>
    <row r="283" spans="1:4" ht="16.5" thickTop="1" thickBot="1">
      <c r="A283" s="667" t="s">
        <v>612</v>
      </c>
      <c r="B283" s="667" t="s">
        <v>144</v>
      </c>
      <c r="C283" s="668" t="s">
        <v>2305</v>
      </c>
      <c r="D283" s="651">
        <v>4017.4931535361329</v>
      </c>
    </row>
    <row r="284" spans="1:4" ht="16.5" thickTop="1" thickBot="1">
      <c r="A284" s="667" t="s">
        <v>613</v>
      </c>
      <c r="B284" s="667" t="s">
        <v>92</v>
      </c>
      <c r="C284" s="668" t="s">
        <v>614</v>
      </c>
      <c r="D284" s="651">
        <v>10812.419039087919</v>
      </c>
    </row>
    <row r="285" spans="1:4" ht="16.5" thickTop="1" thickBot="1">
      <c r="A285" s="667" t="s">
        <v>615</v>
      </c>
      <c r="B285" s="667" t="s">
        <v>92</v>
      </c>
      <c r="C285" s="668" t="s">
        <v>2306</v>
      </c>
      <c r="D285" s="651">
        <v>101151.50002219318</v>
      </c>
    </row>
    <row r="286" spans="1:4" ht="16.5" thickTop="1" thickBot="1">
      <c r="A286" s="667" t="s">
        <v>616</v>
      </c>
      <c r="B286" s="667" t="s">
        <v>92</v>
      </c>
      <c r="C286" s="668" t="s">
        <v>617</v>
      </c>
      <c r="D286" s="651">
        <v>137742.62240695316</v>
      </c>
    </row>
    <row r="287" spans="1:4" ht="16.5" thickTop="1" thickBot="1">
      <c r="A287" s="667" t="s">
        <v>620</v>
      </c>
      <c r="B287" s="667" t="s">
        <v>92</v>
      </c>
      <c r="C287" s="668" t="s">
        <v>621</v>
      </c>
      <c r="D287" s="651">
        <v>23129.28201250088</v>
      </c>
    </row>
    <row r="288" spans="1:4" ht="16.5" thickTop="1" thickBot="1">
      <c r="A288" s="667" t="s">
        <v>618</v>
      </c>
      <c r="B288" s="667" t="s">
        <v>92</v>
      </c>
      <c r="C288" s="668" t="s">
        <v>2307</v>
      </c>
      <c r="D288" s="651">
        <v>23129.28201250088</v>
      </c>
    </row>
    <row r="289" spans="1:4" ht="16.5" thickTop="1" thickBot="1">
      <c r="A289" s="667" t="s">
        <v>619</v>
      </c>
      <c r="B289" s="667" t="s">
        <v>92</v>
      </c>
      <c r="C289" s="668" t="s">
        <v>2308</v>
      </c>
      <c r="D289" s="651">
        <v>164946.7903323264</v>
      </c>
    </row>
    <row r="290" spans="1:4" ht="16.5" thickTop="1" thickBot="1">
      <c r="A290" s="667" t="s">
        <v>622</v>
      </c>
      <c r="B290" s="667" t="s">
        <v>454</v>
      </c>
      <c r="C290" s="668" t="s">
        <v>623</v>
      </c>
      <c r="D290" s="651">
        <v>2603.1940679017607</v>
      </c>
    </row>
    <row r="291" spans="1:4" ht="16.5" thickTop="1" thickBot="1">
      <c r="A291" s="667" t="s">
        <v>624</v>
      </c>
      <c r="B291" s="667" t="s">
        <v>422</v>
      </c>
      <c r="C291" s="668" t="s">
        <v>1924</v>
      </c>
      <c r="D291" s="651">
        <v>69430.316679411466</v>
      </c>
    </row>
    <row r="292" spans="1:4" ht="16.5" thickTop="1" thickBot="1">
      <c r="A292" s="667" t="s">
        <v>625</v>
      </c>
      <c r="B292" s="667" t="s">
        <v>377</v>
      </c>
      <c r="C292" s="668" t="s">
        <v>2309</v>
      </c>
      <c r="D292" s="651">
        <v>2127.1619513112291</v>
      </c>
    </row>
    <row r="293" spans="1:4" ht="16.5" thickTop="1" thickBot="1">
      <c r="A293" s="667" t="s">
        <v>626</v>
      </c>
      <c r="B293" s="667" t="s">
        <v>377</v>
      </c>
      <c r="C293" s="668" t="s">
        <v>1925</v>
      </c>
      <c r="D293" s="651">
        <v>7059.3093983563485</v>
      </c>
    </row>
    <row r="294" spans="1:4" ht="16.5" thickTop="1" thickBot="1">
      <c r="A294" s="667" t="s">
        <v>627</v>
      </c>
      <c r="B294" s="667" t="s">
        <v>92</v>
      </c>
      <c r="C294" s="668" t="s">
        <v>628</v>
      </c>
      <c r="D294" s="651">
        <v>2187.8119858971058</v>
      </c>
    </row>
    <row r="295" spans="1:4" ht="16.5" thickTop="1" thickBot="1">
      <c r="A295" s="667" t="s">
        <v>633</v>
      </c>
      <c r="B295" s="667" t="s">
        <v>92</v>
      </c>
      <c r="C295" s="668" t="s">
        <v>1926</v>
      </c>
      <c r="D295" s="651">
        <v>45125.630955704575</v>
      </c>
    </row>
    <row r="296" spans="1:4" ht="16.5" thickTop="1" thickBot="1">
      <c r="A296" s="667" t="s">
        <v>629</v>
      </c>
      <c r="B296" s="667" t="s">
        <v>92</v>
      </c>
      <c r="C296" s="668" t="s">
        <v>630</v>
      </c>
      <c r="D296" s="651">
        <v>62476.657629642257</v>
      </c>
    </row>
    <row r="297" spans="1:4" ht="16.5" thickTop="1" thickBot="1">
      <c r="A297" s="667" t="s">
        <v>631</v>
      </c>
      <c r="B297" s="667" t="s">
        <v>92</v>
      </c>
      <c r="C297" s="668" t="s">
        <v>632</v>
      </c>
      <c r="D297" s="651">
        <v>46757.881031226963</v>
      </c>
    </row>
    <row r="298" spans="1:4" ht="16.5" thickTop="1" thickBot="1">
      <c r="A298" s="667" t="s">
        <v>646</v>
      </c>
      <c r="B298" s="667" t="s">
        <v>144</v>
      </c>
      <c r="C298" s="668" t="s">
        <v>647</v>
      </c>
      <c r="D298" s="651">
        <v>755.86342955595524</v>
      </c>
    </row>
    <row r="299" spans="1:4" ht="16.5" thickTop="1" thickBot="1">
      <c r="A299" s="667" t="s">
        <v>634</v>
      </c>
      <c r="B299" s="667" t="s">
        <v>377</v>
      </c>
      <c r="C299" s="668" t="s">
        <v>635</v>
      </c>
      <c r="D299" s="651">
        <v>28850.192263136334</v>
      </c>
    </row>
    <row r="300" spans="1:4" ht="16.5" thickTop="1" thickBot="1">
      <c r="A300" s="667" t="s">
        <v>650</v>
      </c>
      <c r="B300" s="667" t="s">
        <v>377</v>
      </c>
      <c r="C300" s="668" t="s">
        <v>651</v>
      </c>
      <c r="D300" s="651">
        <v>22867.233720939257</v>
      </c>
    </row>
    <row r="301" spans="1:4" ht="31.5" thickTop="1" thickBot="1">
      <c r="A301" s="667" t="s">
        <v>652</v>
      </c>
      <c r="B301" s="667" t="s">
        <v>92</v>
      </c>
      <c r="C301" s="668" t="s">
        <v>2310</v>
      </c>
      <c r="D301" s="651">
        <v>307892.64030070219</v>
      </c>
    </row>
    <row r="302" spans="1:4" ht="31.5" thickTop="1" thickBot="1">
      <c r="A302" s="667" t="s">
        <v>653</v>
      </c>
      <c r="B302" s="667" t="s">
        <v>92</v>
      </c>
      <c r="C302" s="668" t="s">
        <v>2311</v>
      </c>
      <c r="D302" s="651">
        <v>288433.90272351506</v>
      </c>
    </row>
    <row r="303" spans="1:4" ht="31.5" thickTop="1" thickBot="1">
      <c r="A303" s="667" t="s">
        <v>654</v>
      </c>
      <c r="B303" s="667" t="s">
        <v>92</v>
      </c>
      <c r="C303" s="668" t="s">
        <v>2312</v>
      </c>
      <c r="D303" s="651">
        <v>333892.80013244628</v>
      </c>
    </row>
    <row r="304" spans="1:4" ht="31.5" thickTop="1" thickBot="1">
      <c r="A304" s="667" t="s">
        <v>655</v>
      </c>
      <c r="B304" s="667" t="s">
        <v>92</v>
      </c>
      <c r="C304" s="668" t="s">
        <v>2313</v>
      </c>
      <c r="D304" s="651">
        <v>269745.47408035153</v>
      </c>
    </row>
    <row r="305" spans="1:4" ht="31.5" thickTop="1" thickBot="1">
      <c r="A305" s="667" t="s">
        <v>656</v>
      </c>
      <c r="B305" s="667" t="s">
        <v>92</v>
      </c>
      <c r="C305" s="668" t="s">
        <v>2314</v>
      </c>
      <c r="D305" s="651">
        <v>228142.04172475511</v>
      </c>
    </row>
    <row r="306" spans="1:4" ht="31.5" thickTop="1" thickBot="1">
      <c r="A306" s="667" t="s">
        <v>657</v>
      </c>
      <c r="B306" s="667" t="s">
        <v>233</v>
      </c>
      <c r="C306" s="668" t="s">
        <v>2315</v>
      </c>
      <c r="D306" s="651">
        <v>338617.4032360948</v>
      </c>
    </row>
    <row r="307" spans="1:4" ht="16.5" thickTop="1" thickBot="1">
      <c r="A307" s="667" t="s">
        <v>658</v>
      </c>
      <c r="B307" s="667" t="s">
        <v>92</v>
      </c>
      <c r="C307" s="668" t="s">
        <v>659</v>
      </c>
      <c r="D307" s="651">
        <v>183811.12366449466</v>
      </c>
    </row>
    <row r="308" spans="1:4" ht="16.5" thickTop="1" thickBot="1">
      <c r="A308" s="667" t="s">
        <v>636</v>
      </c>
      <c r="B308" s="667" t="s">
        <v>377</v>
      </c>
      <c r="C308" s="668" t="s">
        <v>637</v>
      </c>
      <c r="D308" s="651">
        <v>27512.254954691376</v>
      </c>
    </row>
    <row r="309" spans="1:4" ht="16.5" thickTop="1" thickBot="1">
      <c r="A309" s="667" t="s">
        <v>642</v>
      </c>
      <c r="B309" s="667" t="s">
        <v>377</v>
      </c>
      <c r="C309" s="668" t="s">
        <v>643</v>
      </c>
      <c r="D309" s="651">
        <v>6695.6957733914887</v>
      </c>
    </row>
    <row r="310" spans="1:4" ht="16.5" thickTop="1" thickBot="1">
      <c r="A310" s="667" t="s">
        <v>640</v>
      </c>
      <c r="B310" s="667" t="s">
        <v>377</v>
      </c>
      <c r="C310" s="668" t="s">
        <v>641</v>
      </c>
      <c r="D310" s="651">
        <v>19912.612383600939</v>
      </c>
    </row>
    <row r="311" spans="1:4" ht="16.5" thickTop="1" thickBot="1">
      <c r="A311" s="667" t="s">
        <v>638</v>
      </c>
      <c r="B311" s="667" t="s">
        <v>377</v>
      </c>
      <c r="C311" s="668" t="s">
        <v>639</v>
      </c>
      <c r="D311" s="651">
        <v>98643.006361272623</v>
      </c>
    </row>
    <row r="312" spans="1:4" ht="16.5" thickTop="1" thickBot="1">
      <c r="A312" s="667" t="s">
        <v>644</v>
      </c>
      <c r="B312" s="667" t="s">
        <v>377</v>
      </c>
      <c r="C312" s="668" t="s">
        <v>645</v>
      </c>
      <c r="D312" s="651">
        <v>16507.138061612804</v>
      </c>
    </row>
    <row r="313" spans="1:4" ht="16.5" thickTop="1" thickBot="1">
      <c r="A313" s="667" t="s">
        <v>660</v>
      </c>
      <c r="B313" s="667" t="s">
        <v>377</v>
      </c>
      <c r="C313" s="668" t="s">
        <v>661</v>
      </c>
      <c r="D313" s="651">
        <v>8904.3450910135816</v>
      </c>
    </row>
    <row r="314" spans="1:4" ht="16.5" thickTop="1" thickBot="1">
      <c r="A314" s="667" t="s">
        <v>662</v>
      </c>
      <c r="B314" s="667" t="s">
        <v>377</v>
      </c>
      <c r="C314" s="668" t="s">
        <v>663</v>
      </c>
      <c r="D314" s="651">
        <v>10100.392983458831</v>
      </c>
    </row>
    <row r="315" spans="1:4" ht="16.5" thickTop="1" thickBot="1">
      <c r="A315" s="667" t="s">
        <v>667</v>
      </c>
      <c r="B315" s="667" t="s">
        <v>377</v>
      </c>
      <c r="C315" s="668" t="s">
        <v>2316</v>
      </c>
      <c r="D315" s="651">
        <v>7899.3220494539946</v>
      </c>
    </row>
    <row r="316" spans="1:4" ht="16.5" thickTop="1" thickBot="1">
      <c r="A316" s="667" t="s">
        <v>664</v>
      </c>
      <c r="B316" s="667" t="s">
        <v>92</v>
      </c>
      <c r="C316" s="668" t="s">
        <v>2317</v>
      </c>
      <c r="D316" s="651">
        <v>26400.669294666015</v>
      </c>
    </row>
    <row r="317" spans="1:4" ht="16.5" thickTop="1" thickBot="1">
      <c r="A317" s="667" t="s">
        <v>665</v>
      </c>
      <c r="B317" s="667" t="s">
        <v>377</v>
      </c>
      <c r="C317" s="668" t="s">
        <v>666</v>
      </c>
      <c r="D317" s="651">
        <v>18882.217821619826</v>
      </c>
    </row>
    <row r="318" spans="1:4" ht="16.5" thickTop="1" thickBot="1">
      <c r="A318" s="667" t="s">
        <v>668</v>
      </c>
      <c r="B318" s="667" t="s">
        <v>606</v>
      </c>
      <c r="C318" s="668" t="s">
        <v>2318</v>
      </c>
      <c r="D318" s="651">
        <v>51883.05443995235</v>
      </c>
    </row>
    <row r="319" spans="1:4" ht="16.5" thickTop="1" thickBot="1">
      <c r="A319" s="667" t="s">
        <v>669</v>
      </c>
      <c r="B319" s="667" t="s">
        <v>92</v>
      </c>
      <c r="C319" s="668" t="s">
        <v>2319</v>
      </c>
      <c r="D319" s="651">
        <v>12974.902846905505</v>
      </c>
    </row>
    <row r="320" spans="1:4" ht="16.5" thickTop="1" thickBot="1">
      <c r="A320" s="667" t="s">
        <v>673</v>
      </c>
      <c r="B320" s="667" t="s">
        <v>92</v>
      </c>
      <c r="C320" s="668" t="s">
        <v>2320</v>
      </c>
      <c r="D320" s="651">
        <v>91048.5501342426</v>
      </c>
    </row>
    <row r="321" spans="1:4" ht="16.5" thickTop="1" thickBot="1">
      <c r="A321" s="667" t="s">
        <v>674</v>
      </c>
      <c r="B321" s="667" t="s">
        <v>92</v>
      </c>
      <c r="C321" s="668" t="s">
        <v>2321</v>
      </c>
      <c r="D321" s="651">
        <v>145270.57314931683</v>
      </c>
    </row>
    <row r="322" spans="1:4" ht="16.5" thickTop="1" thickBot="1">
      <c r="A322" s="667" t="s">
        <v>672</v>
      </c>
      <c r="B322" s="667" t="s">
        <v>92</v>
      </c>
      <c r="C322" s="668" t="s">
        <v>2322</v>
      </c>
      <c r="D322" s="651">
        <v>99633.830207696097</v>
      </c>
    </row>
    <row r="323" spans="1:4" ht="31.5" thickTop="1" thickBot="1">
      <c r="A323" s="667" t="s">
        <v>671</v>
      </c>
      <c r="B323" s="667" t="s">
        <v>92</v>
      </c>
      <c r="C323" s="668" t="s">
        <v>2323</v>
      </c>
      <c r="D323" s="651">
        <v>246788.86514579103</v>
      </c>
    </row>
    <row r="324" spans="1:4" ht="16.5" thickTop="1" thickBot="1">
      <c r="A324" s="667" t="s">
        <v>675</v>
      </c>
      <c r="B324" s="667" t="s">
        <v>92</v>
      </c>
      <c r="C324" s="668" t="s">
        <v>676</v>
      </c>
      <c r="D324" s="651">
        <v>177699.120580363</v>
      </c>
    </row>
    <row r="325" spans="1:4" ht="16.5" thickTop="1" thickBot="1">
      <c r="A325" s="667" t="s">
        <v>678</v>
      </c>
      <c r="B325" s="667" t="s">
        <v>92</v>
      </c>
      <c r="C325" s="668" t="s">
        <v>679</v>
      </c>
      <c r="D325" s="651">
        <v>20087.465767680671</v>
      </c>
    </row>
    <row r="326" spans="1:4" ht="16.5" thickTop="1" thickBot="1">
      <c r="A326" s="667" t="s">
        <v>670</v>
      </c>
      <c r="B326" s="667" t="s">
        <v>92</v>
      </c>
      <c r="C326" s="668" t="s">
        <v>2324</v>
      </c>
      <c r="D326" s="651">
        <v>16117.438024219169</v>
      </c>
    </row>
    <row r="327" spans="1:4" ht="16.5" thickTop="1" thickBot="1">
      <c r="A327" s="667" t="s">
        <v>677</v>
      </c>
      <c r="B327" s="667" t="s">
        <v>92</v>
      </c>
      <c r="C327" s="668" t="s">
        <v>2325</v>
      </c>
      <c r="D327" s="651">
        <v>18939.610580956054</v>
      </c>
    </row>
    <row r="328" spans="1:4" ht="16.5" thickTop="1" thickBot="1">
      <c r="A328" s="667" t="s">
        <v>680</v>
      </c>
      <c r="B328" s="667" t="s">
        <v>92</v>
      </c>
      <c r="C328" s="668" t="s">
        <v>2326</v>
      </c>
      <c r="D328" s="651">
        <v>97567.690871591796</v>
      </c>
    </row>
    <row r="329" spans="1:4" ht="16.5" thickTop="1" thickBot="1">
      <c r="A329" s="667" t="s">
        <v>681</v>
      </c>
      <c r="B329" s="667" t="s">
        <v>92</v>
      </c>
      <c r="C329" s="668" t="s">
        <v>682</v>
      </c>
      <c r="D329" s="651">
        <v>6247.6657629642259</v>
      </c>
    </row>
    <row r="330" spans="1:4" ht="16.5" thickTop="1" thickBot="1">
      <c r="A330" s="667" t="s">
        <v>683</v>
      </c>
      <c r="B330" s="667" t="s">
        <v>92</v>
      </c>
      <c r="C330" s="668" t="s">
        <v>2327</v>
      </c>
      <c r="D330" s="651">
        <v>28642.310042760353</v>
      </c>
    </row>
    <row r="331" spans="1:4" ht="16.5" thickTop="1" thickBot="1">
      <c r="A331" s="667" t="s">
        <v>684</v>
      </c>
      <c r="B331" s="667" t="s">
        <v>92</v>
      </c>
      <c r="C331" s="668" t="s">
        <v>2328</v>
      </c>
      <c r="D331" s="651">
        <v>1176.6456013125089</v>
      </c>
    </row>
    <row r="332" spans="1:4" ht="16.5" thickTop="1" thickBot="1">
      <c r="A332" s="667" t="s">
        <v>686</v>
      </c>
      <c r="B332" s="667" t="s">
        <v>387</v>
      </c>
      <c r="C332" s="668" t="s">
        <v>687</v>
      </c>
      <c r="D332" s="651">
        <v>32611.625132892925</v>
      </c>
    </row>
    <row r="333" spans="1:4" ht="16.5" thickTop="1" thickBot="1">
      <c r="A333" s="667" t="s">
        <v>685</v>
      </c>
      <c r="B333" s="667" t="s">
        <v>387</v>
      </c>
      <c r="C333" s="668" t="s">
        <v>2329</v>
      </c>
      <c r="D333" s="651">
        <v>16287.566298963742</v>
      </c>
    </row>
    <row r="334" spans="1:4" ht="16.5" thickTop="1" thickBot="1">
      <c r="A334" s="667" t="s">
        <v>690</v>
      </c>
      <c r="B334" s="667" t="s">
        <v>92</v>
      </c>
      <c r="C334" s="668" t="s">
        <v>1929</v>
      </c>
      <c r="D334" s="651">
        <v>620.41555848111966</v>
      </c>
    </row>
    <row r="335" spans="1:4" ht="16.5" thickTop="1" thickBot="1">
      <c r="A335" s="667" t="s">
        <v>688</v>
      </c>
      <c r="B335" s="667" t="s">
        <v>92</v>
      </c>
      <c r="C335" s="668" t="s">
        <v>689</v>
      </c>
      <c r="D335" s="651">
        <v>2773.7077111472913</v>
      </c>
    </row>
    <row r="336" spans="1:4" ht="16.5" thickTop="1" thickBot="1">
      <c r="A336" s="667" t="s">
        <v>691</v>
      </c>
      <c r="B336" s="667" t="s">
        <v>377</v>
      </c>
      <c r="C336" s="668" t="s">
        <v>692</v>
      </c>
      <c r="D336" s="651">
        <v>5018.5594711272124</v>
      </c>
    </row>
    <row r="337" spans="1:4" ht="16.5" thickTop="1" thickBot="1">
      <c r="A337" s="667" t="s">
        <v>696</v>
      </c>
      <c r="B337" s="667" t="s">
        <v>92</v>
      </c>
      <c r="C337" s="668" t="s">
        <v>697</v>
      </c>
      <c r="D337" s="651">
        <v>327138.7282165137</v>
      </c>
    </row>
    <row r="338" spans="1:4" ht="16.5" thickTop="1" thickBot="1">
      <c r="A338" s="667" t="s">
        <v>694</v>
      </c>
      <c r="B338" s="667" t="s">
        <v>92</v>
      </c>
      <c r="C338" s="668" t="s">
        <v>695</v>
      </c>
      <c r="D338" s="651">
        <v>83018.626379857393</v>
      </c>
    </row>
    <row r="339" spans="1:4" ht="16.5" thickTop="1" thickBot="1">
      <c r="A339" s="667" t="s">
        <v>693</v>
      </c>
      <c r="B339" s="667" t="s">
        <v>144</v>
      </c>
      <c r="C339" s="668" t="s">
        <v>2330</v>
      </c>
      <c r="D339" s="651">
        <v>327616.29688436392</v>
      </c>
    </row>
    <row r="340" spans="1:4" ht="31.5" thickTop="1" thickBot="1">
      <c r="A340" s="667" t="s">
        <v>648</v>
      </c>
      <c r="B340" s="667" t="s">
        <v>92</v>
      </c>
      <c r="C340" s="668" t="s">
        <v>1927</v>
      </c>
      <c r="D340" s="651">
        <v>1562286.0061811563</v>
      </c>
    </row>
    <row r="341" spans="1:4" ht="31.5" thickTop="1" thickBot="1">
      <c r="A341" s="667" t="s">
        <v>698</v>
      </c>
      <c r="B341" s="667" t="s">
        <v>92</v>
      </c>
      <c r="C341" s="668" t="s">
        <v>699</v>
      </c>
      <c r="D341" s="651">
        <v>1553549.6803549952</v>
      </c>
    </row>
    <row r="342" spans="1:4" ht="31.5" thickTop="1" thickBot="1">
      <c r="A342" s="667" t="s">
        <v>649</v>
      </c>
      <c r="B342" s="667" t="s">
        <v>92</v>
      </c>
      <c r="C342" s="668" t="s">
        <v>1928</v>
      </c>
      <c r="D342" s="651">
        <v>977805.03223210562</v>
      </c>
    </row>
    <row r="343" spans="1:4" ht="31.5" thickTop="1" thickBot="1">
      <c r="A343" s="667" t="s">
        <v>700</v>
      </c>
      <c r="B343" s="667" t="s">
        <v>92</v>
      </c>
      <c r="C343" s="668" t="s">
        <v>701</v>
      </c>
      <c r="D343" s="651">
        <v>948885.96865776565</v>
      </c>
    </row>
    <row r="344" spans="1:4" ht="16.5" thickTop="1" thickBot="1">
      <c r="A344" s="667" t="s">
        <v>737</v>
      </c>
      <c r="B344" s="667" t="s">
        <v>387</v>
      </c>
      <c r="C344" s="668" t="s">
        <v>2331</v>
      </c>
      <c r="D344" s="651">
        <v>67738.580572227685</v>
      </c>
    </row>
    <row r="345" spans="1:4" ht="16.5" thickTop="1" thickBot="1">
      <c r="A345" s="667" t="s">
        <v>702</v>
      </c>
      <c r="B345" s="667" t="s">
        <v>377</v>
      </c>
      <c r="C345" s="668" t="s">
        <v>2332</v>
      </c>
      <c r="D345" s="651">
        <v>70055.995044631622</v>
      </c>
    </row>
    <row r="346" spans="1:4" ht="16.5" thickTop="1" thickBot="1">
      <c r="A346" s="667" t="s">
        <v>703</v>
      </c>
      <c r="B346" s="667" t="s">
        <v>144</v>
      </c>
      <c r="C346" s="668" t="s">
        <v>2333</v>
      </c>
      <c r="D346" s="651">
        <v>410924.92553945415</v>
      </c>
    </row>
    <row r="347" spans="1:4" ht="16.5" thickTop="1" thickBot="1">
      <c r="A347" s="667" t="s">
        <v>708</v>
      </c>
      <c r="B347" s="667" t="s">
        <v>92</v>
      </c>
      <c r="C347" s="668" t="s">
        <v>2334</v>
      </c>
      <c r="D347" s="651">
        <v>72070.383608878052</v>
      </c>
    </row>
    <row r="348" spans="1:4" ht="16.5" thickTop="1" thickBot="1">
      <c r="A348" s="667" t="s">
        <v>713</v>
      </c>
      <c r="B348" s="667" t="s">
        <v>144</v>
      </c>
      <c r="C348" s="668" t="s">
        <v>1931</v>
      </c>
      <c r="D348" s="651">
        <v>13708.834495052011</v>
      </c>
    </row>
    <row r="349" spans="1:4" ht="16.5" thickTop="1" thickBot="1">
      <c r="A349" s="667" t="s">
        <v>704</v>
      </c>
      <c r="B349" s="667" t="s">
        <v>144</v>
      </c>
      <c r="C349" s="668" t="s">
        <v>2335</v>
      </c>
      <c r="D349" s="651">
        <v>62913.942784375846</v>
      </c>
    </row>
    <row r="350" spans="1:4" ht="16.5" thickTop="1" thickBot="1">
      <c r="A350" s="667" t="s">
        <v>705</v>
      </c>
      <c r="B350" s="667" t="s">
        <v>144</v>
      </c>
      <c r="C350" s="668" t="s">
        <v>2336</v>
      </c>
      <c r="D350" s="651">
        <v>25069.157278065471</v>
      </c>
    </row>
    <row r="351" spans="1:4" ht="16.5" thickTop="1" thickBot="1">
      <c r="A351" s="667" t="s">
        <v>736</v>
      </c>
      <c r="B351" s="667" t="s">
        <v>144</v>
      </c>
      <c r="C351" s="668" t="s">
        <v>1933</v>
      </c>
      <c r="D351" s="651">
        <v>141630.40792438938</v>
      </c>
    </row>
    <row r="352" spans="1:4" ht="16.5" thickTop="1" thickBot="1">
      <c r="A352" s="667" t="s">
        <v>709</v>
      </c>
      <c r="B352" s="667" t="s">
        <v>144</v>
      </c>
      <c r="C352" s="668" t="s">
        <v>710</v>
      </c>
      <c r="D352" s="651">
        <v>156104.29987683185</v>
      </c>
    </row>
    <row r="353" spans="1:4" ht="16.5" thickTop="1" thickBot="1">
      <c r="A353" s="667" t="s">
        <v>711</v>
      </c>
      <c r="B353" s="667" t="s">
        <v>144</v>
      </c>
      <c r="C353" s="668" t="s">
        <v>712</v>
      </c>
      <c r="D353" s="651">
        <v>676746.72171316179</v>
      </c>
    </row>
    <row r="354" spans="1:4" ht="16.5" thickTop="1" thickBot="1">
      <c r="A354" s="667" t="s">
        <v>707</v>
      </c>
      <c r="B354" s="667" t="s">
        <v>144</v>
      </c>
      <c r="C354" s="668" t="s">
        <v>2337</v>
      </c>
      <c r="D354" s="651">
        <v>3909.9618161669941</v>
      </c>
    </row>
    <row r="355" spans="1:4" ht="16.5" thickTop="1" thickBot="1">
      <c r="A355" s="667" t="s">
        <v>706</v>
      </c>
      <c r="B355" s="667" t="s">
        <v>144</v>
      </c>
      <c r="C355" s="668" t="s">
        <v>1930</v>
      </c>
      <c r="D355" s="651">
        <v>2863.5134746919366</v>
      </c>
    </row>
    <row r="356" spans="1:4" ht="16.5" thickTop="1" thickBot="1">
      <c r="A356" s="667" t="s">
        <v>716</v>
      </c>
      <c r="B356" s="667" t="s">
        <v>144</v>
      </c>
      <c r="C356" s="668" t="s">
        <v>717</v>
      </c>
      <c r="D356" s="651">
        <v>40174.931535361342</v>
      </c>
    </row>
    <row r="357" spans="1:4" ht="16.5" thickTop="1" thickBot="1">
      <c r="A357" s="667" t="s">
        <v>714</v>
      </c>
      <c r="B357" s="667" t="s">
        <v>144</v>
      </c>
      <c r="C357" s="668" t="s">
        <v>2338</v>
      </c>
      <c r="D357" s="651">
        <v>447663.5228225977</v>
      </c>
    </row>
    <row r="358" spans="1:4" ht="16.5" thickTop="1" thickBot="1">
      <c r="A358" s="667" t="s">
        <v>715</v>
      </c>
      <c r="B358" s="667" t="s">
        <v>144</v>
      </c>
      <c r="C358" s="668" t="s">
        <v>2339</v>
      </c>
      <c r="D358" s="651">
        <v>447663.5228225977</v>
      </c>
    </row>
    <row r="359" spans="1:4" ht="16.5" thickTop="1" thickBot="1">
      <c r="A359" s="667" t="s">
        <v>718</v>
      </c>
      <c r="B359" s="667" t="s">
        <v>144</v>
      </c>
      <c r="C359" s="668" t="s">
        <v>719</v>
      </c>
      <c r="D359" s="651">
        <v>123935.60732483938</v>
      </c>
    </row>
    <row r="360" spans="1:4" ht="16.5" thickTop="1" thickBot="1">
      <c r="A360" s="667" t="s">
        <v>720</v>
      </c>
      <c r="B360" s="667" t="s">
        <v>144</v>
      </c>
      <c r="C360" s="668" t="s">
        <v>721</v>
      </c>
      <c r="D360" s="651">
        <v>147977.13441698859</v>
      </c>
    </row>
    <row r="361" spans="1:4" ht="16.5" thickTop="1" thickBot="1">
      <c r="A361" s="667" t="s">
        <v>722</v>
      </c>
      <c r="B361" s="667" t="s">
        <v>144</v>
      </c>
      <c r="C361" s="668" t="s">
        <v>723</v>
      </c>
      <c r="D361" s="651">
        <v>185329.72520282859</v>
      </c>
    </row>
    <row r="362" spans="1:4" ht="16.5" thickTop="1" thickBot="1">
      <c r="A362" s="667" t="s">
        <v>724</v>
      </c>
      <c r="B362" s="667" t="s">
        <v>144</v>
      </c>
      <c r="C362" s="668" t="s">
        <v>725</v>
      </c>
      <c r="D362" s="651">
        <v>252528.14107941408</v>
      </c>
    </row>
    <row r="363" spans="1:4" ht="16.5" thickTop="1" thickBot="1">
      <c r="A363" s="667" t="s">
        <v>726</v>
      </c>
      <c r="B363" s="667" t="s">
        <v>144</v>
      </c>
      <c r="C363" s="668" t="s">
        <v>2340</v>
      </c>
      <c r="D363" s="651">
        <v>160699.72614144537</v>
      </c>
    </row>
    <row r="364" spans="1:4" ht="16.5" thickTop="1" thickBot="1">
      <c r="A364" s="667" t="s">
        <v>738</v>
      </c>
      <c r="B364" s="667" t="s">
        <v>144</v>
      </c>
      <c r="C364" s="668" t="s">
        <v>2341</v>
      </c>
      <c r="D364" s="651">
        <v>143481.89834057618</v>
      </c>
    </row>
    <row r="365" spans="1:4" ht="16.5" thickTop="1" thickBot="1">
      <c r="A365" s="667" t="s">
        <v>727</v>
      </c>
      <c r="B365" s="667" t="s">
        <v>144</v>
      </c>
      <c r="C365" s="668" t="s">
        <v>728</v>
      </c>
      <c r="D365" s="651">
        <v>53641.409813165163</v>
      </c>
    </row>
    <row r="366" spans="1:4" ht="16.5" thickTop="1" thickBot="1">
      <c r="A366" s="667" t="s">
        <v>729</v>
      </c>
      <c r="B366" s="667" t="s">
        <v>144</v>
      </c>
      <c r="C366" s="668" t="s">
        <v>1932</v>
      </c>
      <c r="D366" s="651">
        <v>51875.05606240216</v>
      </c>
    </row>
    <row r="367" spans="1:4" ht="16.5" thickTop="1" thickBot="1">
      <c r="A367" s="667" t="s">
        <v>730</v>
      </c>
      <c r="B367" s="667" t="s">
        <v>92</v>
      </c>
      <c r="C367" s="668" t="s">
        <v>2342</v>
      </c>
      <c r="D367" s="651">
        <v>47316.356668035827</v>
      </c>
    </row>
    <row r="368" spans="1:4" ht="16.5" thickTop="1" thickBot="1">
      <c r="A368" s="667" t="s">
        <v>732</v>
      </c>
      <c r="B368" s="667" t="s">
        <v>92</v>
      </c>
      <c r="C368" s="668" t="s">
        <v>733</v>
      </c>
      <c r="D368" s="651">
        <v>2082.5552543214085</v>
      </c>
    </row>
    <row r="369" spans="1:4" ht="16.5" thickTop="1" thickBot="1">
      <c r="A369" s="667" t="s">
        <v>731</v>
      </c>
      <c r="B369" s="667" t="s">
        <v>92</v>
      </c>
      <c r="C369" s="668" t="s">
        <v>2343</v>
      </c>
      <c r="D369" s="651">
        <v>1160.4688681056884</v>
      </c>
    </row>
    <row r="370" spans="1:4" ht="16.5" thickTop="1" thickBot="1">
      <c r="A370" s="667" t="s">
        <v>734</v>
      </c>
      <c r="B370" s="667" t="s">
        <v>92</v>
      </c>
      <c r="C370" s="668" t="s">
        <v>735</v>
      </c>
      <c r="D370" s="651">
        <v>40939.403089719926</v>
      </c>
    </row>
    <row r="371" spans="1:4" ht="16.5" thickTop="1" thickBot="1">
      <c r="A371" s="667" t="s">
        <v>741</v>
      </c>
      <c r="B371" s="667" t="s">
        <v>92</v>
      </c>
      <c r="C371" s="668" t="s">
        <v>1934</v>
      </c>
      <c r="D371" s="651">
        <v>36197.613313360562</v>
      </c>
    </row>
    <row r="372" spans="1:4" ht="16.5" thickTop="1" thickBot="1">
      <c r="A372" s="667" t="s">
        <v>739</v>
      </c>
      <c r="B372" s="667" t="s">
        <v>377</v>
      </c>
      <c r="C372" s="668" t="s">
        <v>740</v>
      </c>
      <c r="D372" s="651">
        <v>3317.8269985575312</v>
      </c>
    </row>
    <row r="373" spans="1:4" ht="16.5" thickTop="1" thickBot="1">
      <c r="A373" s="193"/>
      <c r="B373" s="193"/>
      <c r="C373" s="198"/>
      <c r="D373" s="194"/>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D119"/>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4" ht="99.75" customHeight="1" thickTop="1" thickBot="1">
      <c r="A1" s="691" t="s">
        <v>1850</v>
      </c>
      <c r="B1" s="692"/>
      <c r="C1" s="692"/>
      <c r="D1" s="693"/>
    </row>
    <row r="2" spans="1:4" ht="16.5" thickTop="1" thickBot="1">
      <c r="A2" s="690" t="s">
        <v>1409</v>
      </c>
      <c r="B2" s="690"/>
      <c r="C2" s="690"/>
      <c r="D2" s="690"/>
    </row>
    <row r="3" spans="1:4" ht="16.5" thickTop="1" thickBot="1">
      <c r="A3" s="694"/>
      <c r="B3" s="694"/>
      <c r="C3" s="694"/>
      <c r="D3" s="694"/>
    </row>
    <row r="4" spans="1:4" ht="16.5" thickTop="1" thickBot="1">
      <c r="A4" s="695"/>
      <c r="B4" s="695"/>
      <c r="C4" s="695"/>
      <c r="D4" s="695"/>
    </row>
    <row r="5" spans="1:4" ht="30" customHeight="1" thickTop="1" thickBot="1">
      <c r="A5" s="200"/>
      <c r="B5" s="100"/>
      <c r="C5" s="101"/>
      <c r="D5" s="187"/>
    </row>
    <row r="6" spans="1:4" ht="30" customHeight="1" thickTop="1" thickBot="1">
      <c r="A6" s="201" t="s">
        <v>1266</v>
      </c>
      <c r="B6" s="100" t="s">
        <v>339</v>
      </c>
      <c r="C6" s="102" t="s">
        <v>2026</v>
      </c>
      <c r="D6" s="653">
        <v>1104.4210612622992</v>
      </c>
    </row>
    <row r="7" spans="1:4" ht="30" customHeight="1" thickTop="1" thickBot="1">
      <c r="A7" s="201" t="s">
        <v>1352</v>
      </c>
      <c r="B7" s="100" t="s">
        <v>339</v>
      </c>
      <c r="C7" s="102" t="s">
        <v>2025</v>
      </c>
      <c r="D7" s="653">
        <v>1119.7318892834955</v>
      </c>
    </row>
    <row r="8" spans="1:4" ht="30" customHeight="1" thickTop="1" thickBot="1">
      <c r="A8" s="201" t="s">
        <v>1364</v>
      </c>
      <c r="B8" s="100" t="s">
        <v>339</v>
      </c>
      <c r="C8" s="102" t="s">
        <v>2027</v>
      </c>
      <c r="D8" s="653">
        <v>1270.1333007478286</v>
      </c>
    </row>
    <row r="9" spans="1:4" ht="30" customHeight="1" thickTop="1" thickBot="1">
      <c r="A9" s="201" t="s">
        <v>1225</v>
      </c>
      <c r="B9" s="100" t="s">
        <v>1223</v>
      </c>
      <c r="C9" s="102" t="s">
        <v>1226</v>
      </c>
      <c r="D9" s="653">
        <v>1104.4210612622992</v>
      </c>
    </row>
    <row r="10" spans="1:4" ht="30" customHeight="1" thickTop="1" thickBot="1">
      <c r="A10" s="201" t="s">
        <v>1388</v>
      </c>
      <c r="B10" s="100" t="s">
        <v>339</v>
      </c>
      <c r="C10" s="102" t="s">
        <v>1389</v>
      </c>
      <c r="D10" s="653">
        <v>1104.4210612622992</v>
      </c>
    </row>
    <row r="11" spans="1:4" ht="30" customHeight="1" thickTop="1" thickBot="1">
      <c r="A11" s="201" t="s">
        <v>1329</v>
      </c>
      <c r="B11" s="100" t="s">
        <v>339</v>
      </c>
      <c r="C11" s="102" t="s">
        <v>1330</v>
      </c>
      <c r="D11" s="653">
        <v>1117.717304658089</v>
      </c>
    </row>
    <row r="12" spans="1:4" ht="30" customHeight="1" thickTop="1" thickBot="1">
      <c r="A12" s="201" t="s">
        <v>1331</v>
      </c>
      <c r="B12" s="100" t="s">
        <v>339</v>
      </c>
      <c r="C12" s="102" t="s">
        <v>1332</v>
      </c>
      <c r="D12" s="653">
        <v>1117.717304658089</v>
      </c>
    </row>
    <row r="13" spans="1:4" ht="30" customHeight="1" thickTop="1" thickBot="1">
      <c r="A13" s="201" t="s">
        <v>1333</v>
      </c>
      <c r="B13" s="100" t="s">
        <v>339</v>
      </c>
      <c r="C13" s="102" t="s">
        <v>1334</v>
      </c>
      <c r="D13" s="653">
        <v>1117.717304658089</v>
      </c>
    </row>
    <row r="14" spans="1:4" ht="30" customHeight="1" thickTop="1" thickBot="1">
      <c r="A14" s="201" t="s">
        <v>1335</v>
      </c>
      <c r="B14" s="100" t="s">
        <v>339</v>
      </c>
      <c r="C14" s="102" t="s">
        <v>1336</v>
      </c>
      <c r="D14" s="653">
        <v>1117.717304658089</v>
      </c>
    </row>
    <row r="15" spans="1:4" ht="30" customHeight="1" thickTop="1" thickBot="1">
      <c r="A15" s="201" t="s">
        <v>1317</v>
      </c>
      <c r="B15" s="100" t="s">
        <v>339</v>
      </c>
      <c r="C15" s="102" t="s">
        <v>1860</v>
      </c>
      <c r="D15" s="653">
        <v>1104.4210612622992</v>
      </c>
    </row>
    <row r="16" spans="1:4" ht="30" customHeight="1" thickTop="1" thickBot="1">
      <c r="A16" s="201" t="s">
        <v>1227</v>
      </c>
      <c r="B16" s="100" t="s">
        <v>339</v>
      </c>
      <c r="C16" s="102" t="s">
        <v>1228</v>
      </c>
      <c r="D16" s="653">
        <v>1117.717304658089</v>
      </c>
    </row>
    <row r="17" spans="1:4" ht="30" customHeight="1" thickTop="1" thickBot="1">
      <c r="A17" s="201" t="s">
        <v>1229</v>
      </c>
      <c r="B17" s="100" t="s">
        <v>339</v>
      </c>
      <c r="C17" s="102" t="s">
        <v>1230</v>
      </c>
      <c r="D17" s="653">
        <v>1117.717304658089</v>
      </c>
    </row>
    <row r="18" spans="1:4" ht="30" customHeight="1" thickTop="1" thickBot="1">
      <c r="A18" s="201" t="s">
        <v>1231</v>
      </c>
      <c r="B18" s="100" t="s">
        <v>339</v>
      </c>
      <c r="C18" s="102" t="s">
        <v>1232</v>
      </c>
      <c r="D18" s="653">
        <v>1117.717304658089</v>
      </c>
    </row>
    <row r="19" spans="1:4" ht="30" customHeight="1" thickTop="1" thickBot="1">
      <c r="A19" s="201" t="s">
        <v>1235</v>
      </c>
      <c r="B19" s="100" t="s">
        <v>339</v>
      </c>
      <c r="C19" s="102" t="s">
        <v>1236</v>
      </c>
      <c r="D19" s="653">
        <v>1117.717304658089</v>
      </c>
    </row>
    <row r="20" spans="1:4" ht="30" customHeight="1" thickTop="1" thickBot="1">
      <c r="A20" s="201" t="s">
        <v>1407</v>
      </c>
      <c r="B20" s="100" t="s">
        <v>339</v>
      </c>
      <c r="C20" s="102" t="s">
        <v>1869</v>
      </c>
      <c r="D20" s="653">
        <v>1117.717304658089</v>
      </c>
    </row>
    <row r="21" spans="1:4" ht="30" customHeight="1" thickTop="1" thickBot="1">
      <c r="A21" s="201" t="s">
        <v>1239</v>
      </c>
      <c r="B21" s="100" t="s">
        <v>339</v>
      </c>
      <c r="C21" s="102" t="s">
        <v>1240</v>
      </c>
      <c r="D21" s="653">
        <v>1117.717304658089</v>
      </c>
    </row>
    <row r="22" spans="1:4" ht="30" customHeight="1" thickTop="1" thickBot="1">
      <c r="A22" s="201" t="s">
        <v>1390</v>
      </c>
      <c r="B22" s="100" t="s">
        <v>339</v>
      </c>
      <c r="C22" s="102" t="s">
        <v>1391</v>
      </c>
      <c r="D22" s="653">
        <v>1117.717304658089</v>
      </c>
    </row>
    <row r="23" spans="1:4" ht="30" customHeight="1" thickTop="1" thickBot="1">
      <c r="A23" s="201" t="s">
        <v>1247</v>
      </c>
      <c r="B23" s="100" t="s">
        <v>339</v>
      </c>
      <c r="C23" s="102" t="s">
        <v>1248</v>
      </c>
      <c r="D23" s="653">
        <v>1104.4210612622992</v>
      </c>
    </row>
    <row r="24" spans="1:4" ht="30" customHeight="1" thickTop="1" thickBot="1">
      <c r="A24" s="201" t="s">
        <v>1269</v>
      </c>
      <c r="B24" s="100" t="s">
        <v>339</v>
      </c>
      <c r="C24" s="102" t="s">
        <v>1270</v>
      </c>
      <c r="D24" s="653">
        <v>1117.717304658089</v>
      </c>
    </row>
    <row r="25" spans="1:4" ht="30" customHeight="1" thickTop="1" thickBot="1">
      <c r="A25" s="201" t="s">
        <v>1241</v>
      </c>
      <c r="B25" s="100" t="s">
        <v>339</v>
      </c>
      <c r="C25" s="102" t="s">
        <v>1242</v>
      </c>
      <c r="D25" s="653">
        <v>1117.717304658089</v>
      </c>
    </row>
    <row r="26" spans="1:4" ht="30" customHeight="1" thickTop="1" thickBot="1">
      <c r="A26" s="201" t="s">
        <v>1246</v>
      </c>
      <c r="B26" s="100" t="s">
        <v>339</v>
      </c>
      <c r="C26" s="102" t="s">
        <v>1242</v>
      </c>
      <c r="D26" s="653">
        <v>1117.717304658089</v>
      </c>
    </row>
    <row r="27" spans="1:4" ht="30" customHeight="1" thickTop="1" thickBot="1">
      <c r="A27" s="201" t="s">
        <v>1303</v>
      </c>
      <c r="B27" s="100" t="s">
        <v>339</v>
      </c>
      <c r="C27" s="102" t="s">
        <v>1304</v>
      </c>
      <c r="D27" s="653">
        <v>1104.4210612622992</v>
      </c>
    </row>
    <row r="28" spans="1:4" ht="30" customHeight="1" thickTop="1" thickBot="1">
      <c r="A28" s="201" t="s">
        <v>1249</v>
      </c>
      <c r="B28" s="100" t="s">
        <v>339</v>
      </c>
      <c r="C28" s="102" t="s">
        <v>1250</v>
      </c>
      <c r="D28" s="653">
        <v>1117.717304658089</v>
      </c>
    </row>
    <row r="29" spans="1:4" ht="30" customHeight="1" thickTop="1" thickBot="1">
      <c r="A29" s="201" t="s">
        <v>1254</v>
      </c>
      <c r="B29" s="100" t="s">
        <v>339</v>
      </c>
      <c r="C29" s="102" t="s">
        <v>1255</v>
      </c>
      <c r="D29" s="653">
        <v>1117.717304658089</v>
      </c>
    </row>
    <row r="30" spans="1:4" ht="30" customHeight="1" thickTop="1" thickBot="1">
      <c r="A30" s="201" t="s">
        <v>1252</v>
      </c>
      <c r="B30" s="100" t="s">
        <v>339</v>
      </c>
      <c r="C30" s="102" t="s">
        <v>1253</v>
      </c>
      <c r="D30" s="653">
        <v>1104.4210612622992</v>
      </c>
    </row>
    <row r="31" spans="1:4" ht="30" customHeight="1" thickTop="1" thickBot="1">
      <c r="A31" s="201" t="s">
        <v>1267</v>
      </c>
      <c r="B31" s="100" t="s">
        <v>339</v>
      </c>
      <c r="C31" s="102" t="s">
        <v>1268</v>
      </c>
      <c r="D31" s="653">
        <v>1104.4210612622992</v>
      </c>
    </row>
    <row r="32" spans="1:4" ht="30" customHeight="1" thickTop="1" thickBot="1">
      <c r="A32" s="201" t="s">
        <v>1256</v>
      </c>
      <c r="B32" s="100" t="s">
        <v>339</v>
      </c>
      <c r="C32" s="102" t="s">
        <v>1257</v>
      </c>
      <c r="D32" s="653">
        <v>1104.4210612622992</v>
      </c>
    </row>
    <row r="33" spans="1:4" ht="30" customHeight="1" thickTop="1" thickBot="1">
      <c r="A33" s="201" t="s">
        <v>1272</v>
      </c>
      <c r="B33" s="100" t="s">
        <v>339</v>
      </c>
      <c r="C33" s="102" t="s">
        <v>1257</v>
      </c>
      <c r="D33" s="653">
        <v>1104.4210612622992</v>
      </c>
    </row>
    <row r="34" spans="1:4" ht="30" customHeight="1" thickTop="1" thickBot="1">
      <c r="A34" s="201" t="s">
        <v>1273</v>
      </c>
      <c r="B34" s="100" t="s">
        <v>339</v>
      </c>
      <c r="C34" s="102" t="s">
        <v>1274</v>
      </c>
      <c r="D34" s="653">
        <v>1104.4210612622992</v>
      </c>
    </row>
    <row r="35" spans="1:4" ht="30" customHeight="1" thickTop="1" thickBot="1">
      <c r="A35" s="201" t="s">
        <v>1323</v>
      </c>
      <c r="B35" s="100" t="s">
        <v>339</v>
      </c>
      <c r="C35" s="102" t="s">
        <v>1864</v>
      </c>
      <c r="D35" s="653">
        <v>1117.717304658089</v>
      </c>
    </row>
    <row r="36" spans="1:4" ht="30" customHeight="1" thickTop="1" thickBot="1">
      <c r="A36" s="201" t="s">
        <v>1404</v>
      </c>
      <c r="B36" s="100" t="s">
        <v>339</v>
      </c>
      <c r="C36" s="102" t="s">
        <v>1405</v>
      </c>
      <c r="D36" s="653">
        <v>1117.717304658089</v>
      </c>
    </row>
    <row r="37" spans="1:4" ht="30" customHeight="1" thickTop="1" thickBot="1">
      <c r="A37" s="201" t="s">
        <v>1385</v>
      </c>
      <c r="B37" s="100" t="s">
        <v>339</v>
      </c>
      <c r="C37" s="102" t="s">
        <v>1386</v>
      </c>
      <c r="D37" s="653">
        <v>1117.717304658089</v>
      </c>
    </row>
    <row r="38" spans="1:4" ht="30" customHeight="1" thickTop="1" thickBot="1">
      <c r="A38" s="201" t="s">
        <v>1264</v>
      </c>
      <c r="B38" s="100" t="s">
        <v>339</v>
      </c>
      <c r="C38" s="102" t="s">
        <v>1265</v>
      </c>
      <c r="D38" s="653">
        <v>1117.717304658089</v>
      </c>
    </row>
    <row r="39" spans="1:4" ht="30" customHeight="1" thickTop="1" thickBot="1">
      <c r="A39" s="201" t="s">
        <v>1221</v>
      </c>
      <c r="B39" s="100" t="s">
        <v>1223</v>
      </c>
      <c r="C39" s="102" t="s">
        <v>1280</v>
      </c>
      <c r="D39" s="653">
        <v>1117.717304658089</v>
      </c>
    </row>
    <row r="40" spans="1:4" ht="30" customHeight="1" thickTop="1" thickBot="1">
      <c r="A40" s="201" t="s">
        <v>1261</v>
      </c>
      <c r="B40" s="100" t="s">
        <v>339</v>
      </c>
      <c r="C40" s="102" t="s">
        <v>1262</v>
      </c>
      <c r="D40" s="653">
        <v>1104.4210612622992</v>
      </c>
    </row>
    <row r="41" spans="1:4" ht="30" customHeight="1" thickTop="1" thickBot="1">
      <c r="A41" s="201" t="s">
        <v>1259</v>
      </c>
      <c r="B41" s="100" t="s">
        <v>339</v>
      </c>
      <c r="C41" s="102" t="s">
        <v>1260</v>
      </c>
      <c r="D41" s="653">
        <v>1104.4210612622992</v>
      </c>
    </row>
    <row r="42" spans="1:4" ht="30" customHeight="1" thickTop="1" thickBot="1">
      <c r="A42" s="201" t="s">
        <v>1392</v>
      </c>
      <c r="B42" s="100" t="s">
        <v>339</v>
      </c>
      <c r="C42" s="102" t="s">
        <v>1260</v>
      </c>
      <c r="D42" s="653">
        <v>1104.4210612622992</v>
      </c>
    </row>
    <row r="43" spans="1:4" ht="30" customHeight="1" thickTop="1" thickBot="1">
      <c r="A43" s="201" t="s">
        <v>1233</v>
      </c>
      <c r="B43" s="100" t="s">
        <v>339</v>
      </c>
      <c r="C43" s="102" t="s">
        <v>1234</v>
      </c>
      <c r="D43" s="653">
        <v>1117.717304658089</v>
      </c>
    </row>
    <row r="44" spans="1:4" ht="30" customHeight="1" thickTop="1" thickBot="1">
      <c r="A44" s="201" t="s">
        <v>1387</v>
      </c>
      <c r="B44" s="100" t="s">
        <v>339</v>
      </c>
      <c r="C44" s="102" t="s">
        <v>1234</v>
      </c>
      <c r="D44" s="653">
        <v>1117.717304658089</v>
      </c>
    </row>
    <row r="45" spans="1:4" ht="30" customHeight="1" thickTop="1" thickBot="1">
      <c r="A45" s="201" t="s">
        <v>1278</v>
      </c>
      <c r="B45" s="100" t="s">
        <v>339</v>
      </c>
      <c r="C45" s="102" t="s">
        <v>1279</v>
      </c>
      <c r="D45" s="653">
        <v>1104.4210612622992</v>
      </c>
    </row>
    <row r="46" spans="1:4" ht="30" customHeight="1" thickTop="1" thickBot="1">
      <c r="A46" s="201" t="s">
        <v>1287</v>
      </c>
      <c r="B46" s="100" t="s">
        <v>339</v>
      </c>
      <c r="C46" s="102" t="s">
        <v>1288</v>
      </c>
      <c r="D46" s="653">
        <v>1117.717304658089</v>
      </c>
    </row>
    <row r="47" spans="1:4" ht="30" customHeight="1" thickTop="1" thickBot="1">
      <c r="A47" s="201" t="s">
        <v>1291</v>
      </c>
      <c r="B47" s="100" t="s">
        <v>339</v>
      </c>
      <c r="C47" s="102" t="s">
        <v>1292</v>
      </c>
      <c r="D47" s="653">
        <v>1104.4210612622992</v>
      </c>
    </row>
    <row r="48" spans="1:4" ht="30" customHeight="1" thickTop="1" thickBot="1">
      <c r="A48" s="201" t="s">
        <v>1283</v>
      </c>
      <c r="B48" s="100" t="s">
        <v>1223</v>
      </c>
      <c r="C48" s="102" t="s">
        <v>1284</v>
      </c>
      <c r="D48" s="653">
        <v>1104.4210612622992</v>
      </c>
    </row>
    <row r="49" spans="1:4" ht="30" customHeight="1" thickTop="1" thickBot="1">
      <c r="A49" s="201" t="s">
        <v>1281</v>
      </c>
      <c r="B49" s="100" t="s">
        <v>339</v>
      </c>
      <c r="C49" s="102" t="s">
        <v>1282</v>
      </c>
      <c r="D49" s="653">
        <v>1117.717304658089</v>
      </c>
    </row>
    <row r="50" spans="1:4" ht="30" customHeight="1" thickTop="1" thickBot="1">
      <c r="A50" s="201" t="s">
        <v>1285</v>
      </c>
      <c r="B50" s="100" t="s">
        <v>339</v>
      </c>
      <c r="C50" s="102" t="s">
        <v>1286</v>
      </c>
      <c r="D50" s="653">
        <v>1104.4210612622992</v>
      </c>
    </row>
    <row r="51" spans="1:4" ht="30" customHeight="1" thickTop="1" thickBot="1">
      <c r="A51" s="201" t="s">
        <v>1314</v>
      </c>
      <c r="B51" s="100" t="s">
        <v>1306</v>
      </c>
      <c r="C51" s="102" t="s">
        <v>1315</v>
      </c>
      <c r="D51" s="653">
        <v>1104.4210612622992</v>
      </c>
    </row>
    <row r="52" spans="1:4" ht="30" customHeight="1" thickTop="1" thickBot="1">
      <c r="A52" s="201" t="s">
        <v>1316</v>
      </c>
      <c r="B52" s="100" t="s">
        <v>1306</v>
      </c>
      <c r="C52" s="102" t="s">
        <v>1315</v>
      </c>
      <c r="D52" s="653">
        <v>1104.4210612622992</v>
      </c>
    </row>
    <row r="53" spans="1:4" ht="30" customHeight="1" thickTop="1" thickBot="1">
      <c r="A53" s="201" t="s">
        <v>1289</v>
      </c>
      <c r="B53" s="100" t="s">
        <v>339</v>
      </c>
      <c r="C53" s="102" t="s">
        <v>1290</v>
      </c>
      <c r="D53" s="653">
        <v>1104.4210612622992</v>
      </c>
    </row>
    <row r="54" spans="1:4" ht="30" customHeight="1" thickTop="1" thickBot="1">
      <c r="A54" s="201" t="s">
        <v>1293</v>
      </c>
      <c r="B54" s="100" t="s">
        <v>339</v>
      </c>
      <c r="C54" s="102" t="s">
        <v>1294</v>
      </c>
      <c r="D54" s="653">
        <v>1117.717304658089</v>
      </c>
    </row>
    <row r="55" spans="1:4" ht="30" customHeight="1" thickTop="1" thickBot="1">
      <c r="A55" s="201" t="s">
        <v>1378</v>
      </c>
      <c r="B55" s="100" t="s">
        <v>339</v>
      </c>
      <c r="C55" s="102" t="s">
        <v>2029</v>
      </c>
      <c r="D55" s="653">
        <v>1117.717304658089</v>
      </c>
    </row>
    <row r="56" spans="1:4" ht="30" customHeight="1" thickTop="1" thickBot="1">
      <c r="A56" s="201" t="s">
        <v>1379</v>
      </c>
      <c r="B56" s="100" t="s">
        <v>339</v>
      </c>
      <c r="C56" s="102" t="s">
        <v>2030</v>
      </c>
      <c r="D56" s="653">
        <v>1117.717304658089</v>
      </c>
    </row>
    <row r="57" spans="1:4" ht="30" customHeight="1" thickTop="1" thickBot="1">
      <c r="A57" s="201" t="s">
        <v>1380</v>
      </c>
      <c r="B57" s="100" t="s">
        <v>339</v>
      </c>
      <c r="C57" s="102" t="s">
        <v>2031</v>
      </c>
      <c r="D57" s="653">
        <v>1117.717304658089</v>
      </c>
    </row>
    <row r="58" spans="1:4" ht="30" customHeight="1" thickTop="1" thickBot="1">
      <c r="A58" s="201" t="s">
        <v>1357</v>
      </c>
      <c r="B58" s="100" t="s">
        <v>339</v>
      </c>
      <c r="C58" s="102" t="s">
        <v>1867</v>
      </c>
      <c r="D58" s="653">
        <v>1117.717304658089</v>
      </c>
    </row>
    <row r="59" spans="1:4" ht="30" customHeight="1" thickTop="1" thickBot="1">
      <c r="A59" s="201" t="s">
        <v>1295</v>
      </c>
      <c r="B59" s="100" t="s">
        <v>339</v>
      </c>
      <c r="C59" s="102" t="s">
        <v>1296</v>
      </c>
      <c r="D59" s="653">
        <v>1117.717304658089</v>
      </c>
    </row>
    <row r="60" spans="1:4" ht="30" customHeight="1" thickTop="1" thickBot="1">
      <c r="A60" s="201" t="s">
        <v>1376</v>
      </c>
      <c r="B60" s="100" t="s">
        <v>339</v>
      </c>
      <c r="C60" s="102" t="s">
        <v>1377</v>
      </c>
      <c r="D60" s="653">
        <v>1117.717304658089</v>
      </c>
    </row>
    <row r="61" spans="1:4" ht="30" customHeight="1" thickTop="1" thickBot="1">
      <c r="A61" s="201" t="s">
        <v>1362</v>
      </c>
      <c r="B61" s="100" t="s">
        <v>339</v>
      </c>
      <c r="C61" s="102" t="s">
        <v>1363</v>
      </c>
      <c r="D61" s="653">
        <v>1270.1333007478286</v>
      </c>
    </row>
    <row r="62" spans="1:4" ht="30" customHeight="1" thickTop="1" thickBot="1">
      <c r="A62" s="201" t="s">
        <v>1369</v>
      </c>
      <c r="B62" s="100" t="s">
        <v>339</v>
      </c>
      <c r="C62" s="102" t="s">
        <v>1370</v>
      </c>
      <c r="D62" s="653">
        <v>1117.717304658089</v>
      </c>
    </row>
    <row r="63" spans="1:4" ht="30" customHeight="1" thickTop="1" thickBot="1">
      <c r="A63" s="201" t="s">
        <v>1373</v>
      </c>
      <c r="B63" s="100" t="s">
        <v>339</v>
      </c>
      <c r="C63" s="102" t="s">
        <v>1374</v>
      </c>
      <c r="D63" s="653">
        <v>1117.717304658089</v>
      </c>
    </row>
    <row r="64" spans="1:4" ht="30" customHeight="1" thickTop="1" thickBot="1">
      <c r="A64" s="201" t="s">
        <v>1360</v>
      </c>
      <c r="B64" s="100" t="s">
        <v>339</v>
      </c>
      <c r="C64" s="102" t="s">
        <v>1361</v>
      </c>
      <c r="D64" s="653">
        <v>1117.717304658089</v>
      </c>
    </row>
    <row r="65" spans="1:4" ht="30" customHeight="1" thickTop="1" thickBot="1">
      <c r="A65" s="201" t="s">
        <v>1297</v>
      </c>
      <c r="B65" s="100" t="s">
        <v>339</v>
      </c>
      <c r="C65" s="102" t="s">
        <v>1298</v>
      </c>
      <c r="D65" s="653">
        <v>1117.717304658089</v>
      </c>
    </row>
    <row r="66" spans="1:4" ht="30" customHeight="1" thickTop="1" thickBot="1">
      <c r="A66" s="201" t="s">
        <v>1367</v>
      </c>
      <c r="B66" s="100" t="s">
        <v>339</v>
      </c>
      <c r="C66" s="102" t="s">
        <v>1368</v>
      </c>
      <c r="D66" s="653">
        <v>1117.717304658089</v>
      </c>
    </row>
    <row r="67" spans="1:4" ht="30" customHeight="1" thickTop="1" thickBot="1">
      <c r="A67" s="201" t="s">
        <v>1371</v>
      </c>
      <c r="B67" s="100" t="s">
        <v>339</v>
      </c>
      <c r="C67" s="102" t="s">
        <v>1372</v>
      </c>
      <c r="D67" s="653">
        <v>1117.717304658089</v>
      </c>
    </row>
    <row r="68" spans="1:4" ht="30" customHeight="1" thickTop="1" thickBot="1">
      <c r="A68" s="201" t="s">
        <v>1343</v>
      </c>
      <c r="B68" s="100" t="s">
        <v>339</v>
      </c>
      <c r="C68" s="102" t="s">
        <v>1344</v>
      </c>
      <c r="D68" s="653">
        <v>1117.717304658089</v>
      </c>
    </row>
    <row r="69" spans="1:4" ht="30" customHeight="1" thickTop="1" thickBot="1">
      <c r="A69" s="201" t="s">
        <v>1383</v>
      </c>
      <c r="B69" s="100" t="s">
        <v>339</v>
      </c>
      <c r="C69" s="102" t="s">
        <v>2033</v>
      </c>
      <c r="D69" s="653">
        <v>1117.717304658089</v>
      </c>
    </row>
    <row r="70" spans="1:4" ht="30" customHeight="1" thickTop="1" thickBot="1">
      <c r="A70" s="201" t="s">
        <v>1384</v>
      </c>
      <c r="B70" s="100" t="s">
        <v>339</v>
      </c>
      <c r="C70" s="102" t="s">
        <v>2034</v>
      </c>
      <c r="D70" s="653">
        <v>1117.717304658089</v>
      </c>
    </row>
    <row r="71" spans="1:4" ht="30" customHeight="1" thickTop="1" thickBot="1">
      <c r="A71" s="201" t="s">
        <v>1381</v>
      </c>
      <c r="B71" s="100" t="s">
        <v>339</v>
      </c>
      <c r="C71" s="102" t="s">
        <v>2035</v>
      </c>
      <c r="D71" s="653">
        <v>1117.717304658089</v>
      </c>
    </row>
    <row r="72" spans="1:4" ht="30" customHeight="1" thickTop="1" thickBot="1">
      <c r="A72" s="201" t="s">
        <v>1382</v>
      </c>
      <c r="B72" s="100" t="s">
        <v>339</v>
      </c>
      <c r="C72" s="102" t="s">
        <v>2036</v>
      </c>
      <c r="D72" s="653">
        <v>1117.717304658089</v>
      </c>
    </row>
    <row r="73" spans="1:4" ht="30" customHeight="1" thickTop="1" thickBot="1">
      <c r="A73" s="201" t="s">
        <v>1350</v>
      </c>
      <c r="B73" s="100" t="s">
        <v>339</v>
      </c>
      <c r="C73" s="102" t="s">
        <v>1351</v>
      </c>
      <c r="D73" s="653">
        <v>1117.717304658089</v>
      </c>
    </row>
    <row r="74" spans="1:4" ht="30" customHeight="1" thickTop="1" thickBot="1">
      <c r="A74" s="201" t="s">
        <v>1349</v>
      </c>
      <c r="B74" s="100" t="s">
        <v>339</v>
      </c>
      <c r="C74" s="102" t="s">
        <v>1866</v>
      </c>
      <c r="D74" s="653">
        <v>1117.717304658089</v>
      </c>
    </row>
    <row r="75" spans="1:4" ht="30" customHeight="1" thickTop="1" thickBot="1">
      <c r="A75" s="201" t="s">
        <v>1347</v>
      </c>
      <c r="B75" s="100" t="s">
        <v>339</v>
      </c>
      <c r="C75" s="102" t="s">
        <v>1348</v>
      </c>
      <c r="D75" s="653">
        <v>1117.717304658089</v>
      </c>
    </row>
    <row r="76" spans="1:4" ht="30" customHeight="1" thickTop="1" thickBot="1">
      <c r="A76" s="201" t="s">
        <v>1375</v>
      </c>
      <c r="B76" s="100" t="s">
        <v>339</v>
      </c>
      <c r="C76" s="102" t="s">
        <v>2028</v>
      </c>
      <c r="D76" s="653">
        <v>1117.717304658089</v>
      </c>
    </row>
    <row r="77" spans="1:4" ht="30" customHeight="1" thickTop="1" thickBot="1">
      <c r="A77" s="201" t="s">
        <v>1353</v>
      </c>
      <c r="B77" s="100" t="s">
        <v>339</v>
      </c>
      <c r="C77" s="102" t="s">
        <v>1354</v>
      </c>
      <c r="D77" s="653">
        <v>1117.717304658089</v>
      </c>
    </row>
    <row r="78" spans="1:4" ht="30" customHeight="1" thickTop="1" thickBot="1">
      <c r="A78" s="201" t="s">
        <v>1355</v>
      </c>
      <c r="B78" s="100" t="s">
        <v>339</v>
      </c>
      <c r="C78" s="102" t="s">
        <v>1356</v>
      </c>
      <c r="D78" s="653">
        <v>1117.717304658089</v>
      </c>
    </row>
    <row r="79" spans="1:4" ht="30" customHeight="1" thickTop="1" thickBot="1">
      <c r="A79" s="201" t="s">
        <v>1358</v>
      </c>
      <c r="B79" s="100" t="s">
        <v>339</v>
      </c>
      <c r="C79" s="102" t="s">
        <v>1359</v>
      </c>
      <c r="D79" s="653">
        <v>1117.717304658089</v>
      </c>
    </row>
    <row r="80" spans="1:4" ht="30" customHeight="1" thickTop="1" thickBot="1">
      <c r="A80" s="201" t="s">
        <v>1337</v>
      </c>
      <c r="B80" s="100" t="s">
        <v>339</v>
      </c>
      <c r="C80" s="102" t="s">
        <v>1338</v>
      </c>
      <c r="D80" s="653">
        <v>1117.717304658089</v>
      </c>
    </row>
    <row r="81" spans="1:4" ht="30" customHeight="1" thickTop="1" thickBot="1">
      <c r="A81" s="201" t="s">
        <v>1341</v>
      </c>
      <c r="B81" s="100" t="s">
        <v>339</v>
      </c>
      <c r="C81" s="102" t="s">
        <v>1342</v>
      </c>
      <c r="D81" s="653">
        <v>1117.717304658089</v>
      </c>
    </row>
    <row r="82" spans="1:4" ht="30" customHeight="1" thickTop="1" thickBot="1">
      <c r="A82" s="201" t="s">
        <v>1345</v>
      </c>
      <c r="B82" s="100" t="s">
        <v>339</v>
      </c>
      <c r="C82" s="102" t="s">
        <v>1346</v>
      </c>
      <c r="D82" s="653">
        <v>1117.717304658089</v>
      </c>
    </row>
    <row r="83" spans="1:4" ht="30" customHeight="1" thickTop="1" thickBot="1">
      <c r="A83" s="201" t="s">
        <v>1339</v>
      </c>
      <c r="B83" s="100" t="s">
        <v>339</v>
      </c>
      <c r="C83" s="102" t="s">
        <v>1340</v>
      </c>
      <c r="D83" s="653">
        <v>1117.717304658089</v>
      </c>
    </row>
    <row r="84" spans="1:4" ht="30" customHeight="1" thickTop="1" thickBot="1">
      <c r="A84" s="201" t="s">
        <v>1305</v>
      </c>
      <c r="B84" s="100" t="s">
        <v>339</v>
      </c>
      <c r="C84" s="102" t="s">
        <v>1307</v>
      </c>
      <c r="D84" s="653">
        <v>1104.4210612622992</v>
      </c>
    </row>
    <row r="85" spans="1:4" ht="30" customHeight="1" thickTop="1" thickBot="1">
      <c r="A85" s="201" t="s">
        <v>1308</v>
      </c>
      <c r="B85" s="100" t="s">
        <v>339</v>
      </c>
      <c r="C85" s="102" t="s">
        <v>1859</v>
      </c>
      <c r="D85" s="653">
        <v>1104.4210612622992</v>
      </c>
    </row>
    <row r="86" spans="1:4" ht="30" customHeight="1" thickTop="1" thickBot="1">
      <c r="A86" s="201" t="s">
        <v>1309</v>
      </c>
      <c r="B86" s="100" t="s">
        <v>1306</v>
      </c>
      <c r="C86" s="102" t="s">
        <v>1310</v>
      </c>
      <c r="D86" s="653">
        <v>1104.4210612622992</v>
      </c>
    </row>
    <row r="87" spans="1:4" ht="30" customHeight="1" thickTop="1" thickBot="1">
      <c r="A87" s="201" t="s">
        <v>1311</v>
      </c>
      <c r="B87" s="100" t="s">
        <v>339</v>
      </c>
      <c r="C87" s="102" t="s">
        <v>1312</v>
      </c>
      <c r="D87" s="653">
        <v>1104.4210612622992</v>
      </c>
    </row>
    <row r="88" spans="1:4" ht="30" customHeight="1" thickTop="1" thickBot="1">
      <c r="A88" s="201" t="s">
        <v>1313</v>
      </c>
      <c r="B88" s="100" t="s">
        <v>339</v>
      </c>
      <c r="C88" s="102" t="s">
        <v>1312</v>
      </c>
      <c r="D88" s="653">
        <v>1104.4210612622992</v>
      </c>
    </row>
    <row r="89" spans="1:4" ht="30" customHeight="1" thickTop="1" thickBot="1">
      <c r="A89" s="201" t="s">
        <v>1243</v>
      </c>
      <c r="B89" s="100" t="s">
        <v>339</v>
      </c>
      <c r="C89" s="102" t="s">
        <v>1852</v>
      </c>
      <c r="D89" s="653">
        <v>1117.717304658089</v>
      </c>
    </row>
    <row r="90" spans="1:4" ht="30" customHeight="1" thickTop="1" thickBot="1">
      <c r="A90" s="201" t="s">
        <v>1365</v>
      </c>
      <c r="B90" s="100" t="s">
        <v>339</v>
      </c>
      <c r="C90" s="102" t="s">
        <v>1366</v>
      </c>
      <c r="D90" s="653">
        <v>1117.717304658089</v>
      </c>
    </row>
    <row r="91" spans="1:4" ht="30" customHeight="1" thickTop="1" thickBot="1">
      <c r="A91" s="201" t="s">
        <v>1244</v>
      </c>
      <c r="B91" s="100" t="s">
        <v>339</v>
      </c>
      <c r="C91" s="102" t="s">
        <v>1245</v>
      </c>
      <c r="D91" s="653">
        <v>1117.717304658089</v>
      </c>
    </row>
    <row r="92" spans="1:4" ht="30" customHeight="1" thickTop="1" thickBot="1">
      <c r="A92" s="201" t="s">
        <v>1277</v>
      </c>
      <c r="B92" s="100" t="s">
        <v>339</v>
      </c>
      <c r="C92" s="102" t="s">
        <v>1858</v>
      </c>
      <c r="D92" s="653">
        <v>1117.717304658089</v>
      </c>
    </row>
    <row r="93" spans="1:4" ht="30" customHeight="1" thickTop="1" thickBot="1">
      <c r="A93" s="201" t="s">
        <v>1408</v>
      </c>
      <c r="B93" s="100" t="s">
        <v>1406</v>
      </c>
      <c r="C93" s="102" t="s">
        <v>1870</v>
      </c>
      <c r="D93" s="653">
        <v>56.382427707678374</v>
      </c>
    </row>
    <row r="94" spans="1:4" ht="30" customHeight="1" thickTop="1" thickBot="1">
      <c r="A94" s="201" t="s">
        <v>1399</v>
      </c>
      <c r="B94" s="100" t="s">
        <v>92</v>
      </c>
      <c r="C94" s="102" t="s">
        <v>1868</v>
      </c>
      <c r="D94" s="653">
        <v>360739.59288045496</v>
      </c>
    </row>
    <row r="95" spans="1:4" ht="30" customHeight="1" thickTop="1" thickBot="1">
      <c r="A95" s="201" t="s">
        <v>1222</v>
      </c>
      <c r="B95" s="100" t="s">
        <v>1223</v>
      </c>
      <c r="C95" s="102" t="s">
        <v>1224</v>
      </c>
      <c r="D95" s="653">
        <v>0.30586190528046459</v>
      </c>
    </row>
    <row r="96" spans="1:4" ht="30" customHeight="1" thickTop="1" thickBot="1">
      <c r="A96" s="201" t="s">
        <v>1631</v>
      </c>
      <c r="B96" s="100" t="s">
        <v>339</v>
      </c>
      <c r="C96" s="102" t="s">
        <v>1851</v>
      </c>
      <c r="D96" s="653">
        <v>931.29380958799879</v>
      </c>
    </row>
    <row r="97" spans="1:4" ht="30" customHeight="1" thickTop="1" thickBot="1">
      <c r="A97" s="201" t="s">
        <v>1412</v>
      </c>
      <c r="B97" s="100" t="s">
        <v>339</v>
      </c>
      <c r="C97" s="102" t="s">
        <v>1411</v>
      </c>
      <c r="D97" s="653">
        <v>763.88527275047056</v>
      </c>
    </row>
    <row r="98" spans="1:4" ht="30" customHeight="1" thickTop="1" thickBot="1">
      <c r="A98" s="201" t="s">
        <v>1237</v>
      </c>
      <c r="B98" s="100" t="s">
        <v>92</v>
      </c>
      <c r="C98" s="102" t="s">
        <v>1238</v>
      </c>
      <c r="D98" s="653">
        <v>30739.690976951497</v>
      </c>
    </row>
    <row r="99" spans="1:4" ht="30" customHeight="1" thickTop="1" thickBot="1">
      <c r="A99" s="201" t="s">
        <v>1251</v>
      </c>
      <c r="B99" s="100" t="s">
        <v>339</v>
      </c>
      <c r="C99" s="102" t="s">
        <v>1853</v>
      </c>
      <c r="D99" s="653">
        <v>987.33489662389945</v>
      </c>
    </row>
    <row r="100" spans="1:4" ht="30" customHeight="1" thickTop="1" thickBot="1">
      <c r="A100" s="201" t="s">
        <v>1320</v>
      </c>
      <c r="B100" s="100" t="s">
        <v>1306</v>
      </c>
      <c r="C100" s="102" t="s">
        <v>1863</v>
      </c>
      <c r="D100" s="653">
        <v>1016.3815866197248</v>
      </c>
    </row>
    <row r="101" spans="1:4" ht="30" customHeight="1" thickTop="1" thickBot="1">
      <c r="A101" s="201" t="s">
        <v>1393</v>
      </c>
      <c r="B101" s="100" t="s">
        <v>339</v>
      </c>
      <c r="C101" s="102" t="s">
        <v>1394</v>
      </c>
      <c r="D101" s="653">
        <v>5343.398357267306</v>
      </c>
    </row>
    <row r="102" spans="1:4" ht="30" customHeight="1" thickTop="1" thickBot="1">
      <c r="A102" s="201" t="s">
        <v>1395</v>
      </c>
      <c r="B102" s="100" t="s">
        <v>141</v>
      </c>
      <c r="C102" s="102" t="s">
        <v>1396</v>
      </c>
      <c r="D102" s="653">
        <v>179962.57991367124</v>
      </c>
    </row>
    <row r="103" spans="1:4" ht="30" customHeight="1" thickTop="1" thickBot="1">
      <c r="A103" s="201" t="s">
        <v>1327</v>
      </c>
      <c r="B103" s="100" t="s">
        <v>344</v>
      </c>
      <c r="C103" s="102" t="s">
        <v>1328</v>
      </c>
      <c r="D103" s="653">
        <v>0.46145822178496332</v>
      </c>
    </row>
    <row r="104" spans="1:4" ht="30" customHeight="1" thickTop="1" thickBot="1">
      <c r="A104" s="201" t="s">
        <v>1325</v>
      </c>
      <c r="B104" s="100" t="s">
        <v>344</v>
      </c>
      <c r="C104" s="102" t="s">
        <v>1326</v>
      </c>
      <c r="D104" s="653">
        <v>0.30586190528046459</v>
      </c>
    </row>
    <row r="105" spans="1:4" ht="30" customHeight="1" thickTop="1" thickBot="1">
      <c r="A105" s="201" t="s">
        <v>1275</v>
      </c>
      <c r="B105" s="100" t="s">
        <v>339</v>
      </c>
      <c r="C105" s="102" t="s">
        <v>1276</v>
      </c>
      <c r="D105" s="653">
        <v>1104.4210612622992</v>
      </c>
    </row>
    <row r="106" spans="1:4" ht="30" customHeight="1" thickTop="1" thickBot="1">
      <c r="A106" s="201" t="s">
        <v>1402</v>
      </c>
      <c r="B106" s="100" t="s">
        <v>92</v>
      </c>
      <c r="C106" s="102" t="s">
        <v>1403</v>
      </c>
      <c r="D106" s="653">
        <v>172219.51452154494</v>
      </c>
    </row>
    <row r="107" spans="1:4" ht="30" customHeight="1" thickTop="1" thickBot="1">
      <c r="A107" s="201" t="s">
        <v>1301</v>
      </c>
      <c r="B107" s="100" t="s">
        <v>339</v>
      </c>
      <c r="C107" s="102" t="s">
        <v>1302</v>
      </c>
      <c r="D107" s="653">
        <v>1318.583937013876</v>
      </c>
    </row>
    <row r="108" spans="1:4" ht="30" customHeight="1" thickTop="1" thickBot="1">
      <c r="A108" s="201" t="s">
        <v>1263</v>
      </c>
      <c r="B108" s="100" t="s">
        <v>339</v>
      </c>
      <c r="C108" s="102" t="s">
        <v>1855</v>
      </c>
      <c r="D108" s="653">
        <v>834.35471268082313</v>
      </c>
    </row>
    <row r="109" spans="1:4" ht="30" customHeight="1" thickTop="1" thickBot="1">
      <c r="A109" s="201" t="s">
        <v>1258</v>
      </c>
      <c r="B109" s="100" t="s">
        <v>339</v>
      </c>
      <c r="C109" s="102" t="s">
        <v>1854</v>
      </c>
      <c r="D109" s="653">
        <v>823.90949395741291</v>
      </c>
    </row>
    <row r="110" spans="1:4" ht="30" customHeight="1" thickTop="1" thickBot="1">
      <c r="A110" s="201" t="s">
        <v>1397</v>
      </c>
      <c r="B110" s="100" t="s">
        <v>339</v>
      </c>
      <c r="C110" s="102" t="s">
        <v>1398</v>
      </c>
      <c r="D110" s="653">
        <v>1178.5761927890564</v>
      </c>
    </row>
    <row r="111" spans="1:4" ht="30" customHeight="1" thickTop="1" thickBot="1">
      <c r="A111" s="201" t="s">
        <v>1318</v>
      </c>
      <c r="B111" s="100" t="s">
        <v>1306</v>
      </c>
      <c r="C111" s="102" t="s">
        <v>1861</v>
      </c>
      <c r="D111" s="653">
        <v>810.69261006275167</v>
      </c>
    </row>
    <row r="112" spans="1:4" ht="30" customHeight="1" thickTop="1" thickBot="1">
      <c r="A112" s="201" t="s">
        <v>1319</v>
      </c>
      <c r="B112" s="100" t="s">
        <v>344</v>
      </c>
      <c r="C112" s="102" t="s">
        <v>1862</v>
      </c>
      <c r="D112" s="653">
        <v>2.9524348118831742</v>
      </c>
    </row>
    <row r="113" spans="1:4" ht="30" customHeight="1" thickTop="1" thickBot="1">
      <c r="A113" s="201" t="s">
        <v>1324</v>
      </c>
      <c r="B113" s="100" t="s">
        <v>1306</v>
      </c>
      <c r="C113" s="102" t="s">
        <v>1865</v>
      </c>
      <c r="D113" s="653">
        <v>637.51025253687294</v>
      </c>
    </row>
    <row r="114" spans="1:4" ht="30" customHeight="1" thickTop="1" thickBot="1">
      <c r="A114" s="201" t="s">
        <v>1400</v>
      </c>
      <c r="B114" s="100" t="s">
        <v>92</v>
      </c>
      <c r="C114" s="102" t="s">
        <v>1401</v>
      </c>
      <c r="D114" s="653">
        <v>1042619.4954373458</v>
      </c>
    </row>
    <row r="115" spans="1:4" ht="30" customHeight="1" thickTop="1" thickBot="1">
      <c r="A115" s="201" t="s">
        <v>1321</v>
      </c>
      <c r="B115" s="100" t="s">
        <v>92</v>
      </c>
      <c r="C115" s="102" t="s">
        <v>1322</v>
      </c>
      <c r="D115" s="653">
        <v>859.93512042725729</v>
      </c>
    </row>
    <row r="116" spans="1:4" ht="30" customHeight="1" thickTop="1" thickBot="1">
      <c r="A116" s="201" t="s">
        <v>1271</v>
      </c>
      <c r="B116" s="100" t="s">
        <v>339</v>
      </c>
      <c r="C116" s="102" t="s">
        <v>1857</v>
      </c>
      <c r="D116" s="653">
        <v>14.348285419549965</v>
      </c>
    </row>
    <row r="117" spans="1:4" ht="30" customHeight="1" thickTop="1" thickBot="1">
      <c r="A117" s="201" t="s">
        <v>1299</v>
      </c>
      <c r="B117" s="100" t="s">
        <v>92</v>
      </c>
      <c r="C117" s="102" t="s">
        <v>1300</v>
      </c>
      <c r="D117" s="653">
        <v>490299.36064652354</v>
      </c>
    </row>
    <row r="118" spans="1:4" ht="16.5" thickTop="1" thickBot="1">
      <c r="D118" s="188"/>
    </row>
    <row r="119"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3" customWidth="1"/>
    <col min="2" max="2" width="15.42578125" style="533" customWidth="1"/>
    <col min="3" max="3" width="7.28515625" style="533" customWidth="1"/>
    <col min="4" max="4" width="11.42578125" style="533"/>
    <col min="5" max="5" width="5.7109375" style="533" customWidth="1"/>
    <col min="6" max="6" width="5.7109375" style="533" hidden="1" customWidth="1"/>
    <col min="7" max="7" width="9.5703125" style="533" customWidth="1"/>
    <col min="8" max="8" width="14" style="533" customWidth="1"/>
    <col min="9" max="9" width="16.28515625" style="533" customWidth="1"/>
    <col min="10" max="10" width="15.85546875" style="533" customWidth="1"/>
    <col min="11" max="11" width="11.7109375" style="533" customWidth="1"/>
    <col min="12" max="12" width="8.28515625" style="533" customWidth="1"/>
    <col min="13" max="13" width="16.5703125" style="533" customWidth="1"/>
    <col min="14" max="256" width="11.42578125" style="533"/>
    <col min="257" max="257" width="22.7109375" style="533" customWidth="1"/>
    <col min="258" max="258" width="15.42578125" style="533" customWidth="1"/>
    <col min="259" max="259" width="7.28515625" style="533" customWidth="1"/>
    <col min="260" max="260" width="11.42578125" style="533"/>
    <col min="261" max="261" width="5.7109375" style="533" customWidth="1"/>
    <col min="262" max="262" width="0" style="533" hidden="1" customWidth="1"/>
    <col min="263" max="263" width="9.5703125" style="533" customWidth="1"/>
    <col min="264" max="264" width="14" style="533" customWidth="1"/>
    <col min="265" max="265" width="16.28515625" style="533" customWidth="1"/>
    <col min="266" max="266" width="15.85546875" style="533" customWidth="1"/>
    <col min="267" max="267" width="11.7109375" style="533" customWidth="1"/>
    <col min="268" max="268" width="8.28515625" style="533" customWidth="1"/>
    <col min="269" max="269" width="16.5703125" style="533" customWidth="1"/>
    <col min="270" max="512" width="11.42578125" style="533"/>
    <col min="513" max="513" width="22.7109375" style="533" customWidth="1"/>
    <col min="514" max="514" width="15.42578125" style="533" customWidth="1"/>
    <col min="515" max="515" width="7.28515625" style="533" customWidth="1"/>
    <col min="516" max="516" width="11.42578125" style="533"/>
    <col min="517" max="517" width="5.7109375" style="533" customWidth="1"/>
    <col min="518" max="518" width="0" style="533" hidden="1" customWidth="1"/>
    <col min="519" max="519" width="9.5703125" style="533" customWidth="1"/>
    <col min="520" max="520" width="14" style="533" customWidth="1"/>
    <col min="521" max="521" width="16.28515625" style="533" customWidth="1"/>
    <col min="522" max="522" width="15.85546875" style="533" customWidth="1"/>
    <col min="523" max="523" width="11.7109375" style="533" customWidth="1"/>
    <col min="524" max="524" width="8.28515625" style="533" customWidth="1"/>
    <col min="525" max="525" width="16.5703125" style="533" customWidth="1"/>
    <col min="526" max="768" width="11.42578125" style="533"/>
    <col min="769" max="769" width="22.7109375" style="533" customWidth="1"/>
    <col min="770" max="770" width="15.42578125" style="533" customWidth="1"/>
    <col min="771" max="771" width="7.28515625" style="533" customWidth="1"/>
    <col min="772" max="772" width="11.42578125" style="533"/>
    <col min="773" max="773" width="5.7109375" style="533" customWidth="1"/>
    <col min="774" max="774" width="0" style="533" hidden="1" customWidth="1"/>
    <col min="775" max="775" width="9.5703125" style="533" customWidth="1"/>
    <col min="776" max="776" width="14" style="533" customWidth="1"/>
    <col min="777" max="777" width="16.28515625" style="533" customWidth="1"/>
    <col min="778" max="778" width="15.85546875" style="533" customWidth="1"/>
    <col min="779" max="779" width="11.7109375" style="533" customWidth="1"/>
    <col min="780" max="780" width="8.28515625" style="533" customWidth="1"/>
    <col min="781" max="781" width="16.5703125" style="533" customWidth="1"/>
    <col min="782" max="1024" width="11.42578125" style="533"/>
    <col min="1025" max="1025" width="22.7109375" style="533" customWidth="1"/>
    <col min="1026" max="1026" width="15.42578125" style="533" customWidth="1"/>
    <col min="1027" max="1027" width="7.28515625" style="533" customWidth="1"/>
    <col min="1028" max="1028" width="11.42578125" style="533"/>
    <col min="1029" max="1029" width="5.7109375" style="533" customWidth="1"/>
    <col min="1030" max="1030" width="0" style="533" hidden="1" customWidth="1"/>
    <col min="1031" max="1031" width="9.5703125" style="533" customWidth="1"/>
    <col min="1032" max="1032" width="14" style="533" customWidth="1"/>
    <col min="1033" max="1033" width="16.28515625" style="533" customWidth="1"/>
    <col min="1034" max="1034" width="15.85546875" style="533" customWidth="1"/>
    <col min="1035" max="1035" width="11.7109375" style="533" customWidth="1"/>
    <col min="1036" max="1036" width="8.28515625" style="533" customWidth="1"/>
    <col min="1037" max="1037" width="16.5703125" style="533" customWidth="1"/>
    <col min="1038" max="1280" width="11.42578125" style="533"/>
    <col min="1281" max="1281" width="22.7109375" style="533" customWidth="1"/>
    <col min="1282" max="1282" width="15.42578125" style="533" customWidth="1"/>
    <col min="1283" max="1283" width="7.28515625" style="533" customWidth="1"/>
    <col min="1284" max="1284" width="11.42578125" style="533"/>
    <col min="1285" max="1285" width="5.7109375" style="533" customWidth="1"/>
    <col min="1286" max="1286" width="0" style="533" hidden="1" customWidth="1"/>
    <col min="1287" max="1287" width="9.5703125" style="533" customWidth="1"/>
    <col min="1288" max="1288" width="14" style="533" customWidth="1"/>
    <col min="1289" max="1289" width="16.28515625" style="533" customWidth="1"/>
    <col min="1290" max="1290" width="15.85546875" style="533" customWidth="1"/>
    <col min="1291" max="1291" width="11.7109375" style="533" customWidth="1"/>
    <col min="1292" max="1292" width="8.28515625" style="533" customWidth="1"/>
    <col min="1293" max="1293" width="16.5703125" style="533" customWidth="1"/>
    <col min="1294" max="1536" width="11.42578125" style="533"/>
    <col min="1537" max="1537" width="22.7109375" style="533" customWidth="1"/>
    <col min="1538" max="1538" width="15.42578125" style="533" customWidth="1"/>
    <col min="1539" max="1539" width="7.28515625" style="533" customWidth="1"/>
    <col min="1540" max="1540" width="11.42578125" style="533"/>
    <col min="1541" max="1541" width="5.7109375" style="533" customWidth="1"/>
    <col min="1542" max="1542" width="0" style="533" hidden="1" customWidth="1"/>
    <col min="1543" max="1543" width="9.5703125" style="533" customWidth="1"/>
    <col min="1544" max="1544" width="14" style="533" customWidth="1"/>
    <col min="1545" max="1545" width="16.28515625" style="533" customWidth="1"/>
    <col min="1546" max="1546" width="15.85546875" style="533" customWidth="1"/>
    <col min="1547" max="1547" width="11.7109375" style="533" customWidth="1"/>
    <col min="1548" max="1548" width="8.28515625" style="533" customWidth="1"/>
    <col min="1549" max="1549" width="16.5703125" style="533" customWidth="1"/>
    <col min="1550" max="1792" width="11.42578125" style="533"/>
    <col min="1793" max="1793" width="22.7109375" style="533" customWidth="1"/>
    <col min="1794" max="1794" width="15.42578125" style="533" customWidth="1"/>
    <col min="1795" max="1795" width="7.28515625" style="533" customWidth="1"/>
    <col min="1796" max="1796" width="11.42578125" style="533"/>
    <col min="1797" max="1797" width="5.7109375" style="533" customWidth="1"/>
    <col min="1798" max="1798" width="0" style="533" hidden="1" customWidth="1"/>
    <col min="1799" max="1799" width="9.5703125" style="533" customWidth="1"/>
    <col min="1800" max="1800" width="14" style="533" customWidth="1"/>
    <col min="1801" max="1801" width="16.28515625" style="533" customWidth="1"/>
    <col min="1802" max="1802" width="15.85546875" style="533" customWidth="1"/>
    <col min="1803" max="1803" width="11.7109375" style="533" customWidth="1"/>
    <col min="1804" max="1804" width="8.28515625" style="533" customWidth="1"/>
    <col min="1805" max="1805" width="16.5703125" style="533" customWidth="1"/>
    <col min="1806" max="2048" width="11.42578125" style="533"/>
    <col min="2049" max="2049" width="22.7109375" style="533" customWidth="1"/>
    <col min="2050" max="2050" width="15.42578125" style="533" customWidth="1"/>
    <col min="2051" max="2051" width="7.28515625" style="533" customWidth="1"/>
    <col min="2052" max="2052" width="11.42578125" style="533"/>
    <col min="2053" max="2053" width="5.7109375" style="533" customWidth="1"/>
    <col min="2054" max="2054" width="0" style="533" hidden="1" customWidth="1"/>
    <col min="2055" max="2055" width="9.5703125" style="533" customWidth="1"/>
    <col min="2056" max="2056" width="14" style="533" customWidth="1"/>
    <col min="2057" max="2057" width="16.28515625" style="533" customWidth="1"/>
    <col min="2058" max="2058" width="15.85546875" style="533" customWidth="1"/>
    <col min="2059" max="2059" width="11.7109375" style="533" customWidth="1"/>
    <col min="2060" max="2060" width="8.28515625" style="533" customWidth="1"/>
    <col min="2061" max="2061" width="16.5703125" style="533" customWidth="1"/>
    <col min="2062" max="2304" width="11.42578125" style="533"/>
    <col min="2305" max="2305" width="22.7109375" style="533" customWidth="1"/>
    <col min="2306" max="2306" width="15.42578125" style="533" customWidth="1"/>
    <col min="2307" max="2307" width="7.28515625" style="533" customWidth="1"/>
    <col min="2308" max="2308" width="11.42578125" style="533"/>
    <col min="2309" max="2309" width="5.7109375" style="533" customWidth="1"/>
    <col min="2310" max="2310" width="0" style="533" hidden="1" customWidth="1"/>
    <col min="2311" max="2311" width="9.5703125" style="533" customWidth="1"/>
    <col min="2312" max="2312" width="14" style="533" customWidth="1"/>
    <col min="2313" max="2313" width="16.28515625" style="533" customWidth="1"/>
    <col min="2314" max="2314" width="15.85546875" style="533" customWidth="1"/>
    <col min="2315" max="2315" width="11.7109375" style="533" customWidth="1"/>
    <col min="2316" max="2316" width="8.28515625" style="533" customWidth="1"/>
    <col min="2317" max="2317" width="16.5703125" style="533" customWidth="1"/>
    <col min="2318" max="2560" width="11.42578125" style="533"/>
    <col min="2561" max="2561" width="22.7109375" style="533" customWidth="1"/>
    <col min="2562" max="2562" width="15.42578125" style="533" customWidth="1"/>
    <col min="2563" max="2563" width="7.28515625" style="533" customWidth="1"/>
    <col min="2564" max="2564" width="11.42578125" style="533"/>
    <col min="2565" max="2565" width="5.7109375" style="533" customWidth="1"/>
    <col min="2566" max="2566" width="0" style="533" hidden="1" customWidth="1"/>
    <col min="2567" max="2567" width="9.5703125" style="533" customWidth="1"/>
    <col min="2568" max="2568" width="14" style="533" customWidth="1"/>
    <col min="2569" max="2569" width="16.28515625" style="533" customWidth="1"/>
    <col min="2570" max="2570" width="15.85546875" style="533" customWidth="1"/>
    <col min="2571" max="2571" width="11.7109375" style="533" customWidth="1"/>
    <col min="2572" max="2572" width="8.28515625" style="533" customWidth="1"/>
    <col min="2573" max="2573" width="16.5703125" style="533" customWidth="1"/>
    <col min="2574" max="2816" width="11.42578125" style="533"/>
    <col min="2817" max="2817" width="22.7109375" style="533" customWidth="1"/>
    <col min="2818" max="2818" width="15.42578125" style="533" customWidth="1"/>
    <col min="2819" max="2819" width="7.28515625" style="533" customWidth="1"/>
    <col min="2820" max="2820" width="11.42578125" style="533"/>
    <col min="2821" max="2821" width="5.7109375" style="533" customWidth="1"/>
    <col min="2822" max="2822" width="0" style="533" hidden="1" customWidth="1"/>
    <col min="2823" max="2823" width="9.5703125" style="533" customWidth="1"/>
    <col min="2824" max="2824" width="14" style="533" customWidth="1"/>
    <col min="2825" max="2825" width="16.28515625" style="533" customWidth="1"/>
    <col min="2826" max="2826" width="15.85546875" style="533" customWidth="1"/>
    <col min="2827" max="2827" width="11.7109375" style="533" customWidth="1"/>
    <col min="2828" max="2828" width="8.28515625" style="533" customWidth="1"/>
    <col min="2829" max="2829" width="16.5703125" style="533" customWidth="1"/>
    <col min="2830" max="3072" width="11.42578125" style="533"/>
    <col min="3073" max="3073" width="22.7109375" style="533" customWidth="1"/>
    <col min="3074" max="3074" width="15.42578125" style="533" customWidth="1"/>
    <col min="3075" max="3075" width="7.28515625" style="533" customWidth="1"/>
    <col min="3076" max="3076" width="11.42578125" style="533"/>
    <col min="3077" max="3077" width="5.7109375" style="533" customWidth="1"/>
    <col min="3078" max="3078" width="0" style="533" hidden="1" customWidth="1"/>
    <col min="3079" max="3079" width="9.5703125" style="533" customWidth="1"/>
    <col min="3080" max="3080" width="14" style="533" customWidth="1"/>
    <col min="3081" max="3081" width="16.28515625" style="533" customWidth="1"/>
    <col min="3082" max="3082" width="15.85546875" style="533" customWidth="1"/>
    <col min="3083" max="3083" width="11.7109375" style="533" customWidth="1"/>
    <col min="3084" max="3084" width="8.28515625" style="533" customWidth="1"/>
    <col min="3085" max="3085" width="16.5703125" style="533" customWidth="1"/>
    <col min="3086" max="3328" width="11.42578125" style="533"/>
    <col min="3329" max="3329" width="22.7109375" style="533" customWidth="1"/>
    <col min="3330" max="3330" width="15.42578125" style="533" customWidth="1"/>
    <col min="3331" max="3331" width="7.28515625" style="533" customWidth="1"/>
    <col min="3332" max="3332" width="11.42578125" style="533"/>
    <col min="3333" max="3333" width="5.7109375" style="533" customWidth="1"/>
    <col min="3334" max="3334" width="0" style="533" hidden="1" customWidth="1"/>
    <col min="3335" max="3335" width="9.5703125" style="533" customWidth="1"/>
    <col min="3336" max="3336" width="14" style="533" customWidth="1"/>
    <col min="3337" max="3337" width="16.28515625" style="533" customWidth="1"/>
    <col min="3338" max="3338" width="15.85546875" style="533" customWidth="1"/>
    <col min="3339" max="3339" width="11.7109375" style="533" customWidth="1"/>
    <col min="3340" max="3340" width="8.28515625" style="533" customWidth="1"/>
    <col min="3341" max="3341" width="16.5703125" style="533" customWidth="1"/>
    <col min="3342" max="3584" width="11.42578125" style="533"/>
    <col min="3585" max="3585" width="22.7109375" style="533" customWidth="1"/>
    <col min="3586" max="3586" width="15.42578125" style="533" customWidth="1"/>
    <col min="3587" max="3587" width="7.28515625" style="533" customWidth="1"/>
    <col min="3588" max="3588" width="11.42578125" style="533"/>
    <col min="3589" max="3589" width="5.7109375" style="533" customWidth="1"/>
    <col min="3590" max="3590" width="0" style="533" hidden="1" customWidth="1"/>
    <col min="3591" max="3591" width="9.5703125" style="533" customWidth="1"/>
    <col min="3592" max="3592" width="14" style="533" customWidth="1"/>
    <col min="3593" max="3593" width="16.28515625" style="533" customWidth="1"/>
    <col min="3594" max="3594" width="15.85546875" style="533" customWidth="1"/>
    <col min="3595" max="3595" width="11.7109375" style="533" customWidth="1"/>
    <col min="3596" max="3596" width="8.28515625" style="533" customWidth="1"/>
    <col min="3597" max="3597" width="16.5703125" style="533" customWidth="1"/>
    <col min="3598" max="3840" width="11.42578125" style="533"/>
    <col min="3841" max="3841" width="22.7109375" style="533" customWidth="1"/>
    <col min="3842" max="3842" width="15.42578125" style="533" customWidth="1"/>
    <col min="3843" max="3843" width="7.28515625" style="533" customWidth="1"/>
    <col min="3844" max="3844" width="11.42578125" style="533"/>
    <col min="3845" max="3845" width="5.7109375" style="533" customWidth="1"/>
    <col min="3846" max="3846" width="0" style="533" hidden="1" customWidth="1"/>
    <col min="3847" max="3847" width="9.5703125" style="533" customWidth="1"/>
    <col min="3848" max="3848" width="14" style="533" customWidth="1"/>
    <col min="3849" max="3849" width="16.28515625" style="533" customWidth="1"/>
    <col min="3850" max="3850" width="15.85546875" style="533" customWidth="1"/>
    <col min="3851" max="3851" width="11.7109375" style="533" customWidth="1"/>
    <col min="3852" max="3852" width="8.28515625" style="533" customWidth="1"/>
    <col min="3853" max="3853" width="16.5703125" style="533" customWidth="1"/>
    <col min="3854" max="4096" width="11.42578125" style="533"/>
    <col min="4097" max="4097" width="22.7109375" style="533" customWidth="1"/>
    <col min="4098" max="4098" width="15.42578125" style="533" customWidth="1"/>
    <col min="4099" max="4099" width="7.28515625" style="533" customWidth="1"/>
    <col min="4100" max="4100" width="11.42578125" style="533"/>
    <col min="4101" max="4101" width="5.7109375" style="533" customWidth="1"/>
    <col min="4102" max="4102" width="0" style="533" hidden="1" customWidth="1"/>
    <col min="4103" max="4103" width="9.5703125" style="533" customWidth="1"/>
    <col min="4104" max="4104" width="14" style="533" customWidth="1"/>
    <col min="4105" max="4105" width="16.28515625" style="533" customWidth="1"/>
    <col min="4106" max="4106" width="15.85546875" style="533" customWidth="1"/>
    <col min="4107" max="4107" width="11.7109375" style="533" customWidth="1"/>
    <col min="4108" max="4108" width="8.28515625" style="533" customWidth="1"/>
    <col min="4109" max="4109" width="16.5703125" style="533" customWidth="1"/>
    <col min="4110" max="4352" width="11.42578125" style="533"/>
    <col min="4353" max="4353" width="22.7109375" style="533" customWidth="1"/>
    <col min="4354" max="4354" width="15.42578125" style="533" customWidth="1"/>
    <col min="4355" max="4355" width="7.28515625" style="533" customWidth="1"/>
    <col min="4356" max="4356" width="11.42578125" style="533"/>
    <col min="4357" max="4357" width="5.7109375" style="533" customWidth="1"/>
    <col min="4358" max="4358" width="0" style="533" hidden="1" customWidth="1"/>
    <col min="4359" max="4359" width="9.5703125" style="533" customWidth="1"/>
    <col min="4360" max="4360" width="14" style="533" customWidth="1"/>
    <col min="4361" max="4361" width="16.28515625" style="533" customWidth="1"/>
    <col min="4362" max="4362" width="15.85546875" style="533" customWidth="1"/>
    <col min="4363" max="4363" width="11.7109375" style="533" customWidth="1"/>
    <col min="4364" max="4364" width="8.28515625" style="533" customWidth="1"/>
    <col min="4365" max="4365" width="16.5703125" style="533" customWidth="1"/>
    <col min="4366" max="4608" width="11.42578125" style="533"/>
    <col min="4609" max="4609" width="22.7109375" style="533" customWidth="1"/>
    <col min="4610" max="4610" width="15.42578125" style="533" customWidth="1"/>
    <col min="4611" max="4611" width="7.28515625" style="533" customWidth="1"/>
    <col min="4612" max="4612" width="11.42578125" style="533"/>
    <col min="4613" max="4613" width="5.7109375" style="533" customWidth="1"/>
    <col min="4614" max="4614" width="0" style="533" hidden="1" customWidth="1"/>
    <col min="4615" max="4615" width="9.5703125" style="533" customWidth="1"/>
    <col min="4616" max="4616" width="14" style="533" customWidth="1"/>
    <col min="4617" max="4617" width="16.28515625" style="533" customWidth="1"/>
    <col min="4618" max="4618" width="15.85546875" style="533" customWidth="1"/>
    <col min="4619" max="4619" width="11.7109375" style="533" customWidth="1"/>
    <col min="4620" max="4620" width="8.28515625" style="533" customWidth="1"/>
    <col min="4621" max="4621" width="16.5703125" style="533" customWidth="1"/>
    <col min="4622" max="4864" width="11.42578125" style="533"/>
    <col min="4865" max="4865" width="22.7109375" style="533" customWidth="1"/>
    <col min="4866" max="4866" width="15.42578125" style="533" customWidth="1"/>
    <col min="4867" max="4867" width="7.28515625" style="533" customWidth="1"/>
    <col min="4868" max="4868" width="11.42578125" style="533"/>
    <col min="4869" max="4869" width="5.7109375" style="533" customWidth="1"/>
    <col min="4870" max="4870" width="0" style="533" hidden="1" customWidth="1"/>
    <col min="4871" max="4871" width="9.5703125" style="533" customWidth="1"/>
    <col min="4872" max="4872" width="14" style="533" customWidth="1"/>
    <col min="4873" max="4873" width="16.28515625" style="533" customWidth="1"/>
    <col min="4874" max="4874" width="15.85546875" style="533" customWidth="1"/>
    <col min="4875" max="4875" width="11.7109375" style="533" customWidth="1"/>
    <col min="4876" max="4876" width="8.28515625" style="533" customWidth="1"/>
    <col min="4877" max="4877" width="16.5703125" style="533" customWidth="1"/>
    <col min="4878" max="5120" width="11.42578125" style="533"/>
    <col min="5121" max="5121" width="22.7109375" style="533" customWidth="1"/>
    <col min="5122" max="5122" width="15.42578125" style="533" customWidth="1"/>
    <col min="5123" max="5123" width="7.28515625" style="533" customWidth="1"/>
    <col min="5124" max="5124" width="11.42578125" style="533"/>
    <col min="5125" max="5125" width="5.7109375" style="533" customWidth="1"/>
    <col min="5126" max="5126" width="0" style="533" hidden="1" customWidth="1"/>
    <col min="5127" max="5127" width="9.5703125" style="533" customWidth="1"/>
    <col min="5128" max="5128" width="14" style="533" customWidth="1"/>
    <col min="5129" max="5129" width="16.28515625" style="533" customWidth="1"/>
    <col min="5130" max="5130" width="15.85546875" style="533" customWidth="1"/>
    <col min="5131" max="5131" width="11.7109375" style="533" customWidth="1"/>
    <col min="5132" max="5132" width="8.28515625" style="533" customWidth="1"/>
    <col min="5133" max="5133" width="16.5703125" style="533" customWidth="1"/>
    <col min="5134" max="5376" width="11.42578125" style="533"/>
    <col min="5377" max="5377" width="22.7109375" style="533" customWidth="1"/>
    <col min="5378" max="5378" width="15.42578125" style="533" customWidth="1"/>
    <col min="5379" max="5379" width="7.28515625" style="533" customWidth="1"/>
    <col min="5380" max="5380" width="11.42578125" style="533"/>
    <col min="5381" max="5381" width="5.7109375" style="533" customWidth="1"/>
    <col min="5382" max="5382" width="0" style="533" hidden="1" customWidth="1"/>
    <col min="5383" max="5383" width="9.5703125" style="533" customWidth="1"/>
    <col min="5384" max="5384" width="14" style="533" customWidth="1"/>
    <col min="5385" max="5385" width="16.28515625" style="533" customWidth="1"/>
    <col min="5386" max="5386" width="15.85546875" style="533" customWidth="1"/>
    <col min="5387" max="5387" width="11.7109375" style="533" customWidth="1"/>
    <col min="5388" max="5388" width="8.28515625" style="533" customWidth="1"/>
    <col min="5389" max="5389" width="16.5703125" style="533" customWidth="1"/>
    <col min="5390" max="5632" width="11.42578125" style="533"/>
    <col min="5633" max="5633" width="22.7109375" style="533" customWidth="1"/>
    <col min="5634" max="5634" width="15.42578125" style="533" customWidth="1"/>
    <col min="5635" max="5635" width="7.28515625" style="533" customWidth="1"/>
    <col min="5636" max="5636" width="11.42578125" style="533"/>
    <col min="5637" max="5637" width="5.7109375" style="533" customWidth="1"/>
    <col min="5638" max="5638" width="0" style="533" hidden="1" customWidth="1"/>
    <col min="5639" max="5639" width="9.5703125" style="533" customWidth="1"/>
    <col min="5640" max="5640" width="14" style="533" customWidth="1"/>
    <col min="5641" max="5641" width="16.28515625" style="533" customWidth="1"/>
    <col min="5642" max="5642" width="15.85546875" style="533" customWidth="1"/>
    <col min="5643" max="5643" width="11.7109375" style="533" customWidth="1"/>
    <col min="5644" max="5644" width="8.28515625" style="533" customWidth="1"/>
    <col min="5645" max="5645" width="16.5703125" style="533" customWidth="1"/>
    <col min="5646" max="5888" width="11.42578125" style="533"/>
    <col min="5889" max="5889" width="22.7109375" style="533" customWidth="1"/>
    <col min="5890" max="5890" width="15.42578125" style="533" customWidth="1"/>
    <col min="5891" max="5891" width="7.28515625" style="533" customWidth="1"/>
    <col min="5892" max="5892" width="11.42578125" style="533"/>
    <col min="5893" max="5893" width="5.7109375" style="533" customWidth="1"/>
    <col min="5894" max="5894" width="0" style="533" hidden="1" customWidth="1"/>
    <col min="5895" max="5895" width="9.5703125" style="533" customWidth="1"/>
    <col min="5896" max="5896" width="14" style="533" customWidth="1"/>
    <col min="5897" max="5897" width="16.28515625" style="533" customWidth="1"/>
    <col min="5898" max="5898" width="15.85546875" style="533" customWidth="1"/>
    <col min="5899" max="5899" width="11.7109375" style="533" customWidth="1"/>
    <col min="5900" max="5900" width="8.28515625" style="533" customWidth="1"/>
    <col min="5901" max="5901" width="16.5703125" style="533" customWidth="1"/>
    <col min="5902" max="6144" width="11.42578125" style="533"/>
    <col min="6145" max="6145" width="22.7109375" style="533" customWidth="1"/>
    <col min="6146" max="6146" width="15.42578125" style="533" customWidth="1"/>
    <col min="6147" max="6147" width="7.28515625" style="533" customWidth="1"/>
    <col min="6148" max="6148" width="11.42578125" style="533"/>
    <col min="6149" max="6149" width="5.7109375" style="533" customWidth="1"/>
    <col min="6150" max="6150" width="0" style="533" hidden="1" customWidth="1"/>
    <col min="6151" max="6151" width="9.5703125" style="533" customWidth="1"/>
    <col min="6152" max="6152" width="14" style="533" customWidth="1"/>
    <col min="6153" max="6153" width="16.28515625" style="533" customWidth="1"/>
    <col min="6154" max="6154" width="15.85546875" style="533" customWidth="1"/>
    <col min="6155" max="6155" width="11.7109375" style="533" customWidth="1"/>
    <col min="6156" max="6156" width="8.28515625" style="533" customWidth="1"/>
    <col min="6157" max="6157" width="16.5703125" style="533" customWidth="1"/>
    <col min="6158" max="6400" width="11.42578125" style="533"/>
    <col min="6401" max="6401" width="22.7109375" style="533" customWidth="1"/>
    <col min="6402" max="6402" width="15.42578125" style="533" customWidth="1"/>
    <col min="6403" max="6403" width="7.28515625" style="533" customWidth="1"/>
    <col min="6404" max="6404" width="11.42578125" style="533"/>
    <col min="6405" max="6405" width="5.7109375" style="533" customWidth="1"/>
    <col min="6406" max="6406" width="0" style="533" hidden="1" customWidth="1"/>
    <col min="6407" max="6407" width="9.5703125" style="533" customWidth="1"/>
    <col min="6408" max="6408" width="14" style="533" customWidth="1"/>
    <col min="6409" max="6409" width="16.28515625" style="533" customWidth="1"/>
    <col min="6410" max="6410" width="15.85546875" style="533" customWidth="1"/>
    <col min="6411" max="6411" width="11.7109375" style="533" customWidth="1"/>
    <col min="6412" max="6412" width="8.28515625" style="533" customWidth="1"/>
    <col min="6413" max="6413" width="16.5703125" style="533" customWidth="1"/>
    <col min="6414" max="6656" width="11.42578125" style="533"/>
    <col min="6657" max="6657" width="22.7109375" style="533" customWidth="1"/>
    <col min="6658" max="6658" width="15.42578125" style="533" customWidth="1"/>
    <col min="6659" max="6659" width="7.28515625" style="533" customWidth="1"/>
    <col min="6660" max="6660" width="11.42578125" style="533"/>
    <col min="6661" max="6661" width="5.7109375" style="533" customWidth="1"/>
    <col min="6662" max="6662" width="0" style="533" hidden="1" customWidth="1"/>
    <col min="6663" max="6663" width="9.5703125" style="533" customWidth="1"/>
    <col min="6664" max="6664" width="14" style="533" customWidth="1"/>
    <col min="6665" max="6665" width="16.28515625" style="533" customWidth="1"/>
    <col min="6666" max="6666" width="15.85546875" style="533" customWidth="1"/>
    <col min="6667" max="6667" width="11.7109375" style="533" customWidth="1"/>
    <col min="6668" max="6668" width="8.28515625" style="533" customWidth="1"/>
    <col min="6669" max="6669" width="16.5703125" style="533" customWidth="1"/>
    <col min="6670" max="6912" width="11.42578125" style="533"/>
    <col min="6913" max="6913" width="22.7109375" style="533" customWidth="1"/>
    <col min="6914" max="6914" width="15.42578125" style="533" customWidth="1"/>
    <col min="6915" max="6915" width="7.28515625" style="533" customWidth="1"/>
    <col min="6916" max="6916" width="11.42578125" style="533"/>
    <col min="6917" max="6917" width="5.7109375" style="533" customWidth="1"/>
    <col min="6918" max="6918" width="0" style="533" hidden="1" customWidth="1"/>
    <col min="6919" max="6919" width="9.5703125" style="533" customWidth="1"/>
    <col min="6920" max="6920" width="14" style="533" customWidth="1"/>
    <col min="6921" max="6921" width="16.28515625" style="533" customWidth="1"/>
    <col min="6922" max="6922" width="15.85546875" style="533" customWidth="1"/>
    <col min="6923" max="6923" width="11.7109375" style="533" customWidth="1"/>
    <col min="6924" max="6924" width="8.28515625" style="533" customWidth="1"/>
    <col min="6925" max="6925" width="16.5703125" style="533" customWidth="1"/>
    <col min="6926" max="7168" width="11.42578125" style="533"/>
    <col min="7169" max="7169" width="22.7109375" style="533" customWidth="1"/>
    <col min="7170" max="7170" width="15.42578125" style="533" customWidth="1"/>
    <col min="7171" max="7171" width="7.28515625" style="533" customWidth="1"/>
    <col min="7172" max="7172" width="11.42578125" style="533"/>
    <col min="7173" max="7173" width="5.7109375" style="533" customWidth="1"/>
    <col min="7174" max="7174" width="0" style="533" hidden="1" customWidth="1"/>
    <col min="7175" max="7175" width="9.5703125" style="533" customWidth="1"/>
    <col min="7176" max="7176" width="14" style="533" customWidth="1"/>
    <col min="7177" max="7177" width="16.28515625" style="533" customWidth="1"/>
    <col min="7178" max="7178" width="15.85546875" style="533" customWidth="1"/>
    <col min="7179" max="7179" width="11.7109375" style="533" customWidth="1"/>
    <col min="7180" max="7180" width="8.28515625" style="533" customWidth="1"/>
    <col min="7181" max="7181" width="16.5703125" style="533" customWidth="1"/>
    <col min="7182" max="7424" width="11.42578125" style="533"/>
    <col min="7425" max="7425" width="22.7109375" style="533" customWidth="1"/>
    <col min="7426" max="7426" width="15.42578125" style="533" customWidth="1"/>
    <col min="7427" max="7427" width="7.28515625" style="533" customWidth="1"/>
    <col min="7428" max="7428" width="11.42578125" style="533"/>
    <col min="7429" max="7429" width="5.7109375" style="533" customWidth="1"/>
    <col min="7430" max="7430" width="0" style="533" hidden="1" customWidth="1"/>
    <col min="7431" max="7431" width="9.5703125" style="533" customWidth="1"/>
    <col min="7432" max="7432" width="14" style="533" customWidth="1"/>
    <col min="7433" max="7433" width="16.28515625" style="533" customWidth="1"/>
    <col min="7434" max="7434" width="15.85546875" style="533" customWidth="1"/>
    <col min="7435" max="7435" width="11.7109375" style="533" customWidth="1"/>
    <col min="7436" max="7436" width="8.28515625" style="533" customWidth="1"/>
    <col min="7437" max="7437" width="16.5703125" style="533" customWidth="1"/>
    <col min="7438" max="7680" width="11.42578125" style="533"/>
    <col min="7681" max="7681" width="22.7109375" style="533" customWidth="1"/>
    <col min="7682" max="7682" width="15.42578125" style="533" customWidth="1"/>
    <col min="7683" max="7683" width="7.28515625" style="533" customWidth="1"/>
    <col min="7684" max="7684" width="11.42578125" style="533"/>
    <col min="7685" max="7685" width="5.7109375" style="533" customWidth="1"/>
    <col min="7686" max="7686" width="0" style="533" hidden="1" customWidth="1"/>
    <col min="7687" max="7687" width="9.5703125" style="533" customWidth="1"/>
    <col min="7688" max="7688" width="14" style="533" customWidth="1"/>
    <col min="7689" max="7689" width="16.28515625" style="533" customWidth="1"/>
    <col min="7690" max="7690" width="15.85546875" style="533" customWidth="1"/>
    <col min="7691" max="7691" width="11.7109375" style="533" customWidth="1"/>
    <col min="7692" max="7692" width="8.28515625" style="533" customWidth="1"/>
    <col min="7693" max="7693" width="16.5703125" style="533" customWidth="1"/>
    <col min="7694" max="7936" width="11.42578125" style="533"/>
    <col min="7937" max="7937" width="22.7109375" style="533" customWidth="1"/>
    <col min="7938" max="7938" width="15.42578125" style="533" customWidth="1"/>
    <col min="7939" max="7939" width="7.28515625" style="533" customWidth="1"/>
    <col min="7940" max="7940" width="11.42578125" style="533"/>
    <col min="7941" max="7941" width="5.7109375" style="533" customWidth="1"/>
    <col min="7942" max="7942" width="0" style="533" hidden="1" customWidth="1"/>
    <col min="7943" max="7943" width="9.5703125" style="533" customWidth="1"/>
    <col min="7944" max="7944" width="14" style="533" customWidth="1"/>
    <col min="7945" max="7945" width="16.28515625" style="533" customWidth="1"/>
    <col min="7946" max="7946" width="15.85546875" style="533" customWidth="1"/>
    <col min="7947" max="7947" width="11.7109375" style="533" customWidth="1"/>
    <col min="7948" max="7948" width="8.28515625" style="533" customWidth="1"/>
    <col min="7949" max="7949" width="16.5703125" style="533" customWidth="1"/>
    <col min="7950" max="8192" width="11.42578125" style="533"/>
    <col min="8193" max="8193" width="22.7109375" style="533" customWidth="1"/>
    <col min="8194" max="8194" width="15.42578125" style="533" customWidth="1"/>
    <col min="8195" max="8195" width="7.28515625" style="533" customWidth="1"/>
    <col min="8196" max="8196" width="11.42578125" style="533"/>
    <col min="8197" max="8197" width="5.7109375" style="533" customWidth="1"/>
    <col min="8198" max="8198" width="0" style="533" hidden="1" customWidth="1"/>
    <col min="8199" max="8199" width="9.5703125" style="533" customWidth="1"/>
    <col min="8200" max="8200" width="14" style="533" customWidth="1"/>
    <col min="8201" max="8201" width="16.28515625" style="533" customWidth="1"/>
    <col min="8202" max="8202" width="15.85546875" style="533" customWidth="1"/>
    <col min="8203" max="8203" width="11.7109375" style="533" customWidth="1"/>
    <col min="8204" max="8204" width="8.28515625" style="533" customWidth="1"/>
    <col min="8205" max="8205" width="16.5703125" style="533" customWidth="1"/>
    <col min="8206" max="8448" width="11.42578125" style="533"/>
    <col min="8449" max="8449" width="22.7109375" style="533" customWidth="1"/>
    <col min="8450" max="8450" width="15.42578125" style="533" customWidth="1"/>
    <col min="8451" max="8451" width="7.28515625" style="533" customWidth="1"/>
    <col min="8452" max="8452" width="11.42578125" style="533"/>
    <col min="8453" max="8453" width="5.7109375" style="533" customWidth="1"/>
    <col min="8454" max="8454" width="0" style="533" hidden="1" customWidth="1"/>
    <col min="8455" max="8455" width="9.5703125" style="533" customWidth="1"/>
    <col min="8456" max="8456" width="14" style="533" customWidth="1"/>
    <col min="8457" max="8457" width="16.28515625" style="533" customWidth="1"/>
    <col min="8458" max="8458" width="15.85546875" style="533" customWidth="1"/>
    <col min="8459" max="8459" width="11.7109375" style="533" customWidth="1"/>
    <col min="8460" max="8460" width="8.28515625" style="533" customWidth="1"/>
    <col min="8461" max="8461" width="16.5703125" style="533" customWidth="1"/>
    <col min="8462" max="8704" width="11.42578125" style="533"/>
    <col min="8705" max="8705" width="22.7109375" style="533" customWidth="1"/>
    <col min="8706" max="8706" width="15.42578125" style="533" customWidth="1"/>
    <col min="8707" max="8707" width="7.28515625" style="533" customWidth="1"/>
    <col min="8708" max="8708" width="11.42578125" style="533"/>
    <col min="8709" max="8709" width="5.7109375" style="533" customWidth="1"/>
    <col min="8710" max="8710" width="0" style="533" hidden="1" customWidth="1"/>
    <col min="8711" max="8711" width="9.5703125" style="533" customWidth="1"/>
    <col min="8712" max="8712" width="14" style="533" customWidth="1"/>
    <col min="8713" max="8713" width="16.28515625" style="533" customWidth="1"/>
    <col min="8714" max="8714" width="15.85546875" style="533" customWidth="1"/>
    <col min="8715" max="8715" width="11.7109375" style="533" customWidth="1"/>
    <col min="8716" max="8716" width="8.28515625" style="533" customWidth="1"/>
    <col min="8717" max="8717" width="16.5703125" style="533" customWidth="1"/>
    <col min="8718" max="8960" width="11.42578125" style="533"/>
    <col min="8961" max="8961" width="22.7109375" style="533" customWidth="1"/>
    <col min="8962" max="8962" width="15.42578125" style="533" customWidth="1"/>
    <col min="8963" max="8963" width="7.28515625" style="533" customWidth="1"/>
    <col min="8964" max="8964" width="11.42578125" style="533"/>
    <col min="8965" max="8965" width="5.7109375" style="533" customWidth="1"/>
    <col min="8966" max="8966" width="0" style="533" hidden="1" customWidth="1"/>
    <col min="8967" max="8967" width="9.5703125" style="533" customWidth="1"/>
    <col min="8968" max="8968" width="14" style="533" customWidth="1"/>
    <col min="8969" max="8969" width="16.28515625" style="533" customWidth="1"/>
    <col min="8970" max="8970" width="15.85546875" style="533" customWidth="1"/>
    <col min="8971" max="8971" width="11.7109375" style="533" customWidth="1"/>
    <col min="8972" max="8972" width="8.28515625" style="533" customWidth="1"/>
    <col min="8973" max="8973" width="16.5703125" style="533" customWidth="1"/>
    <col min="8974" max="9216" width="11.42578125" style="533"/>
    <col min="9217" max="9217" width="22.7109375" style="533" customWidth="1"/>
    <col min="9218" max="9218" width="15.42578125" style="533" customWidth="1"/>
    <col min="9219" max="9219" width="7.28515625" style="533" customWidth="1"/>
    <col min="9220" max="9220" width="11.42578125" style="533"/>
    <col min="9221" max="9221" width="5.7109375" style="533" customWidth="1"/>
    <col min="9222" max="9222" width="0" style="533" hidden="1" customWidth="1"/>
    <col min="9223" max="9223" width="9.5703125" style="533" customWidth="1"/>
    <col min="9224" max="9224" width="14" style="533" customWidth="1"/>
    <col min="9225" max="9225" width="16.28515625" style="533" customWidth="1"/>
    <col min="9226" max="9226" width="15.85546875" style="533" customWidth="1"/>
    <col min="9227" max="9227" width="11.7109375" style="533" customWidth="1"/>
    <col min="9228" max="9228" width="8.28515625" style="533" customWidth="1"/>
    <col min="9229" max="9229" width="16.5703125" style="533" customWidth="1"/>
    <col min="9230" max="9472" width="11.42578125" style="533"/>
    <col min="9473" max="9473" width="22.7109375" style="533" customWidth="1"/>
    <col min="9474" max="9474" width="15.42578125" style="533" customWidth="1"/>
    <col min="9475" max="9475" width="7.28515625" style="533" customWidth="1"/>
    <col min="9476" max="9476" width="11.42578125" style="533"/>
    <col min="9477" max="9477" width="5.7109375" style="533" customWidth="1"/>
    <col min="9478" max="9478" width="0" style="533" hidden="1" customWidth="1"/>
    <col min="9479" max="9479" width="9.5703125" style="533" customWidth="1"/>
    <col min="9480" max="9480" width="14" style="533" customWidth="1"/>
    <col min="9481" max="9481" width="16.28515625" style="533" customWidth="1"/>
    <col min="9482" max="9482" width="15.85546875" style="533" customWidth="1"/>
    <col min="9483" max="9483" width="11.7109375" style="533" customWidth="1"/>
    <col min="9484" max="9484" width="8.28515625" style="533" customWidth="1"/>
    <col min="9485" max="9485" width="16.5703125" style="533" customWidth="1"/>
    <col min="9486" max="9728" width="11.42578125" style="533"/>
    <col min="9729" max="9729" width="22.7109375" style="533" customWidth="1"/>
    <col min="9730" max="9730" width="15.42578125" style="533" customWidth="1"/>
    <col min="9731" max="9731" width="7.28515625" style="533" customWidth="1"/>
    <col min="9732" max="9732" width="11.42578125" style="533"/>
    <col min="9733" max="9733" width="5.7109375" style="533" customWidth="1"/>
    <col min="9734" max="9734" width="0" style="533" hidden="1" customWidth="1"/>
    <col min="9735" max="9735" width="9.5703125" style="533" customWidth="1"/>
    <col min="9736" max="9736" width="14" style="533" customWidth="1"/>
    <col min="9737" max="9737" width="16.28515625" style="533" customWidth="1"/>
    <col min="9738" max="9738" width="15.85546875" style="533" customWidth="1"/>
    <col min="9739" max="9739" width="11.7109375" style="533" customWidth="1"/>
    <col min="9740" max="9740" width="8.28515625" style="533" customWidth="1"/>
    <col min="9741" max="9741" width="16.5703125" style="533" customWidth="1"/>
    <col min="9742" max="9984" width="11.42578125" style="533"/>
    <col min="9985" max="9985" width="22.7109375" style="533" customWidth="1"/>
    <col min="9986" max="9986" width="15.42578125" style="533" customWidth="1"/>
    <col min="9987" max="9987" width="7.28515625" style="533" customWidth="1"/>
    <col min="9988" max="9988" width="11.42578125" style="533"/>
    <col min="9989" max="9989" width="5.7109375" style="533" customWidth="1"/>
    <col min="9990" max="9990" width="0" style="533" hidden="1" customWidth="1"/>
    <col min="9991" max="9991" width="9.5703125" style="533" customWidth="1"/>
    <col min="9992" max="9992" width="14" style="533" customWidth="1"/>
    <col min="9993" max="9993" width="16.28515625" style="533" customWidth="1"/>
    <col min="9994" max="9994" width="15.85546875" style="533" customWidth="1"/>
    <col min="9995" max="9995" width="11.7109375" style="533" customWidth="1"/>
    <col min="9996" max="9996" width="8.28515625" style="533" customWidth="1"/>
    <col min="9997" max="9997" width="16.5703125" style="533" customWidth="1"/>
    <col min="9998" max="10240" width="11.42578125" style="533"/>
    <col min="10241" max="10241" width="22.7109375" style="533" customWidth="1"/>
    <col min="10242" max="10242" width="15.42578125" style="533" customWidth="1"/>
    <col min="10243" max="10243" width="7.28515625" style="533" customWidth="1"/>
    <col min="10244" max="10244" width="11.42578125" style="533"/>
    <col min="10245" max="10245" width="5.7109375" style="533" customWidth="1"/>
    <col min="10246" max="10246" width="0" style="533" hidden="1" customWidth="1"/>
    <col min="10247" max="10247" width="9.5703125" style="533" customWidth="1"/>
    <col min="10248" max="10248" width="14" style="533" customWidth="1"/>
    <col min="10249" max="10249" width="16.28515625" style="533" customWidth="1"/>
    <col min="10250" max="10250" width="15.85546875" style="533" customWidth="1"/>
    <col min="10251" max="10251" width="11.7109375" style="533" customWidth="1"/>
    <col min="10252" max="10252" width="8.28515625" style="533" customWidth="1"/>
    <col min="10253" max="10253" width="16.5703125" style="533" customWidth="1"/>
    <col min="10254" max="10496" width="11.42578125" style="533"/>
    <col min="10497" max="10497" width="22.7109375" style="533" customWidth="1"/>
    <col min="10498" max="10498" width="15.42578125" style="533" customWidth="1"/>
    <col min="10499" max="10499" width="7.28515625" style="533" customWidth="1"/>
    <col min="10500" max="10500" width="11.42578125" style="533"/>
    <col min="10501" max="10501" width="5.7109375" style="533" customWidth="1"/>
    <col min="10502" max="10502" width="0" style="533" hidden="1" customWidth="1"/>
    <col min="10503" max="10503" width="9.5703125" style="533" customWidth="1"/>
    <col min="10504" max="10504" width="14" style="533" customWidth="1"/>
    <col min="10505" max="10505" width="16.28515625" style="533" customWidth="1"/>
    <col min="10506" max="10506" width="15.85546875" style="533" customWidth="1"/>
    <col min="10507" max="10507" width="11.7109375" style="533" customWidth="1"/>
    <col min="10508" max="10508" width="8.28515625" style="533" customWidth="1"/>
    <col min="10509" max="10509" width="16.5703125" style="533" customWidth="1"/>
    <col min="10510" max="10752" width="11.42578125" style="533"/>
    <col min="10753" max="10753" width="22.7109375" style="533" customWidth="1"/>
    <col min="10754" max="10754" width="15.42578125" style="533" customWidth="1"/>
    <col min="10755" max="10755" width="7.28515625" style="533" customWidth="1"/>
    <col min="10756" max="10756" width="11.42578125" style="533"/>
    <col min="10757" max="10757" width="5.7109375" style="533" customWidth="1"/>
    <col min="10758" max="10758" width="0" style="533" hidden="1" customWidth="1"/>
    <col min="10759" max="10759" width="9.5703125" style="533" customWidth="1"/>
    <col min="10760" max="10760" width="14" style="533" customWidth="1"/>
    <col min="10761" max="10761" width="16.28515625" style="533" customWidth="1"/>
    <col min="10762" max="10762" width="15.85546875" style="533" customWidth="1"/>
    <col min="10763" max="10763" width="11.7109375" style="533" customWidth="1"/>
    <col min="10764" max="10764" width="8.28515625" style="533" customWidth="1"/>
    <col min="10765" max="10765" width="16.5703125" style="533" customWidth="1"/>
    <col min="10766" max="11008" width="11.42578125" style="533"/>
    <col min="11009" max="11009" width="22.7109375" style="533" customWidth="1"/>
    <col min="11010" max="11010" width="15.42578125" style="533" customWidth="1"/>
    <col min="11011" max="11011" width="7.28515625" style="533" customWidth="1"/>
    <col min="11012" max="11012" width="11.42578125" style="533"/>
    <col min="11013" max="11013" width="5.7109375" style="533" customWidth="1"/>
    <col min="11014" max="11014" width="0" style="533" hidden="1" customWidth="1"/>
    <col min="11015" max="11015" width="9.5703125" style="533" customWidth="1"/>
    <col min="11016" max="11016" width="14" style="533" customWidth="1"/>
    <col min="11017" max="11017" width="16.28515625" style="533" customWidth="1"/>
    <col min="11018" max="11018" width="15.85546875" style="533" customWidth="1"/>
    <col min="11019" max="11019" width="11.7109375" style="533" customWidth="1"/>
    <col min="11020" max="11020" width="8.28515625" style="533" customWidth="1"/>
    <col min="11021" max="11021" width="16.5703125" style="533" customWidth="1"/>
    <col min="11022" max="11264" width="11.42578125" style="533"/>
    <col min="11265" max="11265" width="22.7109375" style="533" customWidth="1"/>
    <col min="11266" max="11266" width="15.42578125" style="533" customWidth="1"/>
    <col min="11267" max="11267" width="7.28515625" style="533" customWidth="1"/>
    <col min="11268" max="11268" width="11.42578125" style="533"/>
    <col min="11269" max="11269" width="5.7109375" style="533" customWidth="1"/>
    <col min="11270" max="11270" width="0" style="533" hidden="1" customWidth="1"/>
    <col min="11271" max="11271" width="9.5703125" style="533" customWidth="1"/>
    <col min="11272" max="11272" width="14" style="533" customWidth="1"/>
    <col min="11273" max="11273" width="16.28515625" style="533" customWidth="1"/>
    <col min="11274" max="11274" width="15.85546875" style="533" customWidth="1"/>
    <col min="11275" max="11275" width="11.7109375" style="533" customWidth="1"/>
    <col min="11276" max="11276" width="8.28515625" style="533" customWidth="1"/>
    <col min="11277" max="11277" width="16.5703125" style="533" customWidth="1"/>
    <col min="11278" max="11520" width="11.42578125" style="533"/>
    <col min="11521" max="11521" width="22.7109375" style="533" customWidth="1"/>
    <col min="11522" max="11522" width="15.42578125" style="533" customWidth="1"/>
    <col min="11523" max="11523" width="7.28515625" style="533" customWidth="1"/>
    <col min="11524" max="11524" width="11.42578125" style="533"/>
    <col min="11525" max="11525" width="5.7109375" style="533" customWidth="1"/>
    <col min="11526" max="11526" width="0" style="533" hidden="1" customWidth="1"/>
    <col min="11527" max="11527" width="9.5703125" style="533" customWidth="1"/>
    <col min="11528" max="11528" width="14" style="533" customWidth="1"/>
    <col min="11529" max="11529" width="16.28515625" style="533" customWidth="1"/>
    <col min="11530" max="11530" width="15.85546875" style="533" customWidth="1"/>
    <col min="11531" max="11531" width="11.7109375" style="533" customWidth="1"/>
    <col min="11532" max="11532" width="8.28515625" style="533" customWidth="1"/>
    <col min="11533" max="11533" width="16.5703125" style="533" customWidth="1"/>
    <col min="11534" max="11776" width="11.42578125" style="533"/>
    <col min="11777" max="11777" width="22.7109375" style="533" customWidth="1"/>
    <col min="11778" max="11778" width="15.42578125" style="533" customWidth="1"/>
    <col min="11779" max="11779" width="7.28515625" style="533" customWidth="1"/>
    <col min="11780" max="11780" width="11.42578125" style="533"/>
    <col min="11781" max="11781" width="5.7109375" style="533" customWidth="1"/>
    <col min="11782" max="11782" width="0" style="533" hidden="1" customWidth="1"/>
    <col min="11783" max="11783" width="9.5703125" style="533" customWidth="1"/>
    <col min="11784" max="11784" width="14" style="533" customWidth="1"/>
    <col min="11785" max="11785" width="16.28515625" style="533" customWidth="1"/>
    <col min="11786" max="11786" width="15.85546875" style="533" customWidth="1"/>
    <col min="11787" max="11787" width="11.7109375" style="533" customWidth="1"/>
    <col min="11788" max="11788" width="8.28515625" style="533" customWidth="1"/>
    <col min="11789" max="11789" width="16.5703125" style="533" customWidth="1"/>
    <col min="11790" max="12032" width="11.42578125" style="533"/>
    <col min="12033" max="12033" width="22.7109375" style="533" customWidth="1"/>
    <col min="12034" max="12034" width="15.42578125" style="533" customWidth="1"/>
    <col min="12035" max="12035" width="7.28515625" style="533" customWidth="1"/>
    <col min="12036" max="12036" width="11.42578125" style="533"/>
    <col min="12037" max="12037" width="5.7109375" style="533" customWidth="1"/>
    <col min="12038" max="12038" width="0" style="533" hidden="1" customWidth="1"/>
    <col min="12039" max="12039" width="9.5703125" style="533" customWidth="1"/>
    <col min="12040" max="12040" width="14" style="533" customWidth="1"/>
    <col min="12041" max="12041" width="16.28515625" style="533" customWidth="1"/>
    <col min="12042" max="12042" width="15.85546875" style="533" customWidth="1"/>
    <col min="12043" max="12043" width="11.7109375" style="533" customWidth="1"/>
    <col min="12044" max="12044" width="8.28515625" style="533" customWidth="1"/>
    <col min="12045" max="12045" width="16.5703125" style="533" customWidth="1"/>
    <col min="12046" max="12288" width="11.42578125" style="533"/>
    <col min="12289" max="12289" width="22.7109375" style="533" customWidth="1"/>
    <col min="12290" max="12290" width="15.42578125" style="533" customWidth="1"/>
    <col min="12291" max="12291" width="7.28515625" style="533" customWidth="1"/>
    <col min="12292" max="12292" width="11.42578125" style="533"/>
    <col min="12293" max="12293" width="5.7109375" style="533" customWidth="1"/>
    <col min="12294" max="12294" width="0" style="533" hidden="1" customWidth="1"/>
    <col min="12295" max="12295" width="9.5703125" style="533" customWidth="1"/>
    <col min="12296" max="12296" width="14" style="533" customWidth="1"/>
    <col min="12297" max="12297" width="16.28515625" style="533" customWidth="1"/>
    <col min="12298" max="12298" width="15.85546875" style="533" customWidth="1"/>
    <col min="12299" max="12299" width="11.7109375" style="533" customWidth="1"/>
    <col min="12300" max="12300" width="8.28515625" style="533" customWidth="1"/>
    <col min="12301" max="12301" width="16.5703125" style="533" customWidth="1"/>
    <col min="12302" max="12544" width="11.42578125" style="533"/>
    <col min="12545" max="12545" width="22.7109375" style="533" customWidth="1"/>
    <col min="12546" max="12546" width="15.42578125" style="533" customWidth="1"/>
    <col min="12547" max="12547" width="7.28515625" style="533" customWidth="1"/>
    <col min="12548" max="12548" width="11.42578125" style="533"/>
    <col min="12549" max="12549" width="5.7109375" style="533" customWidth="1"/>
    <col min="12550" max="12550" width="0" style="533" hidden="1" customWidth="1"/>
    <col min="12551" max="12551" width="9.5703125" style="533" customWidth="1"/>
    <col min="12552" max="12552" width="14" style="533" customWidth="1"/>
    <col min="12553" max="12553" width="16.28515625" style="533" customWidth="1"/>
    <col min="12554" max="12554" width="15.85546875" style="533" customWidth="1"/>
    <col min="12555" max="12555" width="11.7109375" style="533" customWidth="1"/>
    <col min="12556" max="12556" width="8.28515625" style="533" customWidth="1"/>
    <col min="12557" max="12557" width="16.5703125" style="533" customWidth="1"/>
    <col min="12558" max="12800" width="11.42578125" style="533"/>
    <col min="12801" max="12801" width="22.7109375" style="533" customWidth="1"/>
    <col min="12802" max="12802" width="15.42578125" style="533" customWidth="1"/>
    <col min="12803" max="12803" width="7.28515625" style="533" customWidth="1"/>
    <col min="12804" max="12804" width="11.42578125" style="533"/>
    <col min="12805" max="12805" width="5.7109375" style="533" customWidth="1"/>
    <col min="12806" max="12806" width="0" style="533" hidden="1" customWidth="1"/>
    <col min="12807" max="12807" width="9.5703125" style="533" customWidth="1"/>
    <col min="12808" max="12808" width="14" style="533" customWidth="1"/>
    <col min="12809" max="12809" width="16.28515625" style="533" customWidth="1"/>
    <col min="12810" max="12810" width="15.85546875" style="533" customWidth="1"/>
    <col min="12811" max="12811" width="11.7109375" style="533" customWidth="1"/>
    <col min="12812" max="12812" width="8.28515625" style="533" customWidth="1"/>
    <col min="12813" max="12813" width="16.5703125" style="533" customWidth="1"/>
    <col min="12814" max="13056" width="11.42578125" style="533"/>
    <col min="13057" max="13057" width="22.7109375" style="533" customWidth="1"/>
    <col min="13058" max="13058" width="15.42578125" style="533" customWidth="1"/>
    <col min="13059" max="13059" width="7.28515625" style="533" customWidth="1"/>
    <col min="13060" max="13060" width="11.42578125" style="533"/>
    <col min="13061" max="13061" width="5.7109375" style="533" customWidth="1"/>
    <col min="13062" max="13062" width="0" style="533" hidden="1" customWidth="1"/>
    <col min="13063" max="13063" width="9.5703125" style="533" customWidth="1"/>
    <col min="13064" max="13064" width="14" style="533" customWidth="1"/>
    <col min="13065" max="13065" width="16.28515625" style="533" customWidth="1"/>
    <col min="13066" max="13066" width="15.85546875" style="533" customWidth="1"/>
    <col min="13067" max="13067" width="11.7109375" style="533" customWidth="1"/>
    <col min="13068" max="13068" width="8.28515625" style="533" customWidth="1"/>
    <col min="13069" max="13069" width="16.5703125" style="533" customWidth="1"/>
    <col min="13070" max="13312" width="11.42578125" style="533"/>
    <col min="13313" max="13313" width="22.7109375" style="533" customWidth="1"/>
    <col min="13314" max="13314" width="15.42578125" style="533" customWidth="1"/>
    <col min="13315" max="13315" width="7.28515625" style="533" customWidth="1"/>
    <col min="13316" max="13316" width="11.42578125" style="533"/>
    <col min="13317" max="13317" width="5.7109375" style="533" customWidth="1"/>
    <col min="13318" max="13318" width="0" style="533" hidden="1" customWidth="1"/>
    <col min="13319" max="13319" width="9.5703125" style="533" customWidth="1"/>
    <col min="13320" max="13320" width="14" style="533" customWidth="1"/>
    <col min="13321" max="13321" width="16.28515625" style="533" customWidth="1"/>
    <col min="13322" max="13322" width="15.85546875" style="533" customWidth="1"/>
    <col min="13323" max="13323" width="11.7109375" style="533" customWidth="1"/>
    <col min="13324" max="13324" width="8.28515625" style="533" customWidth="1"/>
    <col min="13325" max="13325" width="16.5703125" style="533" customWidth="1"/>
    <col min="13326" max="13568" width="11.42578125" style="533"/>
    <col min="13569" max="13569" width="22.7109375" style="533" customWidth="1"/>
    <col min="13570" max="13570" width="15.42578125" style="533" customWidth="1"/>
    <col min="13571" max="13571" width="7.28515625" style="533" customWidth="1"/>
    <col min="13572" max="13572" width="11.42578125" style="533"/>
    <col min="13573" max="13573" width="5.7109375" style="533" customWidth="1"/>
    <col min="13574" max="13574" width="0" style="533" hidden="1" customWidth="1"/>
    <col min="13575" max="13575" width="9.5703125" style="533" customWidth="1"/>
    <col min="13576" max="13576" width="14" style="533" customWidth="1"/>
    <col min="13577" max="13577" width="16.28515625" style="533" customWidth="1"/>
    <col min="13578" max="13578" width="15.85546875" style="533" customWidth="1"/>
    <col min="13579" max="13579" width="11.7109375" style="533" customWidth="1"/>
    <col min="13580" max="13580" width="8.28515625" style="533" customWidth="1"/>
    <col min="13581" max="13581" width="16.5703125" style="533" customWidth="1"/>
    <col min="13582" max="13824" width="11.42578125" style="533"/>
    <col min="13825" max="13825" width="22.7109375" style="533" customWidth="1"/>
    <col min="13826" max="13826" width="15.42578125" style="533" customWidth="1"/>
    <col min="13827" max="13827" width="7.28515625" style="533" customWidth="1"/>
    <col min="13828" max="13828" width="11.42578125" style="533"/>
    <col min="13829" max="13829" width="5.7109375" style="533" customWidth="1"/>
    <col min="13830" max="13830" width="0" style="533" hidden="1" customWidth="1"/>
    <col min="13831" max="13831" width="9.5703125" style="533" customWidth="1"/>
    <col min="13832" max="13832" width="14" style="533" customWidth="1"/>
    <col min="13833" max="13833" width="16.28515625" style="533" customWidth="1"/>
    <col min="13834" max="13834" width="15.85546875" style="533" customWidth="1"/>
    <col min="13835" max="13835" width="11.7109375" style="533" customWidth="1"/>
    <col min="13836" max="13836" width="8.28515625" style="533" customWidth="1"/>
    <col min="13837" max="13837" width="16.5703125" style="533" customWidth="1"/>
    <col min="13838" max="14080" width="11.42578125" style="533"/>
    <col min="14081" max="14081" width="22.7109375" style="533" customWidth="1"/>
    <col min="14082" max="14082" width="15.42578125" style="533" customWidth="1"/>
    <col min="14083" max="14083" width="7.28515625" style="533" customWidth="1"/>
    <col min="14084" max="14084" width="11.42578125" style="533"/>
    <col min="14085" max="14085" width="5.7109375" style="533" customWidth="1"/>
    <col min="14086" max="14086" width="0" style="533" hidden="1" customWidth="1"/>
    <col min="14087" max="14087" width="9.5703125" style="533" customWidth="1"/>
    <col min="14088" max="14088" width="14" style="533" customWidth="1"/>
    <col min="14089" max="14089" width="16.28515625" style="533" customWidth="1"/>
    <col min="14090" max="14090" width="15.85546875" style="533" customWidth="1"/>
    <col min="14091" max="14091" width="11.7109375" style="533" customWidth="1"/>
    <col min="14092" max="14092" width="8.28515625" style="533" customWidth="1"/>
    <col min="14093" max="14093" width="16.5703125" style="533" customWidth="1"/>
    <col min="14094" max="14336" width="11.42578125" style="533"/>
    <col min="14337" max="14337" width="22.7109375" style="533" customWidth="1"/>
    <col min="14338" max="14338" width="15.42578125" style="533" customWidth="1"/>
    <col min="14339" max="14339" width="7.28515625" style="533" customWidth="1"/>
    <col min="14340" max="14340" width="11.42578125" style="533"/>
    <col min="14341" max="14341" width="5.7109375" style="533" customWidth="1"/>
    <col min="14342" max="14342" width="0" style="533" hidden="1" customWidth="1"/>
    <col min="14343" max="14343" width="9.5703125" style="533" customWidth="1"/>
    <col min="14344" max="14344" width="14" style="533" customWidth="1"/>
    <col min="14345" max="14345" width="16.28515625" style="533" customWidth="1"/>
    <col min="14346" max="14346" width="15.85546875" style="533" customWidth="1"/>
    <col min="14347" max="14347" width="11.7109375" style="533" customWidth="1"/>
    <col min="14348" max="14348" width="8.28515625" style="533" customWidth="1"/>
    <col min="14349" max="14349" width="16.5703125" style="533" customWidth="1"/>
    <col min="14350" max="14592" width="11.42578125" style="533"/>
    <col min="14593" max="14593" width="22.7109375" style="533" customWidth="1"/>
    <col min="14594" max="14594" width="15.42578125" style="533" customWidth="1"/>
    <col min="14595" max="14595" width="7.28515625" style="533" customWidth="1"/>
    <col min="14596" max="14596" width="11.42578125" style="533"/>
    <col min="14597" max="14597" width="5.7109375" style="533" customWidth="1"/>
    <col min="14598" max="14598" width="0" style="533" hidden="1" customWidth="1"/>
    <col min="14599" max="14599" width="9.5703125" style="533" customWidth="1"/>
    <col min="14600" max="14600" width="14" style="533" customWidth="1"/>
    <col min="14601" max="14601" width="16.28515625" style="533" customWidth="1"/>
    <col min="14602" max="14602" width="15.85546875" style="533" customWidth="1"/>
    <col min="14603" max="14603" width="11.7109375" style="533" customWidth="1"/>
    <col min="14604" max="14604" width="8.28515625" style="533" customWidth="1"/>
    <col min="14605" max="14605" width="16.5703125" style="533" customWidth="1"/>
    <col min="14606" max="14848" width="11.42578125" style="533"/>
    <col min="14849" max="14849" width="22.7109375" style="533" customWidth="1"/>
    <col min="14850" max="14850" width="15.42578125" style="533" customWidth="1"/>
    <col min="14851" max="14851" width="7.28515625" style="533" customWidth="1"/>
    <col min="14852" max="14852" width="11.42578125" style="533"/>
    <col min="14853" max="14853" width="5.7109375" style="533" customWidth="1"/>
    <col min="14854" max="14854" width="0" style="533" hidden="1" customWidth="1"/>
    <col min="14855" max="14855" width="9.5703125" style="533" customWidth="1"/>
    <col min="14856" max="14856" width="14" style="533" customWidth="1"/>
    <col min="14857" max="14857" width="16.28515625" style="533" customWidth="1"/>
    <col min="14858" max="14858" width="15.85546875" style="533" customWidth="1"/>
    <col min="14859" max="14859" width="11.7109375" style="533" customWidth="1"/>
    <col min="14860" max="14860" width="8.28515625" style="533" customWidth="1"/>
    <col min="14861" max="14861" width="16.5703125" style="533" customWidth="1"/>
    <col min="14862" max="15104" width="11.42578125" style="533"/>
    <col min="15105" max="15105" width="22.7109375" style="533" customWidth="1"/>
    <col min="15106" max="15106" width="15.42578125" style="533" customWidth="1"/>
    <col min="15107" max="15107" width="7.28515625" style="533" customWidth="1"/>
    <col min="15108" max="15108" width="11.42578125" style="533"/>
    <col min="15109" max="15109" width="5.7109375" style="533" customWidth="1"/>
    <col min="15110" max="15110" width="0" style="533" hidden="1" customWidth="1"/>
    <col min="15111" max="15111" width="9.5703125" style="533" customWidth="1"/>
    <col min="15112" max="15112" width="14" style="533" customWidth="1"/>
    <col min="15113" max="15113" width="16.28515625" style="533" customWidth="1"/>
    <col min="15114" max="15114" width="15.85546875" style="533" customWidth="1"/>
    <col min="15115" max="15115" width="11.7109375" style="533" customWidth="1"/>
    <col min="15116" max="15116" width="8.28515625" style="533" customWidth="1"/>
    <col min="15117" max="15117" width="16.5703125" style="533" customWidth="1"/>
    <col min="15118" max="15360" width="11.42578125" style="533"/>
    <col min="15361" max="15361" width="22.7109375" style="533" customWidth="1"/>
    <col min="15362" max="15362" width="15.42578125" style="533" customWidth="1"/>
    <col min="15363" max="15363" width="7.28515625" style="533" customWidth="1"/>
    <col min="15364" max="15364" width="11.42578125" style="533"/>
    <col min="15365" max="15365" width="5.7109375" style="533" customWidth="1"/>
    <col min="15366" max="15366" width="0" style="533" hidden="1" customWidth="1"/>
    <col min="15367" max="15367" width="9.5703125" style="533" customWidth="1"/>
    <col min="15368" max="15368" width="14" style="533" customWidth="1"/>
    <col min="15369" max="15369" width="16.28515625" style="533" customWidth="1"/>
    <col min="15370" max="15370" width="15.85546875" style="533" customWidth="1"/>
    <col min="15371" max="15371" width="11.7109375" style="533" customWidth="1"/>
    <col min="15372" max="15372" width="8.28515625" style="533" customWidth="1"/>
    <col min="15373" max="15373" width="16.5703125" style="533" customWidth="1"/>
    <col min="15374" max="15616" width="11.42578125" style="533"/>
    <col min="15617" max="15617" width="22.7109375" style="533" customWidth="1"/>
    <col min="15618" max="15618" width="15.42578125" style="533" customWidth="1"/>
    <col min="15619" max="15619" width="7.28515625" style="533" customWidth="1"/>
    <col min="15620" max="15620" width="11.42578125" style="533"/>
    <col min="15621" max="15621" width="5.7109375" style="533" customWidth="1"/>
    <col min="15622" max="15622" width="0" style="533" hidden="1" customWidth="1"/>
    <col min="15623" max="15623" width="9.5703125" style="533" customWidth="1"/>
    <col min="15624" max="15624" width="14" style="533" customWidth="1"/>
    <col min="15625" max="15625" width="16.28515625" style="533" customWidth="1"/>
    <col min="15626" max="15626" width="15.85546875" style="533" customWidth="1"/>
    <col min="15627" max="15627" width="11.7109375" style="533" customWidth="1"/>
    <col min="15628" max="15628" width="8.28515625" style="533" customWidth="1"/>
    <col min="15629" max="15629" width="16.5703125" style="533" customWidth="1"/>
    <col min="15630" max="15872" width="11.42578125" style="533"/>
    <col min="15873" max="15873" width="22.7109375" style="533" customWidth="1"/>
    <col min="15874" max="15874" width="15.42578125" style="533" customWidth="1"/>
    <col min="15875" max="15875" width="7.28515625" style="533" customWidth="1"/>
    <col min="15876" max="15876" width="11.42578125" style="533"/>
    <col min="15877" max="15877" width="5.7109375" style="533" customWidth="1"/>
    <col min="15878" max="15878" width="0" style="533" hidden="1" customWidth="1"/>
    <col min="15879" max="15879" width="9.5703125" style="533" customWidth="1"/>
    <col min="15880" max="15880" width="14" style="533" customWidth="1"/>
    <col min="15881" max="15881" width="16.28515625" style="533" customWidth="1"/>
    <col min="15882" max="15882" width="15.85546875" style="533" customWidth="1"/>
    <col min="15883" max="15883" width="11.7109375" style="533" customWidth="1"/>
    <col min="15884" max="15884" width="8.28515625" style="533" customWidth="1"/>
    <col min="15885" max="15885" width="16.5703125" style="533" customWidth="1"/>
    <col min="15886" max="16128" width="11.42578125" style="533"/>
    <col min="16129" max="16129" width="22.7109375" style="533" customWidth="1"/>
    <col min="16130" max="16130" width="15.42578125" style="533" customWidth="1"/>
    <col min="16131" max="16131" width="7.28515625" style="533" customWidth="1"/>
    <col min="16132" max="16132" width="11.42578125" style="533"/>
    <col min="16133" max="16133" width="5.7109375" style="533" customWidth="1"/>
    <col min="16134" max="16134" width="0" style="533" hidden="1" customWidth="1"/>
    <col min="16135" max="16135" width="9.5703125" style="533" customWidth="1"/>
    <col min="16136" max="16136" width="14" style="533" customWidth="1"/>
    <col min="16137" max="16137" width="16.28515625" style="533" customWidth="1"/>
    <col min="16138" max="16138" width="15.85546875" style="533" customWidth="1"/>
    <col min="16139" max="16139" width="11.7109375" style="533" customWidth="1"/>
    <col min="16140" max="16140" width="8.28515625" style="533" customWidth="1"/>
    <col min="16141" max="16141" width="16.5703125" style="533" customWidth="1"/>
    <col min="16142" max="16384" width="11.42578125" style="533"/>
  </cols>
  <sheetData>
    <row r="1" spans="1:13" s="490" customFormat="1">
      <c r="A1" s="700"/>
      <c r="B1" s="703"/>
      <c r="C1" s="704"/>
      <c r="D1" s="704"/>
      <c r="E1" s="704"/>
      <c r="F1" s="704"/>
      <c r="G1" s="704"/>
      <c r="H1" s="704"/>
      <c r="I1" s="705"/>
      <c r="J1" s="712" t="s">
        <v>933</v>
      </c>
      <c r="K1" s="719" t="s">
        <v>2198</v>
      </c>
      <c r="L1" s="720"/>
      <c r="M1" s="721"/>
    </row>
    <row r="2" spans="1:13" s="490" customFormat="1">
      <c r="A2" s="701"/>
      <c r="B2" s="725" t="s">
        <v>934</v>
      </c>
      <c r="C2" s="726"/>
      <c r="D2" s="726"/>
      <c r="E2" s="726"/>
      <c r="F2" s="726"/>
      <c r="G2" s="726"/>
      <c r="H2" s="726"/>
      <c r="I2" s="727"/>
      <c r="J2" s="713"/>
      <c r="K2" s="722"/>
      <c r="L2" s="723"/>
      <c r="M2" s="724"/>
    </row>
    <row r="3" spans="1:13" s="490" customFormat="1">
      <c r="A3" s="701"/>
      <c r="B3" s="706" t="s">
        <v>2199</v>
      </c>
      <c r="C3" s="707"/>
      <c r="D3" s="707"/>
      <c r="E3" s="707"/>
      <c r="F3" s="707"/>
      <c r="G3" s="707"/>
      <c r="H3" s="707"/>
      <c r="I3" s="708"/>
      <c r="J3" s="717" t="s">
        <v>935</v>
      </c>
      <c r="K3" s="729">
        <v>1</v>
      </c>
      <c r="L3" s="730"/>
      <c r="M3" s="731"/>
    </row>
    <row r="4" spans="1:13" s="490" customFormat="1">
      <c r="A4" s="701"/>
      <c r="B4" s="706" t="s">
        <v>2200</v>
      </c>
      <c r="C4" s="707"/>
      <c r="D4" s="707"/>
      <c r="E4" s="707"/>
      <c r="F4" s="707"/>
      <c r="G4" s="707"/>
      <c r="H4" s="707"/>
      <c r="I4" s="708"/>
      <c r="J4" s="728"/>
      <c r="K4" s="732"/>
      <c r="L4" s="733"/>
      <c r="M4" s="734"/>
    </row>
    <row r="5" spans="1:13" s="490" customFormat="1">
      <c r="A5" s="701"/>
      <c r="B5" s="714" t="s">
        <v>2201</v>
      </c>
      <c r="C5" s="715"/>
      <c r="D5" s="715"/>
      <c r="E5" s="715"/>
      <c r="F5" s="715"/>
      <c r="G5" s="715"/>
      <c r="H5" s="715"/>
      <c r="I5" s="716"/>
      <c r="J5" s="717" t="s">
        <v>936</v>
      </c>
      <c r="K5" s="735"/>
      <c r="L5" s="735" t="s">
        <v>937</v>
      </c>
      <c r="M5" s="737"/>
    </row>
    <row r="6" spans="1:13" s="490" customFormat="1" ht="13.5" customHeight="1" thickBot="1">
      <c r="A6" s="702"/>
      <c r="B6" s="709"/>
      <c r="C6" s="710"/>
      <c r="D6" s="710"/>
      <c r="E6" s="710"/>
      <c r="F6" s="710"/>
      <c r="G6" s="710"/>
      <c r="H6" s="710"/>
      <c r="I6" s="711"/>
      <c r="J6" s="718"/>
      <c r="K6" s="736"/>
      <c r="L6" s="736"/>
      <c r="M6" s="738"/>
    </row>
    <row r="7" spans="1:13" s="495" customFormat="1" ht="9" thickBot="1">
      <c r="A7" s="491"/>
      <c r="B7" s="492"/>
      <c r="C7" s="492"/>
      <c r="D7" s="492"/>
      <c r="E7" s="492"/>
      <c r="F7" s="492"/>
      <c r="G7" s="492"/>
      <c r="H7" s="492"/>
      <c r="I7" s="492"/>
      <c r="J7" s="492"/>
      <c r="K7" s="493"/>
      <c r="L7" s="493"/>
      <c r="M7" s="494"/>
    </row>
    <row r="8" spans="1:13" s="490" customFormat="1" ht="21.95" customHeight="1">
      <c r="A8" s="496"/>
      <c r="B8" s="497"/>
      <c r="C8" s="497"/>
      <c r="D8" s="497"/>
      <c r="E8" s="497"/>
      <c r="F8" s="497"/>
      <c r="G8" s="498"/>
      <c r="H8" s="497"/>
      <c r="I8" s="497"/>
      <c r="J8" s="499" t="s">
        <v>938</v>
      </c>
      <c r="K8" s="500"/>
      <c r="L8" s="500"/>
      <c r="M8" s="501"/>
    </row>
    <row r="9" spans="1:13" s="508" customFormat="1" ht="11.25">
      <c r="A9" s="502"/>
      <c r="B9" s="503"/>
      <c r="C9" s="503"/>
      <c r="D9" s="503"/>
      <c r="E9" s="503"/>
      <c r="F9" s="503"/>
      <c r="G9" s="504"/>
      <c r="H9" s="503"/>
      <c r="I9" s="503"/>
      <c r="J9" s="505"/>
      <c r="K9" s="506" t="s">
        <v>2202</v>
      </c>
      <c r="L9" s="506" t="s">
        <v>2203</v>
      </c>
      <c r="M9" s="507" t="s">
        <v>2204</v>
      </c>
    </row>
    <row r="10" spans="1:13" s="490" customFormat="1" ht="27.75" customHeight="1">
      <c r="A10" s="697" t="s">
        <v>2205</v>
      </c>
      <c r="B10" s="698"/>
      <c r="C10" s="698"/>
      <c r="D10" s="698"/>
      <c r="E10" s="509" t="s">
        <v>2206</v>
      </c>
      <c r="F10" s="510"/>
      <c r="H10" s="699" t="s">
        <v>2207</v>
      </c>
      <c r="I10" s="699"/>
      <c r="J10" s="511" t="s">
        <v>2206</v>
      </c>
      <c r="K10" s="512"/>
      <c r="L10" s="512"/>
      <c r="M10" s="513"/>
    </row>
    <row r="11" spans="1:13" s="490" customFormat="1" ht="24" customHeight="1">
      <c r="A11" s="514" t="s">
        <v>939</v>
      </c>
      <c r="B11" s="515"/>
      <c r="C11" s="696"/>
      <c r="D11" s="696"/>
      <c r="E11" s="516"/>
      <c r="F11" s="516"/>
      <c r="G11" s="517"/>
      <c r="I11" s="518" t="s">
        <v>940</v>
      </c>
      <c r="J11" s="515"/>
      <c r="K11" s="519"/>
      <c r="L11" s="519"/>
      <c r="M11" s="520"/>
    </row>
    <row r="12" spans="1:13" s="490" customFormat="1" ht="13.5" thickBot="1">
      <c r="A12" s="521"/>
      <c r="B12" s="522"/>
      <c r="C12" s="523"/>
      <c r="D12" s="523"/>
      <c r="E12" s="523"/>
      <c r="F12" s="523"/>
      <c r="G12" s="522"/>
      <c r="H12" s="523"/>
      <c r="I12" s="522"/>
      <c r="J12" s="523"/>
      <c r="K12" s="739"/>
      <c r="L12" s="739"/>
      <c r="M12" s="740"/>
    </row>
    <row r="13" spans="1:13" s="490" customFormat="1">
      <c r="A13" s="524"/>
      <c r="B13" s="525"/>
      <c r="C13" s="525"/>
      <c r="D13" s="525"/>
      <c r="E13" s="525"/>
      <c r="F13" s="525"/>
      <c r="G13" s="525"/>
      <c r="H13" s="525"/>
      <c r="I13" s="525"/>
      <c r="J13" s="525"/>
      <c r="K13" s="525"/>
      <c r="L13" s="525"/>
      <c r="M13" s="526"/>
    </row>
    <row r="14" spans="1:13">
      <c r="A14" s="527" t="s">
        <v>941</v>
      </c>
      <c r="B14" s="528"/>
      <c r="C14" s="529" t="s">
        <v>937</v>
      </c>
      <c r="D14" s="530"/>
      <c r="E14" s="490"/>
      <c r="F14" s="490"/>
      <c r="G14" s="531"/>
      <c r="H14" s="531"/>
      <c r="I14" s="531"/>
      <c r="J14" s="531"/>
      <c r="K14" s="531"/>
      <c r="L14" s="531"/>
      <c r="M14" s="532"/>
    </row>
    <row r="15" spans="1:13" ht="19.5" customHeight="1">
      <c r="A15" s="534" t="s">
        <v>2208</v>
      </c>
      <c r="B15" s="535"/>
      <c r="C15" s="536"/>
      <c r="D15" s="536"/>
      <c r="E15" s="536"/>
      <c r="F15" s="536"/>
      <c r="G15" s="536"/>
      <c r="H15" s="536"/>
      <c r="I15" s="536"/>
      <c r="J15" s="536"/>
      <c r="K15" s="536"/>
      <c r="L15" s="536"/>
      <c r="M15" s="532"/>
    </row>
    <row r="16" spans="1:13" ht="18" customHeight="1">
      <c r="A16" s="534"/>
      <c r="B16" s="537"/>
      <c r="C16" s="538"/>
      <c r="D16" s="536"/>
      <c r="E16" s="536"/>
      <c r="F16" s="536"/>
      <c r="G16" s="536"/>
      <c r="H16" s="536"/>
      <c r="I16" s="536"/>
      <c r="J16" s="536"/>
      <c r="K16" s="536"/>
      <c r="L16" s="536"/>
      <c r="M16" s="532"/>
    </row>
    <row r="17" spans="1:13" ht="6" customHeight="1">
      <c r="A17" s="534"/>
      <c r="B17" s="539"/>
      <c r="C17" s="540"/>
      <c r="D17" s="540"/>
      <c r="E17" s="540"/>
      <c r="F17" s="540"/>
      <c r="G17" s="540"/>
      <c r="H17" s="540"/>
      <c r="I17" s="540"/>
      <c r="J17" s="540"/>
      <c r="K17" s="540"/>
      <c r="L17" s="540"/>
      <c r="M17" s="541"/>
    </row>
    <row r="18" spans="1:13" ht="18" customHeight="1">
      <c r="A18" s="534" t="s">
        <v>2209</v>
      </c>
      <c r="B18" s="537"/>
      <c r="C18" s="536"/>
      <c r="D18" s="536"/>
      <c r="E18" s="536"/>
      <c r="F18" s="536"/>
      <c r="G18" s="536"/>
      <c r="H18" s="542"/>
      <c r="I18" s="529" t="s">
        <v>2210</v>
      </c>
      <c r="J18" s="536"/>
      <c r="K18" s="536"/>
      <c r="L18" s="536"/>
      <c r="M18" s="543"/>
    </row>
    <row r="19" spans="1:13" ht="4.5" customHeight="1">
      <c r="A19" s="534"/>
      <c r="B19" s="539"/>
      <c r="C19" s="540"/>
      <c r="D19" s="540"/>
      <c r="E19" s="540"/>
      <c r="F19" s="540"/>
      <c r="G19" s="540"/>
      <c r="H19" s="540"/>
      <c r="I19" s="540"/>
      <c r="J19" s="540"/>
      <c r="K19" s="540"/>
      <c r="L19" s="540"/>
      <c r="M19" s="541"/>
    </row>
    <row r="20" spans="1:13" ht="18.75" customHeight="1">
      <c r="A20" s="534" t="s">
        <v>2211</v>
      </c>
      <c r="B20" s="537"/>
      <c r="C20" s="519"/>
      <c r="D20" s="519"/>
      <c r="E20" s="519"/>
      <c r="F20" s="519"/>
      <c r="G20" s="519"/>
      <c r="H20" s="519"/>
      <c r="I20" s="519"/>
      <c r="J20" s="519"/>
      <c r="K20" s="519"/>
      <c r="L20" s="519"/>
      <c r="M20" s="544"/>
    </row>
    <row r="21" spans="1:13" ht="3.75" customHeight="1">
      <c r="A21" s="534"/>
      <c r="B21" s="539"/>
      <c r="C21" s="516"/>
      <c r="D21" s="516"/>
      <c r="E21" s="516"/>
      <c r="F21" s="516"/>
      <c r="G21" s="516"/>
      <c r="H21" s="516"/>
      <c r="I21" s="516"/>
      <c r="J21" s="516"/>
      <c r="K21" s="516"/>
      <c r="L21" s="516"/>
      <c r="M21" s="520"/>
    </row>
    <row r="22" spans="1:13" ht="18" customHeight="1">
      <c r="A22" s="534" t="s">
        <v>2212</v>
      </c>
      <c r="B22" s="537"/>
      <c r="C22" s="519"/>
      <c r="D22" s="519"/>
      <c r="E22" s="519"/>
      <c r="F22" s="519"/>
      <c r="G22" s="519"/>
      <c r="H22" s="519"/>
      <c r="I22" s="519"/>
      <c r="J22" s="545" t="s">
        <v>2213</v>
      </c>
      <c r="K22" s="546"/>
      <c r="L22" s="545" t="s">
        <v>937</v>
      </c>
      <c r="M22" s="547"/>
    </row>
    <row r="23" spans="1:13" ht="3.75" customHeight="1">
      <c r="A23" s="534"/>
      <c r="B23" s="539"/>
      <c r="C23" s="516"/>
      <c r="D23" s="516"/>
      <c r="E23" s="516"/>
      <c r="F23" s="516"/>
      <c r="G23" s="516"/>
      <c r="H23" s="516"/>
      <c r="I23" s="516"/>
      <c r="J23" s="516"/>
      <c r="K23" s="516"/>
      <c r="L23" s="516"/>
      <c r="M23" s="520"/>
    </row>
    <row r="24" spans="1:13" ht="19.5" customHeight="1">
      <c r="A24" s="534" t="s">
        <v>2214</v>
      </c>
      <c r="B24" s="539"/>
      <c r="C24" s="516"/>
      <c r="D24" s="516"/>
      <c r="E24" s="548"/>
      <c r="F24" s="548"/>
      <c r="G24" s="542"/>
      <c r="H24" s="519"/>
      <c r="I24" s="519"/>
      <c r="J24" s="490"/>
      <c r="K24" s="516"/>
      <c r="L24" s="516"/>
      <c r="M24" s="520"/>
    </row>
    <row r="25" spans="1:13" s="554" customFormat="1" ht="11.25">
      <c r="A25" s="549"/>
      <c r="B25" s="550"/>
      <c r="C25" s="551"/>
      <c r="D25" s="551"/>
      <c r="E25" s="741" t="s">
        <v>2202</v>
      </c>
      <c r="F25" s="741"/>
      <c r="G25" s="741"/>
      <c r="H25" s="551" t="s">
        <v>2203</v>
      </c>
      <c r="I25" s="551" t="s">
        <v>2204</v>
      </c>
      <c r="J25" s="552"/>
      <c r="K25" s="551"/>
      <c r="L25" s="551"/>
      <c r="M25" s="553"/>
    </row>
    <row r="26" spans="1:13" ht="12.75" customHeight="1">
      <c r="A26" s="555"/>
      <c r="B26" s="531"/>
      <c r="C26" s="531"/>
      <c r="D26" s="531"/>
      <c r="E26" s="531"/>
      <c r="F26" s="531"/>
      <c r="G26" s="531"/>
      <c r="H26" s="531"/>
      <c r="I26" s="531"/>
      <c r="J26" s="531"/>
      <c r="K26" s="531"/>
      <c r="L26" s="531"/>
      <c r="M26" s="532"/>
    </row>
    <row r="27" spans="1:13" ht="15">
      <c r="A27" s="742" t="s">
        <v>942</v>
      </c>
      <c r="B27" s="743"/>
      <c r="C27" s="743"/>
      <c r="D27" s="743"/>
      <c r="E27" s="743"/>
      <c r="F27" s="743"/>
      <c r="G27" s="743"/>
      <c r="H27" s="743"/>
      <c r="I27" s="743"/>
      <c r="J27" s="743"/>
      <c r="K27" s="743"/>
      <c r="L27" s="743"/>
      <c r="M27" s="744"/>
    </row>
    <row r="28" spans="1:13" ht="13.5" thickBot="1">
      <c r="A28" s="556"/>
      <c r="B28" s="557"/>
      <c r="C28" s="557"/>
      <c r="D28" s="557"/>
      <c r="E28" s="557"/>
      <c r="F28" s="557"/>
      <c r="G28" s="557"/>
      <c r="H28" s="557"/>
      <c r="I28" s="557"/>
      <c r="J28" s="557"/>
      <c r="K28" s="557"/>
      <c r="L28" s="557"/>
      <c r="M28" s="558"/>
    </row>
    <row r="29" spans="1:13" ht="25.5">
      <c r="A29" s="559" t="s">
        <v>943</v>
      </c>
      <c r="B29" s="745" t="s">
        <v>944</v>
      </c>
      <c r="C29" s="746"/>
      <c r="D29" s="746"/>
      <c r="E29" s="746"/>
      <c r="F29" s="746"/>
      <c r="G29" s="746"/>
      <c r="H29" s="746"/>
      <c r="I29" s="747"/>
      <c r="J29" s="560" t="s">
        <v>2215</v>
      </c>
      <c r="K29" s="748" t="s">
        <v>945</v>
      </c>
      <c r="L29" s="749"/>
      <c r="M29" s="559" t="s">
        <v>946</v>
      </c>
    </row>
    <row r="30" spans="1:13" ht="13.5" thickBot="1">
      <c r="A30" s="561"/>
      <c r="B30" s="562"/>
      <c r="C30" s="563"/>
      <c r="D30" s="563"/>
      <c r="E30" s="563"/>
      <c r="F30" s="563"/>
      <c r="G30" s="563"/>
      <c r="H30" s="563"/>
      <c r="I30" s="563"/>
      <c r="J30" s="564"/>
      <c r="K30" s="750"/>
      <c r="L30" s="751"/>
      <c r="M30" s="565"/>
    </row>
    <row r="31" spans="1:13">
      <c r="A31" s="556"/>
      <c r="B31" s="557"/>
      <c r="C31" s="557"/>
      <c r="D31" s="557"/>
      <c r="E31" s="557"/>
      <c r="F31" s="557"/>
      <c r="G31" s="557"/>
      <c r="H31" s="557"/>
      <c r="I31" s="557"/>
      <c r="J31" s="557"/>
      <c r="K31" s="557"/>
      <c r="L31" s="557"/>
      <c r="M31" s="558"/>
    </row>
    <row r="32" spans="1:13">
      <c r="A32" s="566" t="s">
        <v>947</v>
      </c>
      <c r="B32" s="567"/>
      <c r="C32" s="567"/>
      <c r="D32" s="567"/>
      <c r="E32" s="567"/>
      <c r="F32" s="567"/>
      <c r="G32" s="567"/>
      <c r="H32" s="567"/>
      <c r="I32" s="567"/>
      <c r="J32" s="567"/>
      <c r="K32" s="567"/>
      <c r="L32" s="567"/>
      <c r="M32" s="568"/>
    </row>
    <row r="33" spans="1:13" s="571" customFormat="1" ht="3.75" customHeight="1" thickBot="1">
      <c r="A33" s="569"/>
      <c r="B33" s="557"/>
      <c r="C33" s="557"/>
      <c r="D33" s="557"/>
      <c r="E33" s="557"/>
      <c r="F33" s="557"/>
      <c r="G33" s="557"/>
      <c r="H33" s="570"/>
      <c r="I33" s="570"/>
      <c r="J33" s="557"/>
      <c r="K33" s="557"/>
      <c r="L33" s="557"/>
      <c r="M33" s="558"/>
    </row>
    <row r="34" spans="1:13" s="574" customFormat="1" ht="12">
      <c r="A34" s="752" t="s">
        <v>944</v>
      </c>
      <c r="B34" s="753"/>
      <c r="C34" s="753"/>
      <c r="D34" s="753"/>
      <c r="E34" s="753"/>
      <c r="F34" s="753"/>
      <c r="G34" s="754"/>
      <c r="H34" s="755" t="s">
        <v>948</v>
      </c>
      <c r="I34" s="756"/>
      <c r="J34" s="572" t="s">
        <v>949</v>
      </c>
      <c r="K34" s="757" t="s">
        <v>950</v>
      </c>
      <c r="L34" s="754"/>
      <c r="M34" s="573" t="s">
        <v>951</v>
      </c>
    </row>
    <row r="35" spans="1:13" s="574" customFormat="1" ht="12">
      <c r="A35" s="758"/>
      <c r="B35" s="759"/>
      <c r="C35" s="759"/>
      <c r="D35" s="759"/>
      <c r="E35" s="759"/>
      <c r="F35" s="759"/>
      <c r="G35" s="760"/>
      <c r="H35" s="761"/>
      <c r="I35" s="762"/>
      <c r="J35" s="575"/>
      <c r="K35" s="763"/>
      <c r="L35" s="760"/>
      <c r="M35" s="576"/>
    </row>
    <row r="36" spans="1:13" s="574" customFormat="1" thickBot="1">
      <c r="A36" s="764"/>
      <c r="B36" s="765"/>
      <c r="C36" s="765"/>
      <c r="D36" s="765"/>
      <c r="E36" s="765"/>
      <c r="F36" s="765"/>
      <c r="G36" s="766"/>
      <c r="H36" s="767"/>
      <c r="I36" s="768"/>
      <c r="J36" s="577"/>
      <c r="K36" s="769"/>
      <c r="L36" s="766"/>
      <c r="M36" s="578"/>
    </row>
    <row r="37" spans="1:13" s="574" customFormat="1" thickBot="1">
      <c r="A37" s="770" t="s">
        <v>953</v>
      </c>
      <c r="B37" s="771"/>
      <c r="C37" s="771"/>
      <c r="D37" s="771"/>
      <c r="E37" s="771"/>
      <c r="F37" s="771"/>
      <c r="G37" s="771"/>
      <c r="H37" s="771"/>
      <c r="I37" s="771"/>
      <c r="J37" s="771"/>
      <c r="K37" s="771"/>
      <c r="L37" s="772"/>
      <c r="M37" s="579">
        <v>0</v>
      </c>
    </row>
    <row r="38" spans="1:13" s="574" customFormat="1" ht="12">
      <c r="A38" s="580"/>
      <c r="B38" s="581"/>
      <c r="C38" s="581"/>
      <c r="D38" s="581"/>
      <c r="E38" s="581"/>
      <c r="F38" s="581"/>
      <c r="G38" s="581"/>
      <c r="H38" s="581"/>
      <c r="I38" s="581"/>
      <c r="J38" s="581"/>
      <c r="K38" s="581"/>
      <c r="L38" s="581"/>
      <c r="M38" s="582"/>
    </row>
    <row r="39" spans="1:13">
      <c r="A39" s="583" t="s">
        <v>954</v>
      </c>
      <c r="B39" s="584"/>
      <c r="C39" s="584"/>
      <c r="D39" s="584"/>
      <c r="E39" s="584"/>
      <c r="F39" s="584"/>
      <c r="G39" s="584"/>
      <c r="H39" s="584"/>
      <c r="I39" s="584"/>
      <c r="J39" s="584"/>
      <c r="K39" s="584"/>
      <c r="L39" s="584"/>
      <c r="M39" s="585"/>
    </row>
    <row r="40" spans="1:13" s="574" customFormat="1" ht="3.75" customHeight="1" thickBot="1">
      <c r="A40" s="586"/>
      <c r="B40" s="587"/>
      <c r="C40" s="587"/>
      <c r="D40" s="587"/>
      <c r="E40" s="587"/>
      <c r="F40" s="587"/>
      <c r="G40" s="587"/>
      <c r="H40" s="587"/>
      <c r="I40" s="581"/>
      <c r="J40" s="581"/>
      <c r="K40" s="581"/>
      <c r="L40" s="581"/>
      <c r="M40" s="582"/>
    </row>
    <row r="41" spans="1:13" s="574" customFormat="1" ht="12">
      <c r="A41" s="752" t="s">
        <v>944</v>
      </c>
      <c r="B41" s="753"/>
      <c r="C41" s="753"/>
      <c r="D41" s="753"/>
      <c r="E41" s="753"/>
      <c r="F41" s="753"/>
      <c r="G41" s="753"/>
      <c r="H41" s="754"/>
      <c r="I41" s="588" t="s">
        <v>945</v>
      </c>
      <c r="J41" s="572" t="s">
        <v>946</v>
      </c>
      <c r="K41" s="757" t="s">
        <v>955</v>
      </c>
      <c r="L41" s="754"/>
      <c r="M41" s="573" t="s">
        <v>951</v>
      </c>
    </row>
    <row r="42" spans="1:13" s="574" customFormat="1" ht="12">
      <c r="A42" s="773"/>
      <c r="B42" s="774"/>
      <c r="C42" s="774"/>
      <c r="D42" s="774"/>
      <c r="E42" s="774"/>
      <c r="F42" s="774"/>
      <c r="G42" s="774"/>
      <c r="H42" s="762"/>
      <c r="I42" s="589"/>
      <c r="J42" s="575"/>
      <c r="K42" s="763"/>
      <c r="L42" s="760"/>
      <c r="M42" s="576"/>
    </row>
    <row r="43" spans="1:13" s="574" customFormat="1" thickBot="1">
      <c r="A43" s="775"/>
      <c r="B43" s="776"/>
      <c r="C43" s="776"/>
      <c r="D43" s="776"/>
      <c r="E43" s="776"/>
      <c r="F43" s="776"/>
      <c r="G43" s="776"/>
      <c r="H43" s="768"/>
      <c r="I43" s="590"/>
      <c r="J43" s="591"/>
      <c r="K43" s="769"/>
      <c r="L43" s="766"/>
      <c r="M43" s="592"/>
    </row>
    <row r="44" spans="1:13" s="574" customFormat="1" thickBot="1">
      <c r="A44" s="770" t="s">
        <v>953</v>
      </c>
      <c r="B44" s="771"/>
      <c r="C44" s="771"/>
      <c r="D44" s="771"/>
      <c r="E44" s="771"/>
      <c r="F44" s="771"/>
      <c r="G44" s="771"/>
      <c r="H44" s="771"/>
      <c r="I44" s="771"/>
      <c r="J44" s="771"/>
      <c r="K44" s="771"/>
      <c r="L44" s="772"/>
      <c r="M44" s="579">
        <v>0</v>
      </c>
    </row>
    <row r="45" spans="1:13" s="574" customFormat="1" ht="12">
      <c r="A45" s="593"/>
      <c r="B45" s="581"/>
      <c r="C45" s="581"/>
      <c r="D45" s="581"/>
      <c r="E45" s="581"/>
      <c r="F45" s="581"/>
      <c r="G45" s="581"/>
      <c r="H45" s="581"/>
      <c r="I45" s="581"/>
      <c r="J45" s="581"/>
      <c r="K45" s="581"/>
      <c r="L45" s="581"/>
      <c r="M45" s="582"/>
    </row>
    <row r="46" spans="1:13" s="574" customFormat="1">
      <c r="A46" s="583" t="s">
        <v>956</v>
      </c>
      <c r="B46" s="589"/>
      <c r="C46" s="589"/>
      <c r="D46" s="589"/>
      <c r="E46" s="589"/>
      <c r="F46" s="589"/>
      <c r="G46" s="589"/>
      <c r="H46" s="589"/>
      <c r="I46" s="589"/>
      <c r="J46" s="589"/>
      <c r="K46" s="589"/>
      <c r="L46" s="589"/>
      <c r="M46" s="594"/>
    </row>
    <row r="47" spans="1:13" s="574" customFormat="1" ht="3.75" customHeight="1" thickBot="1">
      <c r="A47" s="593"/>
      <c r="B47" s="581"/>
      <c r="C47" s="581"/>
      <c r="D47" s="581"/>
      <c r="E47" s="581"/>
      <c r="F47" s="581"/>
      <c r="G47" s="581"/>
      <c r="H47" s="581"/>
      <c r="I47" s="581"/>
      <c r="J47" s="581"/>
      <c r="K47" s="581"/>
      <c r="L47" s="581"/>
      <c r="M47" s="582"/>
    </row>
    <row r="48" spans="1:13" s="574" customFormat="1" ht="36" customHeight="1">
      <c r="A48" s="777" t="s">
        <v>957</v>
      </c>
      <c r="B48" s="778"/>
      <c r="C48" s="778"/>
      <c r="D48" s="778"/>
      <c r="E48" s="779"/>
      <c r="F48" s="595"/>
      <c r="G48" s="596" t="s">
        <v>945</v>
      </c>
      <c r="H48" s="597" t="s">
        <v>958</v>
      </c>
      <c r="I48" s="598" t="s">
        <v>2233</v>
      </c>
      <c r="J48" s="597" t="s">
        <v>2234</v>
      </c>
      <c r="K48" s="780" t="s">
        <v>961</v>
      </c>
      <c r="L48" s="779"/>
      <c r="M48" s="599" t="s">
        <v>951</v>
      </c>
    </row>
    <row r="49" spans="1:13" s="574" customFormat="1" ht="12">
      <c r="A49" s="600"/>
      <c r="B49" s="601"/>
      <c r="C49" s="601"/>
      <c r="D49" s="601"/>
      <c r="E49" s="601"/>
      <c r="F49" s="601"/>
      <c r="G49" s="602"/>
      <c r="H49" s="575"/>
      <c r="I49" s="589"/>
      <c r="J49" s="575"/>
      <c r="K49" s="763"/>
      <c r="L49" s="760"/>
      <c r="M49" s="576"/>
    </row>
    <row r="50" spans="1:13" s="574" customFormat="1" thickBot="1">
      <c r="A50" s="603"/>
      <c r="B50" s="604"/>
      <c r="C50" s="604"/>
      <c r="D50" s="604"/>
      <c r="E50" s="604"/>
      <c r="F50" s="604"/>
      <c r="G50" s="605"/>
      <c r="H50" s="577"/>
      <c r="I50" s="587"/>
      <c r="J50" s="577"/>
      <c r="K50" s="769"/>
      <c r="L50" s="766"/>
      <c r="M50" s="578"/>
    </row>
    <row r="51" spans="1:13" s="574" customFormat="1" thickBot="1">
      <c r="A51" s="781" t="s">
        <v>953</v>
      </c>
      <c r="B51" s="782"/>
      <c r="C51" s="782"/>
      <c r="D51" s="782"/>
      <c r="E51" s="782"/>
      <c r="F51" s="782"/>
      <c r="G51" s="782"/>
      <c r="H51" s="782"/>
      <c r="I51" s="782"/>
      <c r="J51" s="782"/>
      <c r="K51" s="782"/>
      <c r="L51" s="783"/>
      <c r="M51" s="606">
        <v>0</v>
      </c>
    </row>
    <row r="52" spans="1:13" s="574" customFormat="1" ht="12">
      <c r="A52" s="593"/>
      <c r="B52" s="581"/>
      <c r="C52" s="581"/>
      <c r="D52" s="581"/>
      <c r="E52" s="581"/>
      <c r="F52" s="581"/>
      <c r="G52" s="581"/>
      <c r="H52" s="581"/>
      <c r="I52" s="581"/>
      <c r="J52" s="581"/>
      <c r="K52" s="581"/>
      <c r="L52" s="581"/>
      <c r="M52" s="582"/>
    </row>
    <row r="53" spans="1:13">
      <c r="A53" s="583" t="s">
        <v>962</v>
      </c>
      <c r="B53" s="584"/>
      <c r="C53" s="584"/>
      <c r="D53" s="584"/>
      <c r="E53" s="584"/>
      <c r="F53" s="584"/>
      <c r="G53" s="584"/>
      <c r="H53" s="584"/>
      <c r="I53" s="584"/>
      <c r="J53" s="584"/>
      <c r="K53" s="584"/>
      <c r="L53" s="584"/>
      <c r="M53" s="585"/>
    </row>
    <row r="54" spans="1:13" s="574" customFormat="1" ht="3.75" customHeight="1" thickBot="1">
      <c r="A54" s="593"/>
      <c r="B54" s="581"/>
      <c r="C54" s="581"/>
      <c r="D54" s="581"/>
      <c r="E54" s="581"/>
      <c r="F54" s="581"/>
      <c r="G54" s="581"/>
      <c r="H54" s="581"/>
      <c r="I54" s="581"/>
      <c r="J54" s="581"/>
      <c r="K54" s="581"/>
      <c r="L54" s="581"/>
      <c r="M54" s="582"/>
    </row>
    <row r="55" spans="1:13" s="574" customFormat="1" ht="25.5" customHeight="1">
      <c r="A55" s="777" t="s">
        <v>944</v>
      </c>
      <c r="B55" s="778"/>
      <c r="C55" s="778"/>
      <c r="D55" s="778"/>
      <c r="E55" s="778"/>
      <c r="F55" s="778"/>
      <c r="G55" s="779"/>
      <c r="H55" s="596" t="s">
        <v>964</v>
      </c>
      <c r="I55" s="598" t="s">
        <v>965</v>
      </c>
      <c r="J55" s="597" t="s">
        <v>966</v>
      </c>
      <c r="K55" s="784" t="s">
        <v>950</v>
      </c>
      <c r="L55" s="785"/>
      <c r="M55" s="607" t="s">
        <v>951</v>
      </c>
    </row>
    <row r="56" spans="1:13" s="574" customFormat="1" ht="12">
      <c r="A56" s="773"/>
      <c r="B56" s="774"/>
      <c r="C56" s="774"/>
      <c r="D56" s="774"/>
      <c r="E56" s="774"/>
      <c r="F56" s="774"/>
      <c r="G56" s="774"/>
      <c r="H56" s="575"/>
      <c r="I56" s="589"/>
      <c r="J56" s="575"/>
      <c r="K56" s="763"/>
      <c r="L56" s="760"/>
      <c r="M56" s="576"/>
    </row>
    <row r="57" spans="1:13" s="574" customFormat="1" thickBot="1">
      <c r="A57" s="775"/>
      <c r="B57" s="776"/>
      <c r="C57" s="776"/>
      <c r="D57" s="776"/>
      <c r="E57" s="776"/>
      <c r="F57" s="776"/>
      <c r="G57" s="776"/>
      <c r="H57" s="577"/>
      <c r="I57" s="587"/>
      <c r="J57" s="577"/>
      <c r="K57" s="769"/>
      <c r="L57" s="766"/>
      <c r="M57" s="578"/>
    </row>
    <row r="58" spans="1:13" s="574" customFormat="1" thickBot="1">
      <c r="A58" s="770" t="s">
        <v>953</v>
      </c>
      <c r="B58" s="771"/>
      <c r="C58" s="771"/>
      <c r="D58" s="771"/>
      <c r="E58" s="771"/>
      <c r="F58" s="771"/>
      <c r="G58" s="771"/>
      <c r="H58" s="771"/>
      <c r="I58" s="771"/>
      <c r="J58" s="771"/>
      <c r="K58" s="771"/>
      <c r="L58" s="772"/>
      <c r="M58" s="579">
        <v>0</v>
      </c>
    </row>
    <row r="59" spans="1:13" s="574" customFormat="1" ht="8.25" customHeight="1" thickBot="1">
      <c r="A59" s="593"/>
      <c r="B59" s="581"/>
      <c r="C59" s="581"/>
      <c r="D59" s="581"/>
      <c r="E59" s="581"/>
      <c r="F59" s="581"/>
      <c r="G59" s="581"/>
      <c r="H59" s="581"/>
      <c r="I59" s="581"/>
      <c r="J59" s="581"/>
      <c r="K59" s="581"/>
      <c r="L59" s="581"/>
      <c r="M59" s="582"/>
    </row>
    <row r="60" spans="1:13" s="574" customFormat="1" thickBot="1">
      <c r="A60" s="770" t="s">
        <v>967</v>
      </c>
      <c r="B60" s="771"/>
      <c r="C60" s="771"/>
      <c r="D60" s="771"/>
      <c r="E60" s="771"/>
      <c r="F60" s="771"/>
      <c r="G60" s="771"/>
      <c r="H60" s="771"/>
      <c r="I60" s="771"/>
      <c r="J60" s="771"/>
      <c r="K60" s="771"/>
      <c r="L60" s="772"/>
      <c r="M60" s="579">
        <v>0</v>
      </c>
    </row>
    <row r="61" spans="1:13" s="574" customFormat="1" ht="9" customHeight="1">
      <c r="A61" s="593"/>
      <c r="B61" s="581"/>
      <c r="C61" s="581"/>
      <c r="D61" s="581"/>
      <c r="E61" s="581"/>
      <c r="F61" s="581"/>
      <c r="G61" s="581"/>
      <c r="H61" s="581"/>
      <c r="I61" s="581"/>
      <c r="J61" s="581"/>
      <c r="K61" s="581"/>
      <c r="L61" s="581"/>
      <c r="M61" s="582"/>
    </row>
    <row r="62" spans="1:13">
      <c r="A62" s="583" t="s">
        <v>968</v>
      </c>
      <c r="B62" s="584"/>
      <c r="C62" s="584"/>
      <c r="D62" s="584"/>
      <c r="E62" s="584"/>
      <c r="F62" s="584"/>
      <c r="G62" s="584"/>
      <c r="H62" s="584"/>
      <c r="I62" s="584"/>
      <c r="J62" s="584"/>
      <c r="K62" s="584"/>
      <c r="L62" s="584"/>
      <c r="M62" s="585"/>
    </row>
    <row r="63" spans="1:13" s="574" customFormat="1" ht="3.75" customHeight="1" thickBot="1">
      <c r="A63" s="593"/>
      <c r="B63" s="581"/>
      <c r="C63" s="581"/>
      <c r="D63" s="581"/>
      <c r="E63" s="581"/>
      <c r="F63" s="581"/>
      <c r="G63" s="581"/>
      <c r="H63" s="581"/>
      <c r="I63" s="581"/>
      <c r="J63" s="581"/>
      <c r="K63" s="581"/>
      <c r="L63" s="581"/>
      <c r="M63" s="582"/>
    </row>
    <row r="64" spans="1:13" s="574" customFormat="1" ht="12">
      <c r="A64" s="752" t="s">
        <v>944</v>
      </c>
      <c r="B64" s="753"/>
      <c r="C64" s="753"/>
      <c r="D64" s="753"/>
      <c r="E64" s="753"/>
      <c r="F64" s="753"/>
      <c r="G64" s="753"/>
      <c r="H64" s="608"/>
      <c r="I64" s="609"/>
      <c r="J64" s="610" t="s">
        <v>970</v>
      </c>
      <c r="K64" s="786" t="s">
        <v>971</v>
      </c>
      <c r="L64" s="787"/>
      <c r="M64" s="611"/>
    </row>
    <row r="65" spans="1:13" s="574" customFormat="1" ht="12">
      <c r="A65" s="773" t="s">
        <v>2235</v>
      </c>
      <c r="B65" s="774"/>
      <c r="C65" s="774"/>
      <c r="D65" s="774"/>
      <c r="E65" s="774"/>
      <c r="F65" s="774"/>
      <c r="G65" s="774"/>
      <c r="H65" s="612"/>
      <c r="I65" s="613"/>
      <c r="J65" s="614"/>
      <c r="K65" s="798"/>
      <c r="L65" s="799"/>
      <c r="M65" s="615"/>
    </row>
    <row r="66" spans="1:13" s="574" customFormat="1" ht="12">
      <c r="A66" s="616" t="s">
        <v>973</v>
      </c>
      <c r="B66" s="617"/>
      <c r="C66" s="617"/>
      <c r="D66" s="617"/>
      <c r="E66" s="617"/>
      <c r="F66" s="617"/>
      <c r="G66" s="617"/>
      <c r="H66" s="612"/>
      <c r="I66" s="613"/>
      <c r="J66" s="614"/>
      <c r="K66" s="798"/>
      <c r="L66" s="799"/>
      <c r="M66" s="615"/>
    </row>
    <row r="67" spans="1:13" s="574" customFormat="1" thickBot="1">
      <c r="A67" s="603" t="s">
        <v>974</v>
      </c>
      <c r="B67" s="604"/>
      <c r="C67" s="604"/>
      <c r="D67" s="604"/>
      <c r="E67" s="604"/>
      <c r="F67" s="604"/>
      <c r="G67" s="604"/>
      <c r="H67" s="618"/>
      <c r="I67" s="619"/>
      <c r="J67" s="614"/>
      <c r="K67" s="800"/>
      <c r="L67" s="801"/>
      <c r="M67" s="615"/>
    </row>
    <row r="68" spans="1:13" s="574" customFormat="1" thickBot="1">
      <c r="A68" s="770" t="s">
        <v>953</v>
      </c>
      <c r="B68" s="771"/>
      <c r="C68" s="771"/>
      <c r="D68" s="771"/>
      <c r="E68" s="771"/>
      <c r="F68" s="771"/>
      <c r="G68" s="771"/>
      <c r="H68" s="771"/>
      <c r="I68" s="771"/>
      <c r="J68" s="771"/>
      <c r="K68" s="771"/>
      <c r="L68" s="772"/>
      <c r="M68" s="579">
        <v>0</v>
      </c>
    </row>
    <row r="69" spans="1:13" s="574" customFormat="1" ht="7.5" customHeight="1" thickBot="1">
      <c r="A69" s="593"/>
      <c r="B69" s="581"/>
      <c r="C69" s="581"/>
      <c r="D69" s="581"/>
      <c r="E69" s="581"/>
      <c r="F69" s="581"/>
      <c r="G69" s="581"/>
      <c r="H69" s="581"/>
      <c r="I69" s="581"/>
      <c r="J69" s="581"/>
      <c r="K69" s="581"/>
      <c r="L69" s="581"/>
      <c r="M69" s="582"/>
    </row>
    <row r="70" spans="1:13" s="574" customFormat="1" thickBot="1">
      <c r="A70" s="770" t="s">
        <v>2236</v>
      </c>
      <c r="B70" s="771"/>
      <c r="C70" s="771"/>
      <c r="D70" s="771"/>
      <c r="E70" s="771"/>
      <c r="F70" s="771"/>
      <c r="G70" s="771"/>
      <c r="H70" s="771"/>
      <c r="I70" s="771"/>
      <c r="J70" s="771"/>
      <c r="K70" s="771"/>
      <c r="L70" s="772"/>
      <c r="M70" s="579">
        <f>ROUND(M60+M68,0)</f>
        <v>0</v>
      </c>
    </row>
    <row r="71" spans="1:13">
      <c r="A71" s="524"/>
      <c r="B71" s="525"/>
      <c r="C71" s="525"/>
      <c r="D71" s="525"/>
      <c r="E71" s="525"/>
      <c r="F71" s="525"/>
      <c r="G71" s="525"/>
      <c r="H71" s="525"/>
      <c r="I71" s="525"/>
      <c r="J71" s="525"/>
      <c r="K71" s="525"/>
      <c r="L71" s="525"/>
      <c r="M71" s="526"/>
    </row>
    <row r="72" spans="1:13">
      <c r="A72" s="555"/>
      <c r="B72" s="490"/>
      <c r="C72" s="490"/>
      <c r="D72" s="490"/>
      <c r="E72" s="490"/>
      <c r="F72" s="490"/>
      <c r="G72" s="490"/>
      <c r="H72" s="490"/>
      <c r="I72" s="490"/>
      <c r="J72" s="490"/>
      <c r="K72" s="490"/>
      <c r="L72" s="490"/>
      <c r="M72" s="532"/>
    </row>
    <row r="73" spans="1:13">
      <c r="A73" s="555"/>
      <c r="B73" s="490"/>
      <c r="C73" s="490"/>
      <c r="D73" s="490"/>
      <c r="E73" s="490"/>
      <c r="F73" s="490"/>
      <c r="G73" s="490"/>
      <c r="H73" s="490"/>
      <c r="I73" s="490"/>
      <c r="J73" s="490"/>
      <c r="K73" s="490"/>
      <c r="L73" s="490"/>
      <c r="M73" s="532"/>
    </row>
    <row r="74" spans="1:13">
      <c r="A74" s="555"/>
      <c r="B74" s="490"/>
      <c r="C74" s="490"/>
      <c r="D74" s="490"/>
      <c r="E74" s="490"/>
      <c r="F74" s="490"/>
      <c r="G74" s="490"/>
      <c r="H74" s="490"/>
      <c r="I74" s="490"/>
      <c r="J74" s="490"/>
      <c r="K74" s="490"/>
      <c r="L74" s="490"/>
      <c r="M74" s="532"/>
    </row>
    <row r="75" spans="1:13" s="574" customFormat="1" ht="12">
      <c r="A75" s="620"/>
      <c r="B75" s="621"/>
      <c r="C75" s="621"/>
      <c r="D75" s="622" t="s">
        <v>976</v>
      </c>
      <c r="E75" s="622"/>
      <c r="F75" s="622"/>
      <c r="G75" s="622"/>
      <c r="H75" s="622"/>
      <c r="I75" s="622"/>
      <c r="J75" s="621"/>
      <c r="K75" s="621"/>
      <c r="L75" s="621"/>
      <c r="M75" s="623"/>
    </row>
    <row r="76" spans="1:13" s="574" customFormat="1" ht="12">
      <c r="A76" s="620"/>
      <c r="B76" s="621"/>
      <c r="C76" s="621"/>
      <c r="D76" s="621" t="s">
        <v>977</v>
      </c>
      <c r="E76" s="621"/>
      <c r="F76" s="621"/>
      <c r="G76" s="621"/>
      <c r="H76" s="621"/>
      <c r="I76" s="621"/>
      <c r="J76" s="621"/>
      <c r="K76" s="621"/>
      <c r="L76" s="621"/>
      <c r="M76" s="623"/>
    </row>
    <row r="77" spans="1:13">
      <c r="A77" s="555"/>
      <c r="B77" s="490"/>
      <c r="C77" s="490"/>
      <c r="D77" s="490" t="s">
        <v>978</v>
      </c>
      <c r="E77" s="490"/>
      <c r="F77" s="490"/>
      <c r="G77" s="490"/>
      <c r="H77" s="490"/>
      <c r="I77" s="490"/>
      <c r="J77" s="490"/>
      <c r="K77" s="490"/>
      <c r="L77" s="490"/>
      <c r="M77" s="532"/>
    </row>
    <row r="78" spans="1:13">
      <c r="A78" s="555"/>
      <c r="B78" s="490"/>
      <c r="C78" s="490"/>
      <c r="D78" s="490" t="s">
        <v>979</v>
      </c>
      <c r="E78" s="490"/>
      <c r="F78" s="490"/>
      <c r="G78" s="490"/>
      <c r="H78" s="490"/>
      <c r="I78" s="490"/>
      <c r="J78" s="490"/>
      <c r="K78" s="490"/>
      <c r="L78" s="490"/>
      <c r="M78" s="532"/>
    </row>
    <row r="79" spans="1:13" ht="13.5" thickBot="1">
      <c r="A79" s="555"/>
      <c r="B79" s="490"/>
      <c r="C79" s="490"/>
      <c r="D79" s="490"/>
      <c r="E79" s="490" t="s">
        <v>980</v>
      </c>
      <c r="F79" s="490"/>
      <c r="G79" s="490"/>
      <c r="H79" s="490"/>
      <c r="I79" s="490"/>
      <c r="J79" s="490"/>
      <c r="K79" s="490"/>
      <c r="L79" s="490"/>
      <c r="M79" s="532"/>
    </row>
    <row r="80" spans="1:13">
      <c r="A80" s="624" t="s">
        <v>2216</v>
      </c>
      <c r="B80" s="625"/>
      <c r="C80" s="625"/>
      <c r="D80" s="625"/>
      <c r="E80" s="625"/>
      <c r="F80" s="625"/>
      <c r="G80" s="625"/>
      <c r="H80" s="625"/>
      <c r="I80" s="625"/>
      <c r="J80" s="625"/>
      <c r="K80" s="625"/>
      <c r="L80" s="625"/>
      <c r="M80" s="626"/>
    </row>
    <row r="81" spans="1:13">
      <c r="A81" s="627"/>
      <c r="B81" s="628"/>
      <c r="C81" s="628"/>
      <c r="D81" s="628"/>
      <c r="E81" s="628"/>
      <c r="F81" s="628"/>
      <c r="G81" s="628"/>
      <c r="H81" s="628"/>
      <c r="I81" s="628"/>
      <c r="J81" s="628"/>
      <c r="K81" s="628"/>
      <c r="L81" s="628"/>
      <c r="M81" s="629"/>
    </row>
    <row r="82" spans="1:13">
      <c r="A82" s="627"/>
      <c r="B82" s="628"/>
      <c r="C82" s="628"/>
      <c r="D82" s="628"/>
      <c r="E82" s="628"/>
      <c r="F82" s="628"/>
      <c r="G82" s="628"/>
      <c r="H82" s="628"/>
      <c r="I82" s="628"/>
      <c r="J82" s="628"/>
      <c r="K82" s="628"/>
      <c r="L82" s="628"/>
      <c r="M82" s="629"/>
    </row>
    <row r="83" spans="1:13">
      <c r="A83" s="627"/>
      <c r="B83" s="628"/>
      <c r="C83" s="628"/>
      <c r="D83" s="628"/>
      <c r="E83" s="628"/>
      <c r="F83" s="628"/>
      <c r="G83" s="628"/>
      <c r="H83" s="628"/>
      <c r="I83" s="628"/>
      <c r="J83" s="628"/>
      <c r="K83" s="628"/>
      <c r="L83" s="628"/>
      <c r="M83" s="629"/>
    </row>
    <row r="84" spans="1:13" ht="13.5" thickBot="1">
      <c r="A84" s="630"/>
      <c r="B84" s="631"/>
      <c r="C84" s="631"/>
      <c r="D84" s="631"/>
      <c r="E84" s="631"/>
      <c r="F84" s="631"/>
      <c r="G84" s="631"/>
      <c r="H84" s="631"/>
      <c r="I84" s="631"/>
      <c r="J84" s="631"/>
      <c r="K84" s="631"/>
      <c r="L84" s="631"/>
      <c r="M84" s="632"/>
    </row>
    <row r="85" spans="1:13">
      <c r="A85" s="633"/>
      <c r="B85" s="634"/>
      <c r="C85" s="634"/>
      <c r="D85" s="634"/>
      <c r="E85" s="634"/>
      <c r="F85" s="634"/>
      <c r="G85" s="634"/>
      <c r="H85" s="634"/>
      <c r="I85" s="634"/>
      <c r="J85" s="634"/>
      <c r="K85" s="634"/>
      <c r="L85" s="634"/>
      <c r="M85" s="635"/>
    </row>
    <row r="86" spans="1:13">
      <c r="A86" s="514" t="s">
        <v>2217</v>
      </c>
      <c r="B86" s="516"/>
      <c r="C86" s="516"/>
      <c r="D86" s="516"/>
      <c r="E86" s="516"/>
      <c r="F86" s="516"/>
      <c r="G86" s="516"/>
      <c r="H86" s="516"/>
      <c r="I86" s="516"/>
      <c r="J86" s="516"/>
      <c r="K86" s="516"/>
      <c r="L86" s="516"/>
      <c r="M86" s="520"/>
    </row>
    <row r="87" spans="1:13" ht="17.25" customHeight="1">
      <c r="A87" s="788" t="s">
        <v>2218</v>
      </c>
      <c r="B87" s="789"/>
      <c r="C87" s="789"/>
      <c r="D87" s="789"/>
      <c r="E87" s="789"/>
      <c r="F87" s="789"/>
      <c r="G87" s="789"/>
      <c r="H87" s="789"/>
      <c r="I87" s="789"/>
      <c r="J87" s="789"/>
      <c r="K87" s="789"/>
      <c r="L87" s="789"/>
      <c r="M87" s="790"/>
    </row>
    <row r="88" spans="1:13" ht="17.25" customHeight="1">
      <c r="A88" s="788"/>
      <c r="B88" s="789"/>
      <c r="C88" s="789"/>
      <c r="D88" s="789"/>
      <c r="E88" s="789"/>
      <c r="F88" s="789"/>
      <c r="G88" s="789"/>
      <c r="H88" s="789"/>
      <c r="I88" s="789"/>
      <c r="J88" s="789"/>
      <c r="K88" s="789"/>
      <c r="L88" s="789"/>
      <c r="M88" s="790"/>
    </row>
    <row r="89" spans="1:13" ht="18.75" customHeight="1">
      <c r="A89" s="791" t="s">
        <v>2219</v>
      </c>
      <c r="B89" s="792"/>
      <c r="C89" s="792"/>
      <c r="D89" s="792"/>
      <c r="E89" s="792"/>
      <c r="F89" s="792"/>
      <c r="G89" s="792"/>
      <c r="H89" s="792"/>
      <c r="I89" s="792"/>
      <c r="J89" s="792"/>
      <c r="K89" s="792"/>
      <c r="L89" s="792"/>
      <c r="M89" s="793"/>
    </row>
    <row r="90" spans="1:13" ht="21.75" customHeight="1">
      <c r="A90" s="791"/>
      <c r="B90" s="792"/>
      <c r="C90" s="792"/>
      <c r="D90" s="792"/>
      <c r="E90" s="792"/>
      <c r="F90" s="792"/>
      <c r="G90" s="792"/>
      <c r="H90" s="792"/>
      <c r="I90" s="792"/>
      <c r="J90" s="792"/>
      <c r="K90" s="792"/>
      <c r="L90" s="792"/>
      <c r="M90" s="793"/>
    </row>
    <row r="91" spans="1:13">
      <c r="A91" s="636"/>
      <c r="B91" s="637"/>
      <c r="C91" s="637"/>
      <c r="D91" s="637"/>
      <c r="E91" s="637"/>
      <c r="F91" s="637"/>
      <c r="G91" s="637"/>
      <c r="H91" s="637"/>
      <c r="I91" s="637"/>
      <c r="J91" s="637"/>
      <c r="K91" s="637"/>
      <c r="L91" s="637"/>
      <c r="M91" s="638"/>
    </row>
    <row r="92" spans="1:13">
      <c r="A92" s="636"/>
      <c r="B92" s="637"/>
      <c r="C92" s="637"/>
      <c r="D92" s="637"/>
      <c r="E92" s="637"/>
      <c r="F92" s="637"/>
      <c r="G92" s="637"/>
      <c r="H92" s="637"/>
      <c r="I92" s="637"/>
      <c r="J92" s="637"/>
      <c r="K92" s="637"/>
      <c r="L92" s="637"/>
      <c r="M92" s="638"/>
    </row>
    <row r="93" spans="1:13">
      <c r="A93" s="636"/>
      <c r="B93" s="637"/>
      <c r="C93" s="637"/>
      <c r="D93" s="637"/>
      <c r="E93" s="637"/>
      <c r="F93" s="637"/>
      <c r="G93" s="637"/>
      <c r="H93" s="637"/>
      <c r="I93" s="637"/>
      <c r="J93" s="637"/>
      <c r="K93" s="637"/>
      <c r="L93" s="637"/>
      <c r="M93" s="638"/>
    </row>
    <row r="94" spans="1:13">
      <c r="A94" s="514"/>
      <c r="B94" s="516"/>
      <c r="C94" s="516"/>
      <c r="D94" s="516"/>
      <c r="E94" s="516"/>
      <c r="F94" s="516"/>
      <c r="G94" s="516"/>
      <c r="H94" s="516"/>
      <c r="I94" s="516"/>
      <c r="J94" s="516"/>
      <c r="K94" s="516"/>
      <c r="L94" s="516"/>
      <c r="M94" s="520"/>
    </row>
    <row r="95" spans="1:13" s="574" customFormat="1" ht="12">
      <c r="A95" s="620"/>
      <c r="B95" s="621"/>
      <c r="C95" s="621"/>
      <c r="D95" s="621" t="s">
        <v>976</v>
      </c>
      <c r="E95" s="622"/>
      <c r="F95" s="621"/>
      <c r="G95" s="621"/>
      <c r="H95" s="621"/>
      <c r="I95" s="621"/>
      <c r="J95" s="621"/>
      <c r="K95" s="621"/>
      <c r="L95" s="621"/>
      <c r="M95" s="623"/>
    </row>
    <row r="96" spans="1:13" s="574" customFormat="1" ht="12">
      <c r="A96" s="620"/>
      <c r="B96" s="621"/>
      <c r="C96" s="621"/>
      <c r="D96" s="639" t="s">
        <v>977</v>
      </c>
      <c r="E96" s="621"/>
      <c r="F96" s="621"/>
      <c r="G96" s="639"/>
      <c r="H96" s="639"/>
      <c r="I96" s="639"/>
      <c r="J96" s="621"/>
      <c r="K96" s="621"/>
      <c r="L96" s="621"/>
      <c r="M96" s="623"/>
    </row>
    <row r="97" spans="1:13">
      <c r="A97" s="555"/>
      <c r="B97" s="490"/>
      <c r="C97" s="490"/>
      <c r="D97" s="640" t="s">
        <v>981</v>
      </c>
      <c r="E97" s="490"/>
      <c r="F97" s="490"/>
      <c r="G97" s="640"/>
      <c r="H97" s="640"/>
      <c r="I97" s="640"/>
      <c r="J97" s="490"/>
      <c r="K97" s="490"/>
      <c r="L97" s="490"/>
      <c r="M97" s="532"/>
    </row>
    <row r="98" spans="1:13">
      <c r="A98" s="641"/>
      <c r="B98" s="516"/>
      <c r="C98" s="516"/>
      <c r="D98" s="490" t="s">
        <v>979</v>
      </c>
      <c r="E98" s="490"/>
      <c r="F98" s="490"/>
      <c r="G98" s="490"/>
      <c r="H98" s="490"/>
      <c r="I98" s="490"/>
      <c r="J98" s="516"/>
      <c r="K98" s="516"/>
      <c r="L98" s="516"/>
      <c r="M98" s="520"/>
    </row>
    <row r="99" spans="1:13" ht="13.5" customHeight="1">
      <c r="A99" s="641"/>
      <c r="B99" s="516"/>
      <c r="C99" s="516"/>
      <c r="D99" s="516"/>
      <c r="E99" s="490"/>
      <c r="F99" s="490"/>
      <c r="G99" s="490"/>
      <c r="H99" s="490"/>
      <c r="I99" s="490"/>
      <c r="J99" s="516"/>
      <c r="K99" s="516"/>
      <c r="L99" s="516"/>
      <c r="M99" s="520"/>
    </row>
    <row r="100" spans="1:13">
      <c r="A100" s="642" t="s">
        <v>2220</v>
      </c>
      <c r="B100" s="643"/>
      <c r="C100" s="643"/>
      <c r="D100" s="490"/>
      <c r="E100" s="490"/>
      <c r="F100" s="490"/>
      <c r="G100" s="490"/>
      <c r="H100" s="490"/>
      <c r="I100" s="794"/>
      <c r="J100" s="794"/>
      <c r="K100" s="794"/>
      <c r="L100" s="794"/>
      <c r="M100" s="795"/>
    </row>
    <row r="101" spans="1:13" ht="13.5" thickBot="1">
      <c r="A101" s="644" t="s">
        <v>2221</v>
      </c>
      <c r="B101" s="645"/>
      <c r="C101" s="645"/>
      <c r="D101" s="646"/>
      <c r="E101" s="646"/>
      <c r="F101" s="646"/>
      <c r="G101" s="646"/>
      <c r="H101" s="646"/>
      <c r="I101" s="796"/>
      <c r="J101" s="796"/>
      <c r="K101" s="796"/>
      <c r="L101" s="796"/>
      <c r="M101" s="79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6" zoomScale="78" zoomScaleNormal="78" workbookViewId="0">
      <selection activeCell="K36" sqref="K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7.2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5.25">
      <c r="B10" s="816" t="s">
        <v>2205</v>
      </c>
      <c r="C10" s="817"/>
      <c r="D10" s="817"/>
      <c r="E10" s="817"/>
      <c r="F10" s="359" t="s">
        <v>2206</v>
      </c>
      <c r="G10" s="79"/>
      <c r="H10" s="360"/>
      <c r="I10" s="818" t="s">
        <v>2207</v>
      </c>
      <c r="J10" s="818"/>
      <c r="K10" s="361"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1"/>
      <c r="E12" s="371"/>
      <c r="F12" s="371"/>
      <c r="G12" s="371"/>
      <c r="H12" s="370"/>
      <c r="I12" s="371"/>
      <c r="J12" s="370"/>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27"/>
      <c r="E25" s="327"/>
      <c r="F25" s="819" t="s">
        <v>2222</v>
      </c>
      <c r="G25" s="820"/>
      <c r="H25" s="820"/>
      <c r="I25" s="327" t="s">
        <v>2203</v>
      </c>
      <c r="J25" s="327" t="s">
        <v>2204</v>
      </c>
      <c r="K25" s="265"/>
      <c r="L25" s="327"/>
      <c r="M25" s="327"/>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176" t="s">
        <v>983</v>
      </c>
      <c r="C31" s="81" t="s">
        <v>1220</v>
      </c>
      <c r="D31" s="82"/>
      <c r="E31" s="82"/>
      <c r="F31" s="82"/>
      <c r="G31" s="82"/>
      <c r="H31" s="82"/>
      <c r="I31" s="82"/>
      <c r="J31" s="83"/>
      <c r="K31" s="309"/>
      <c r="L31" s="307" t="s">
        <v>984</v>
      </c>
      <c r="M31" s="204"/>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129</v>
      </c>
      <c r="B36" s="875" t="str">
        <f>VLOOKUP(A36,EQUIPOS!A6:D154,3,FALSE)</f>
        <v xml:space="preserve">Buldozer, Potencia al volante de 140 HP, motor de 2200 RPM, longitud de hoja 4,80m. </v>
      </c>
      <c r="C36" s="876"/>
      <c r="D36" s="876"/>
      <c r="E36" s="876"/>
      <c r="F36" s="876"/>
      <c r="G36" s="876"/>
      <c r="H36" s="877"/>
      <c r="I36" s="268"/>
      <c r="J36" s="269"/>
      <c r="K36" s="647">
        <f>VLOOKUP(A36,EQUIPOS!A6:D161,4,FALSE)</f>
        <v>132237.62491678639</v>
      </c>
      <c r="L36" s="271"/>
      <c r="M36" s="272">
        <v>0.15</v>
      </c>
      <c r="N36" s="273">
        <f>K36/M36</f>
        <v>881584.16611190932</v>
      </c>
    </row>
    <row r="37" spans="1:14">
      <c r="A37" t="s">
        <v>150</v>
      </c>
      <c r="B37" s="875" t="str">
        <f>VLOOKUP(A37,EQUIPOS!A7:D154,3,FALSE)</f>
        <v>Cargador : Potencia en el volante 125 hp, Clasificación de RPM del motor 2300.</v>
      </c>
      <c r="C37" s="876"/>
      <c r="D37" s="876"/>
      <c r="E37" s="876"/>
      <c r="F37" s="876"/>
      <c r="G37" s="876"/>
      <c r="H37" s="877"/>
      <c r="I37" s="268"/>
      <c r="J37" s="269"/>
      <c r="K37" s="647">
        <f>VLOOKUP(A37,EQUIPOS!A7:D162,4,FALSE)</f>
        <v>101721.24993598952</v>
      </c>
      <c r="L37" s="271"/>
      <c r="M37" s="272">
        <v>0.15</v>
      </c>
      <c r="N37" s="273">
        <f>K37/M37</f>
        <v>678141.66623993008</v>
      </c>
    </row>
    <row r="38" spans="1:14">
      <c r="A38" t="s">
        <v>273</v>
      </c>
      <c r="B38" s="875" t="str">
        <f>VLOOKUP(A38,EQUIPOS!A8:D154,3,FALSE)</f>
        <v>Motosierra, 93.6 cm3 - 7.1 HP, 45-90 cm - 7.9 kg</v>
      </c>
      <c r="C38" s="876"/>
      <c r="D38" s="876"/>
      <c r="E38" s="876"/>
      <c r="F38" s="876"/>
      <c r="G38" s="876"/>
      <c r="H38" s="877"/>
      <c r="I38" s="268"/>
      <c r="J38" s="269"/>
      <c r="K38" s="270">
        <f>VLOOKUP(A38,EQUIPOS!A8:D163,4,FALSE)</f>
        <v>5403.5591954333013</v>
      </c>
      <c r="L38" s="271"/>
      <c r="M38" s="272">
        <v>0.15</v>
      </c>
      <c r="N38" s="274">
        <f>K38/M38</f>
        <v>36023.727969555344</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9021.8333333333339</v>
      </c>
    </row>
    <row r="43" spans="1:14" ht="15.75" thickBot="1">
      <c r="B43" s="826" t="s">
        <v>953</v>
      </c>
      <c r="C43" s="827"/>
      <c r="D43" s="827"/>
      <c r="E43" s="827"/>
      <c r="F43" s="827"/>
      <c r="G43" s="827"/>
      <c r="H43" s="827"/>
      <c r="I43" s="827"/>
      <c r="J43" s="827"/>
      <c r="K43" s="827"/>
      <c r="L43" s="827"/>
      <c r="M43" s="828"/>
      <c r="N43" s="99">
        <f>SUM(N36:N42)</f>
        <v>1604771.3936547281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9" t="s">
        <v>957</v>
      </c>
      <c r="C58" s="890"/>
      <c r="D58" s="890"/>
      <c r="E58" s="890"/>
      <c r="F58" s="890"/>
      <c r="G58" s="891"/>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35</v>
      </c>
      <c r="J59" s="287">
        <v>1</v>
      </c>
      <c r="K59" s="280">
        <f>I59*J59</f>
        <v>35</v>
      </c>
      <c r="L59" s="913">
        <v>983.54</v>
      </c>
      <c r="M59" s="914"/>
      <c r="N59" s="288">
        <f>K59*L59</f>
        <v>34423.9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48"/>
      <c r="J64" s="48"/>
      <c r="K64" s="48"/>
      <c r="L64" s="904"/>
      <c r="M64" s="905"/>
      <c r="N64" s="297"/>
    </row>
    <row r="65" spans="1:15" ht="15.75" thickBot="1">
      <c r="B65" s="915" t="s">
        <v>953</v>
      </c>
      <c r="C65" s="869"/>
      <c r="D65" s="869"/>
      <c r="E65" s="869"/>
      <c r="F65" s="869"/>
      <c r="G65" s="869"/>
      <c r="H65" s="869"/>
      <c r="I65" s="869"/>
      <c r="J65" s="869"/>
      <c r="K65" s="869"/>
      <c r="L65" s="869"/>
      <c r="M65" s="870"/>
      <c r="N65" s="302">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1.2</v>
      </c>
      <c r="N70" s="297">
        <f>K70/M70</f>
        <v>180436.66666666669</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48"/>
      <c r="J75" s="48"/>
      <c r="K75" s="48"/>
      <c r="L75" s="904"/>
      <c r="M75" s="905"/>
      <c r="N75" s="297"/>
    </row>
    <row r="76" spans="1:15" ht="15.75" thickBot="1">
      <c r="B76" s="826" t="s">
        <v>953</v>
      </c>
      <c r="C76" s="827"/>
      <c r="D76" s="827"/>
      <c r="E76" s="827"/>
      <c r="F76" s="827"/>
      <c r="G76" s="827"/>
      <c r="H76" s="827"/>
      <c r="I76" s="869"/>
      <c r="J76" s="869"/>
      <c r="K76" s="869"/>
      <c r="L76" s="869"/>
      <c r="M76" s="870"/>
      <c r="N76" s="302">
        <f>N70+N71+N72+N73+N74</f>
        <v>180436.66666666669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1819631.9603213947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363926.39206427895</v>
      </c>
      <c r="M83" s="862"/>
      <c r="N83" s="51"/>
    </row>
    <row r="84" spans="1:14">
      <c r="B84" s="89" t="s">
        <v>973</v>
      </c>
      <c r="C84" s="90"/>
      <c r="D84" s="90"/>
      <c r="E84" s="90"/>
      <c r="F84" s="90"/>
      <c r="G84" s="90"/>
      <c r="H84" s="90"/>
      <c r="I84" s="87"/>
      <c r="J84" s="88"/>
      <c r="K84" s="305">
        <v>0.05</v>
      </c>
      <c r="L84" s="861">
        <f>N78*K84</f>
        <v>90981.598016069736</v>
      </c>
      <c r="M84" s="862"/>
      <c r="N84" s="51"/>
    </row>
    <row r="85" spans="1:14" ht="15.75" thickBot="1">
      <c r="B85" s="91" t="s">
        <v>974</v>
      </c>
      <c r="C85" s="92"/>
      <c r="D85" s="92"/>
      <c r="E85" s="92"/>
      <c r="F85" s="92"/>
      <c r="G85" s="92"/>
      <c r="H85" s="92"/>
      <c r="I85" s="93"/>
      <c r="J85" s="94"/>
      <c r="K85" s="306">
        <v>0.05</v>
      </c>
      <c r="L85" s="863">
        <f>N78*K85</f>
        <v>90981.598016069736</v>
      </c>
      <c r="M85" s="864"/>
      <c r="N85" s="51"/>
    </row>
    <row r="86" spans="1:14" ht="15.75" thickBot="1">
      <c r="B86" s="826" t="s">
        <v>953</v>
      </c>
      <c r="C86" s="827"/>
      <c r="D86" s="827"/>
      <c r="E86" s="827"/>
      <c r="F86" s="827"/>
      <c r="G86" s="827"/>
      <c r="H86" s="827"/>
      <c r="I86" s="827"/>
      <c r="J86" s="827"/>
      <c r="K86" s="827"/>
      <c r="L86" s="827"/>
      <c r="M86" s="828"/>
      <c r="N86" s="52">
        <f>L83+L84+L85</f>
        <v>545889.58809641842</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9">
        <f>N78+N86</f>
        <v>2365521.5484178131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4"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985</v>
      </c>
      <c r="C31" s="81" t="s">
        <v>1169</v>
      </c>
      <c r="D31" s="82"/>
      <c r="E31" s="82"/>
      <c r="F31" s="82"/>
      <c r="G31" s="82"/>
      <c r="H31" s="82"/>
      <c r="I31" s="82"/>
      <c r="J31" s="83"/>
      <c r="K31" s="309"/>
      <c r="L31" s="307" t="s">
        <v>984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249</v>
      </c>
      <c r="B36" s="875" t="str">
        <f>VLOOKUP(A36,EQUIPOS!A6:D154,3,FALSE)</f>
        <v>Guadañadora, Cilindraje 41.5 cm3, Longitud del mango 1450 mm, Peso 7.4 kg</v>
      </c>
      <c r="C36" s="876"/>
      <c r="D36" s="876"/>
      <c r="E36" s="876"/>
      <c r="F36" s="876"/>
      <c r="G36" s="876"/>
      <c r="H36" s="877"/>
      <c r="I36" s="268"/>
      <c r="J36" s="269"/>
      <c r="K36" s="270">
        <f>VLOOKUP(A36,EQUIPOS!A6:D161,4,FALSE)</f>
        <v>3928.8160571825488</v>
      </c>
      <c r="L36" s="271"/>
      <c r="M36" s="272">
        <v>0.36</v>
      </c>
      <c r="N36" s="273">
        <f>K36/M36</f>
        <v>10913.377936618192</v>
      </c>
    </row>
    <row r="37" spans="1:14">
      <c r="A37" t="s">
        <v>273</v>
      </c>
      <c r="B37" s="875" t="str">
        <f>VLOOKUP(A37,EQUIPOS!A7:D154,3,FALSE)</f>
        <v>Motosierra, 93.6 cm3 - 7.1 HP, 45-90 cm - 7.9 kg</v>
      </c>
      <c r="C37" s="876"/>
      <c r="D37" s="876"/>
      <c r="E37" s="876"/>
      <c r="F37" s="876"/>
      <c r="G37" s="876"/>
      <c r="H37" s="877"/>
      <c r="I37" s="268"/>
      <c r="J37" s="269"/>
      <c r="K37" s="270">
        <f>VLOOKUP(A37,EQUIPOS!A7:D162,4,FALSE)</f>
        <v>5403.5591954333013</v>
      </c>
      <c r="L37" s="271"/>
      <c r="M37" s="272">
        <v>0.10299999999999999</v>
      </c>
      <c r="N37" s="273">
        <f>K37/M37</f>
        <v>52461.739761488367</v>
      </c>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1879.5486111111113</v>
      </c>
    </row>
    <row r="43" spans="1:14" ht="15.75" thickBot="1">
      <c r="B43" s="826" t="s">
        <v>953</v>
      </c>
      <c r="C43" s="827"/>
      <c r="D43" s="827"/>
      <c r="E43" s="827"/>
      <c r="F43" s="827"/>
      <c r="G43" s="827"/>
      <c r="H43" s="827"/>
      <c r="I43" s="827"/>
      <c r="J43" s="827"/>
      <c r="K43" s="827"/>
      <c r="L43" s="827"/>
      <c r="M43" s="828"/>
      <c r="N43" s="99">
        <f>SUM(N36:N42)</f>
        <v>65254.666309217668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50</v>
      </c>
      <c r="J59" s="287">
        <v>1</v>
      </c>
      <c r="K59" s="280">
        <f>I59*J59</f>
        <v>50</v>
      </c>
      <c r="L59" s="913">
        <f>'900.2'!N78</f>
        <v>1387.1079536725845</v>
      </c>
      <c r="M59" s="914"/>
      <c r="N59" s="288">
        <f>K59*L59</f>
        <v>69355.397683629228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69355.397683629228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2.88</v>
      </c>
      <c r="N70" s="297">
        <f>K70/M70</f>
        <v>37590.972222222226</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37590.972222222226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172201.03621506912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34440.207243013829</v>
      </c>
      <c r="M83" s="862"/>
      <c r="N83" s="51"/>
    </row>
    <row r="84" spans="1:14">
      <c r="B84" s="89" t="s">
        <v>973</v>
      </c>
      <c r="C84" s="90"/>
      <c r="D84" s="90"/>
      <c r="E84" s="90"/>
      <c r="F84" s="90"/>
      <c r="G84" s="90"/>
      <c r="H84" s="90"/>
      <c r="I84" s="87"/>
      <c r="J84" s="88"/>
      <c r="K84" s="305">
        <v>0.05</v>
      </c>
      <c r="L84" s="861">
        <f>N78*K84</f>
        <v>8610.0518107534572</v>
      </c>
      <c r="M84" s="862"/>
      <c r="N84" s="51"/>
    </row>
    <row r="85" spans="1:14" ht="15.75" thickBot="1">
      <c r="B85" s="91" t="s">
        <v>974</v>
      </c>
      <c r="C85" s="92"/>
      <c r="D85" s="92"/>
      <c r="E85" s="92"/>
      <c r="F85" s="92"/>
      <c r="G85" s="92"/>
      <c r="H85" s="92"/>
      <c r="I85" s="93"/>
      <c r="J85" s="94"/>
      <c r="K85" s="306">
        <v>0.05</v>
      </c>
      <c r="L85" s="863">
        <f>N78*K85</f>
        <v>8610.0518107534572</v>
      </c>
      <c r="M85" s="864"/>
      <c r="N85" s="51"/>
    </row>
    <row r="86" spans="1:14" ht="15.75" thickBot="1">
      <c r="B86" s="826" t="s">
        <v>953</v>
      </c>
      <c r="C86" s="827"/>
      <c r="D86" s="827"/>
      <c r="E86" s="827"/>
      <c r="F86" s="827"/>
      <c r="G86" s="827"/>
      <c r="H86" s="827"/>
      <c r="I86" s="827"/>
      <c r="J86" s="827"/>
      <c r="K86" s="827"/>
      <c r="L86" s="827"/>
      <c r="M86" s="828"/>
      <c r="N86" s="52">
        <f>L83+L84+L85</f>
        <v>51660.310864520747</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9">
        <f>N78+N86</f>
        <v>223861.34707958988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9.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986</v>
      </c>
      <c r="C31" s="81" t="s">
        <v>1170</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101721.24993598952</v>
      </c>
      <c r="L36" s="271"/>
      <c r="M36" s="272">
        <v>2.375</v>
      </c>
      <c r="N36" s="273">
        <f>K36/M36</f>
        <v>42829.999973048216</v>
      </c>
    </row>
    <row r="37" spans="1:14">
      <c r="A37" t="s">
        <v>180</v>
      </c>
      <c r="B37" s="875" t="str">
        <f>VLOOKUP(A37,EQUIPOS!A7:D154,3,FALSE)</f>
        <v>Compresor 120 HP, con martillo.</v>
      </c>
      <c r="C37" s="876"/>
      <c r="D37" s="876"/>
      <c r="E37" s="876"/>
      <c r="F37" s="876"/>
      <c r="G37" s="876"/>
      <c r="H37" s="877"/>
      <c r="I37" s="268"/>
      <c r="J37" s="269"/>
      <c r="K37" s="270">
        <f>VLOOKUP(A37,EQUIPOS!A7:D162,4,FALSE)</f>
        <v>116352.64355585327</v>
      </c>
      <c r="L37" s="271"/>
      <c r="M37" s="272">
        <v>2.375</v>
      </c>
      <c r="N37" s="273">
        <f>K37/M37</f>
        <v>48990.586760359271</v>
      </c>
    </row>
    <row r="38" spans="1:14">
      <c r="A38" t="s">
        <v>195</v>
      </c>
      <c r="B38" s="875" t="str">
        <f>VLOOKUP(A38,EQUIPOS!A7:D154,3,FALSE)</f>
        <v xml:space="preserve">Equipo de oxicorte, Capacidad de corte: hasta 6´´ (152mm) </v>
      </c>
      <c r="C38" s="876"/>
      <c r="D38" s="876"/>
      <c r="E38" s="876"/>
      <c r="F38" s="876"/>
      <c r="G38" s="876"/>
      <c r="H38" s="877"/>
      <c r="I38" s="268"/>
      <c r="J38" s="269"/>
      <c r="K38" s="270">
        <f>VLOOKUP(A38,EQUIPOS!A7:D162,4,FALSE)</f>
        <v>15258.187490398428</v>
      </c>
      <c r="L38" s="271"/>
      <c r="M38" s="272">
        <v>2.375</v>
      </c>
      <c r="N38" s="274">
        <f>K38/M38</f>
        <v>6424.4999959572333</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1416.2065453389896</v>
      </c>
    </row>
    <row r="43" spans="1:14" ht="15.75" thickBot="1">
      <c r="B43" s="826" t="s">
        <v>953</v>
      </c>
      <c r="C43" s="827"/>
      <c r="D43" s="827"/>
      <c r="E43" s="827"/>
      <c r="F43" s="827"/>
      <c r="G43" s="827"/>
      <c r="H43" s="827"/>
      <c r="I43" s="827"/>
      <c r="J43" s="827"/>
      <c r="K43" s="827"/>
      <c r="L43" s="827"/>
      <c r="M43" s="828"/>
      <c r="N43" s="99">
        <f>SUM(N36:N42)</f>
        <v>99661.293274703712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1387.1079536725845</v>
      </c>
      <c r="M59" s="914"/>
      <c r="N59" s="288">
        <f>K59*L59</f>
        <v>1387.1079536725845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1387.1079536725845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19</v>
      </c>
      <c r="N70" s="297">
        <f>K70/M70</f>
        <v>8547</v>
      </c>
      <c r="O70" s="106"/>
    </row>
    <row r="71" spans="1:15">
      <c r="A71" t="s">
        <v>30</v>
      </c>
      <c r="B71" s="49" t="str">
        <f>VLOOKUP(A71,'MANO DE OBRA'!A8:D68,3,FALSE)</f>
        <v>Oficial</v>
      </c>
      <c r="C71" s="47"/>
      <c r="D71" s="47"/>
      <c r="E71" s="47"/>
      <c r="F71" s="47"/>
      <c r="G71" s="47"/>
      <c r="H71" s="47"/>
      <c r="I71" s="293">
        <f>K71/J71*100</f>
        <v>57668.23979157189</v>
      </c>
      <c r="J71" s="294">
        <v>185</v>
      </c>
      <c r="K71" s="299">
        <f>VLOOKUP(A71,'MANO DE OBRA'!A8:D99,4,FALSE)</f>
        <v>106686.24361440798</v>
      </c>
      <c r="L71" s="50"/>
      <c r="M71" s="296">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14162.065453389894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182">
        <f>N43+N54+N65+N76</f>
        <v>115210.46668176619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23042.093336353239</v>
      </c>
      <c r="M83" s="862"/>
      <c r="N83" s="51"/>
    </row>
    <row r="84" spans="1:14">
      <c r="B84" s="89" t="s">
        <v>973</v>
      </c>
      <c r="C84" s="90"/>
      <c r="D84" s="90"/>
      <c r="E84" s="90"/>
      <c r="F84" s="90"/>
      <c r="G84" s="90"/>
      <c r="H84" s="90"/>
      <c r="I84" s="87"/>
      <c r="J84" s="88"/>
      <c r="K84" s="305">
        <v>0.05</v>
      </c>
      <c r="L84" s="861">
        <f>N78*K84</f>
        <v>5760.5233340883096</v>
      </c>
      <c r="M84" s="862"/>
      <c r="N84" s="51"/>
    </row>
    <row r="85" spans="1:14" ht="15.75" thickBot="1">
      <c r="B85" s="91" t="s">
        <v>974</v>
      </c>
      <c r="C85" s="92"/>
      <c r="D85" s="92"/>
      <c r="E85" s="92"/>
      <c r="F85" s="92"/>
      <c r="G85" s="92"/>
      <c r="H85" s="92"/>
      <c r="I85" s="93"/>
      <c r="J85" s="94"/>
      <c r="K85" s="306">
        <v>0.05</v>
      </c>
      <c r="L85" s="863">
        <f>N78*K85</f>
        <v>5760.5233340883096</v>
      </c>
      <c r="M85" s="864"/>
      <c r="N85" s="51"/>
    </row>
    <row r="86" spans="1:14" ht="15.75" thickBot="1">
      <c r="B86" s="826" t="s">
        <v>953</v>
      </c>
      <c r="C86" s="827"/>
      <c r="D86" s="827"/>
      <c r="E86" s="827"/>
      <c r="F86" s="827"/>
      <c r="G86" s="827"/>
      <c r="H86" s="827"/>
      <c r="I86" s="827"/>
      <c r="J86" s="827"/>
      <c r="K86" s="827"/>
      <c r="L86" s="827"/>
      <c r="M86" s="828"/>
      <c r="N86" s="52">
        <f>L83+L84+L85</f>
        <v>34563.140004529858</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52">
        <f>N78+N86</f>
        <v>149773.60668629606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9.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988</v>
      </c>
      <c r="C31" s="81" t="s">
        <v>1171</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172237.59024921447</v>
      </c>
      <c r="L36" s="271"/>
      <c r="M36" s="272">
        <v>2.5</v>
      </c>
      <c r="N36" s="273">
        <f>K36/M36</f>
        <v>68895.036099685793</v>
      </c>
    </row>
    <row r="37" spans="1:14">
      <c r="A37" t="s">
        <v>180</v>
      </c>
      <c r="B37" s="875" t="str">
        <f>VLOOKUP(A37,EQUIPOS!A7:D154,3,FALSE)</f>
        <v>Compresor 120 HP, con martillo.</v>
      </c>
      <c r="C37" s="876"/>
      <c r="D37" s="876"/>
      <c r="E37" s="876"/>
      <c r="F37" s="876"/>
      <c r="G37" s="876"/>
      <c r="H37" s="877"/>
      <c r="I37" s="268"/>
      <c r="J37" s="269"/>
      <c r="K37" s="270">
        <f>VLOOKUP(A37,EQUIPOS!A7:D162,4,FALSE)</f>
        <v>116352.64355585327</v>
      </c>
      <c r="L37" s="271"/>
      <c r="M37" s="272">
        <v>2.5</v>
      </c>
      <c r="N37" s="273">
        <f>K37/M37</f>
        <v>46541.057422341306</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15258.187490398428</v>
      </c>
      <c r="L38" s="271"/>
      <c r="M38" s="272">
        <v>2.5</v>
      </c>
      <c r="N38" s="273">
        <f>K38/M38</f>
        <v>6103.2749961593709</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269.07924361440797</v>
      </c>
    </row>
    <row r="43" spans="1:14" ht="15.75" thickBot="1">
      <c r="B43" s="826" t="s">
        <v>953</v>
      </c>
      <c r="C43" s="827"/>
      <c r="D43" s="827"/>
      <c r="E43" s="827"/>
      <c r="F43" s="827"/>
      <c r="G43" s="827"/>
      <c r="H43" s="827"/>
      <c r="I43" s="827"/>
      <c r="J43" s="827"/>
      <c r="K43" s="827"/>
      <c r="L43" s="827"/>
      <c r="M43" s="828"/>
      <c r="N43" s="99">
        <f>SUM(N36:N42)</f>
        <v>121808.44776180088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1387.1079536725845</v>
      </c>
      <c r="M59" s="914"/>
      <c r="N59" s="288">
        <f>K59*L59</f>
        <v>1387.1079536725845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1387.1079536725845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20</v>
      </c>
      <c r="N70" s="297">
        <f>K70/M70</f>
        <v>8119.65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13453.962180720398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136649.51789619387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27329.903579238773</v>
      </c>
      <c r="M83" s="862"/>
      <c r="N83" s="51"/>
    </row>
    <row r="84" spans="1:14">
      <c r="B84" s="89" t="s">
        <v>973</v>
      </c>
      <c r="C84" s="90"/>
      <c r="D84" s="90"/>
      <c r="E84" s="90"/>
      <c r="F84" s="90"/>
      <c r="G84" s="90"/>
      <c r="H84" s="90"/>
      <c r="I84" s="87"/>
      <c r="J84" s="88"/>
      <c r="K84" s="305">
        <v>0.05</v>
      </c>
      <c r="L84" s="861">
        <f>N78*K84</f>
        <v>6832.4758948096933</v>
      </c>
      <c r="M84" s="862"/>
      <c r="N84" s="51"/>
    </row>
    <row r="85" spans="1:14" ht="15.75" thickBot="1">
      <c r="B85" s="91" t="s">
        <v>974</v>
      </c>
      <c r="C85" s="92"/>
      <c r="D85" s="92"/>
      <c r="E85" s="92"/>
      <c r="F85" s="92"/>
      <c r="G85" s="92"/>
      <c r="H85" s="92"/>
      <c r="I85" s="93"/>
      <c r="J85" s="94"/>
      <c r="K85" s="306">
        <v>0.05</v>
      </c>
      <c r="L85" s="863">
        <f>N78*K85</f>
        <v>6832.4758948096933</v>
      </c>
      <c r="M85" s="864"/>
      <c r="N85" s="51"/>
    </row>
    <row r="86" spans="1:14" ht="15.75" thickBot="1">
      <c r="B86" s="826" t="s">
        <v>953</v>
      </c>
      <c r="C86" s="827"/>
      <c r="D86" s="827"/>
      <c r="E86" s="827"/>
      <c r="F86" s="827"/>
      <c r="G86" s="827"/>
      <c r="H86" s="827"/>
      <c r="I86" s="827"/>
      <c r="J86" s="827"/>
      <c r="K86" s="827"/>
      <c r="L86" s="827"/>
      <c r="M86" s="828"/>
      <c r="N86" s="52">
        <f>L83+L84+L85</f>
        <v>40994.85536885816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177644.37326505204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989</v>
      </c>
      <c r="C31" s="81" t="s">
        <v>1172</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101721.24993598952</v>
      </c>
      <c r="L36" s="271"/>
      <c r="M36" s="272">
        <v>9.25</v>
      </c>
      <c r="N36" s="273">
        <f>K36/M36</f>
        <v>10996.891884971839</v>
      </c>
    </row>
    <row r="37" spans="1:14">
      <c r="A37" t="s">
        <v>180</v>
      </c>
      <c r="B37" s="875" t="str">
        <f>VLOOKUP(A37,EQUIPOS!A7:D154,3,FALSE)</f>
        <v>Compresor 120 HP, con martillo.</v>
      </c>
      <c r="C37" s="876"/>
      <c r="D37" s="876"/>
      <c r="E37" s="876"/>
      <c r="F37" s="876"/>
      <c r="G37" s="876"/>
      <c r="H37" s="877"/>
      <c r="I37" s="268"/>
      <c r="J37" s="269"/>
      <c r="K37" s="270">
        <f>VLOOKUP(A37,EQUIPOS!A7:D162,4,FALSE)</f>
        <v>116352.64355585327</v>
      </c>
      <c r="L37" s="271"/>
      <c r="M37" s="272">
        <v>9.25</v>
      </c>
      <c r="N37" s="273">
        <f>K37/M37</f>
        <v>12578.664168200354</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58.094119895785944</v>
      </c>
    </row>
    <row r="43" spans="1:14" ht="15.75" thickBot="1">
      <c r="B43" s="826" t="s">
        <v>953</v>
      </c>
      <c r="C43" s="827"/>
      <c r="D43" s="827"/>
      <c r="E43" s="827"/>
      <c r="F43" s="827"/>
      <c r="G43" s="827"/>
      <c r="H43" s="827"/>
      <c r="I43" s="827"/>
      <c r="J43" s="827"/>
      <c r="K43" s="827"/>
      <c r="L43" s="827"/>
      <c r="M43" s="828"/>
      <c r="N43" s="99">
        <f>SUM(N36:N42)</f>
        <v>23633.650173067977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1387.1079536725845</v>
      </c>
      <c r="M59" s="914"/>
      <c r="N59" s="288">
        <f>K59*L59</f>
        <v>1387.1079536725845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1387.1079536725845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74</v>
      </c>
      <c r="N70" s="297">
        <f>K70/M70</f>
        <v>1463</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74</v>
      </c>
      <c r="N71" s="297">
        <f>K71/M71</f>
        <v>1441.7059947892972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2904.7059947892972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27925.464121529858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5585.0928243059716</v>
      </c>
      <c r="M83" s="862"/>
      <c r="N83" s="51"/>
    </row>
    <row r="84" spans="1:14">
      <c r="B84" s="89" t="s">
        <v>973</v>
      </c>
      <c r="C84" s="90"/>
      <c r="D84" s="90"/>
      <c r="E84" s="90"/>
      <c r="F84" s="90"/>
      <c r="G84" s="90"/>
      <c r="H84" s="90"/>
      <c r="I84" s="87"/>
      <c r="J84" s="88"/>
      <c r="K84" s="305">
        <v>0.05</v>
      </c>
      <c r="L84" s="861">
        <f>N78*K84</f>
        <v>1396.2732060764929</v>
      </c>
      <c r="M84" s="862"/>
      <c r="N84" s="51"/>
    </row>
    <row r="85" spans="1:14" ht="15.75" thickBot="1">
      <c r="B85" s="91" t="s">
        <v>974</v>
      </c>
      <c r="C85" s="92"/>
      <c r="D85" s="92"/>
      <c r="E85" s="92"/>
      <c r="F85" s="92"/>
      <c r="G85" s="92"/>
      <c r="H85" s="92"/>
      <c r="I85" s="93"/>
      <c r="J85" s="94"/>
      <c r="K85" s="306">
        <v>0.05</v>
      </c>
      <c r="L85" s="863">
        <f>N78*K85</f>
        <v>1396.2732060764929</v>
      </c>
      <c r="M85" s="864"/>
      <c r="N85" s="51"/>
    </row>
    <row r="86" spans="1:14" ht="15.75" thickBot="1">
      <c r="B86" s="826" t="s">
        <v>953</v>
      </c>
      <c r="C86" s="827"/>
      <c r="D86" s="827"/>
      <c r="E86" s="827"/>
      <c r="F86" s="827"/>
      <c r="G86" s="827"/>
      <c r="H86" s="827"/>
      <c r="I86" s="827"/>
      <c r="J86" s="827"/>
      <c r="K86" s="827"/>
      <c r="L86" s="827"/>
      <c r="M86" s="828"/>
      <c r="N86" s="52">
        <f>L83+L84+L85</f>
        <v>8377.6392364589574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36303.103357988817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990</v>
      </c>
      <c r="C31" s="81" t="s">
        <v>1173</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8"/>
      <c r="J36" s="269"/>
      <c r="K36" s="270">
        <f>VLOOKUP(A36,EQUIPOS!A6:D161,4,FALSE)</f>
        <v>116352.64355585327</v>
      </c>
      <c r="L36" s="271"/>
      <c r="M36" s="272">
        <v>2.5</v>
      </c>
      <c r="N36" s="273">
        <f>K36/M36</f>
        <v>46541.057422341306</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1082.6200000000001</v>
      </c>
    </row>
    <row r="43" spans="1:14" ht="15.75" thickBot="1">
      <c r="B43" s="826" t="s">
        <v>953</v>
      </c>
      <c r="C43" s="827"/>
      <c r="D43" s="827"/>
      <c r="E43" s="827"/>
      <c r="F43" s="827"/>
      <c r="G43" s="827"/>
      <c r="H43" s="827"/>
      <c r="I43" s="827"/>
      <c r="J43" s="827"/>
      <c r="K43" s="827"/>
      <c r="L43" s="827"/>
      <c r="M43" s="828"/>
      <c r="N43" s="99">
        <f>SUM(N36:N42)</f>
        <v>47623.677422341309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1387.1079536725845</v>
      </c>
      <c r="M59" s="914"/>
      <c r="N59" s="288">
        <f>K59*L59</f>
        <v>1387.1079536725845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1387.1079536725845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20</v>
      </c>
      <c r="N70" s="297">
        <f>K70/M70</f>
        <v>10826.2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10826.2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59836.985376013894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11967.39707520278</v>
      </c>
      <c r="M83" s="862"/>
      <c r="N83" s="51"/>
    </row>
    <row r="84" spans="1:14">
      <c r="B84" s="89" t="s">
        <v>973</v>
      </c>
      <c r="C84" s="90"/>
      <c r="D84" s="90"/>
      <c r="E84" s="90"/>
      <c r="F84" s="90"/>
      <c r="G84" s="90"/>
      <c r="H84" s="90"/>
      <c r="I84" s="87"/>
      <c r="J84" s="88"/>
      <c r="K84" s="305">
        <v>0.05</v>
      </c>
      <c r="L84" s="861">
        <f>N78*K84</f>
        <v>2991.849268800695</v>
      </c>
      <c r="M84" s="862"/>
      <c r="N84" s="51"/>
    </row>
    <row r="85" spans="1:14" ht="15.75" thickBot="1">
      <c r="B85" s="91" t="s">
        <v>974</v>
      </c>
      <c r="C85" s="92"/>
      <c r="D85" s="92"/>
      <c r="E85" s="92"/>
      <c r="F85" s="92"/>
      <c r="G85" s="92"/>
      <c r="H85" s="92"/>
      <c r="I85" s="93"/>
      <c r="J85" s="94"/>
      <c r="K85" s="306">
        <v>0.05</v>
      </c>
      <c r="L85" s="863">
        <f>N78*K85</f>
        <v>2991.849268800695</v>
      </c>
      <c r="M85" s="864"/>
      <c r="N85" s="51"/>
    </row>
    <row r="86" spans="1:14" ht="15.75" thickBot="1">
      <c r="B86" s="826" t="s">
        <v>953</v>
      </c>
      <c r="C86" s="827"/>
      <c r="D86" s="827"/>
      <c r="E86" s="827"/>
      <c r="F86" s="827"/>
      <c r="G86" s="827"/>
      <c r="H86" s="827"/>
      <c r="I86" s="827"/>
      <c r="J86" s="827"/>
      <c r="K86" s="827"/>
      <c r="L86" s="827"/>
      <c r="M86" s="828"/>
      <c r="N86" s="52">
        <f>L83+L84+L85</f>
        <v>17951.095612804169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77788.080988818067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991</v>
      </c>
      <c r="C31" s="81" t="s">
        <v>1170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101721.24993598952</v>
      </c>
      <c r="L36" s="271"/>
      <c r="M36" s="272">
        <v>2.375</v>
      </c>
      <c r="N36" s="273">
        <f>K36/M36</f>
        <v>42829.999973048216</v>
      </c>
    </row>
    <row r="37" spans="1:14">
      <c r="A37" t="s">
        <v>180</v>
      </c>
      <c r="B37" s="875" t="str">
        <f>VLOOKUP(A37,EQUIPOS!A7:D154,3,FALSE)</f>
        <v>Compresor 120 HP, con martillo.</v>
      </c>
      <c r="C37" s="876"/>
      <c r="D37" s="876"/>
      <c r="E37" s="876"/>
      <c r="F37" s="876"/>
      <c r="G37" s="876"/>
      <c r="H37" s="877"/>
      <c r="I37" s="268"/>
      <c r="J37" s="269"/>
      <c r="K37" s="270">
        <f>VLOOKUP(A37,EQUIPOS!A7:D162,4,FALSE)</f>
        <v>116352.64355585327</v>
      </c>
      <c r="L37" s="271"/>
      <c r="M37" s="272">
        <v>2.375</v>
      </c>
      <c r="N37" s="273">
        <f>K37/M37</f>
        <v>48990.586760359271</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15258.187490398428</v>
      </c>
      <c r="L38" s="271"/>
      <c r="M38" s="272">
        <v>2.375</v>
      </c>
      <c r="N38" s="273">
        <f>K38/M38</f>
        <v>6424.4999959572333</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1416.2065453389896</v>
      </c>
    </row>
    <row r="43" spans="1:14" ht="15.75" thickBot="1">
      <c r="B43" s="826" t="s">
        <v>953</v>
      </c>
      <c r="C43" s="827"/>
      <c r="D43" s="827"/>
      <c r="E43" s="827"/>
      <c r="F43" s="827"/>
      <c r="G43" s="827"/>
      <c r="H43" s="827"/>
      <c r="I43" s="827"/>
      <c r="J43" s="827"/>
      <c r="K43" s="827"/>
      <c r="L43" s="827"/>
      <c r="M43" s="828"/>
      <c r="N43" s="99">
        <f>SUM(N36:N42)</f>
        <v>99661.293274703712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1387.1079536725845</v>
      </c>
      <c r="M59" s="914"/>
      <c r="N59" s="288">
        <f>K59*L59</f>
        <v>1387.1079536725845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1387.1079536725845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19</v>
      </c>
      <c r="N70" s="297">
        <f>K70/M70</f>
        <v>8547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N70+N71+N72+N73+N74</f>
        <v>14162.065453389894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115210.46668176619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23042.093336353239</v>
      </c>
      <c r="M83" s="862"/>
      <c r="N83" s="51"/>
    </row>
    <row r="84" spans="1:14">
      <c r="B84" s="89" t="s">
        <v>973</v>
      </c>
      <c r="C84" s="90"/>
      <c r="D84" s="90"/>
      <c r="E84" s="90"/>
      <c r="F84" s="90"/>
      <c r="G84" s="90"/>
      <c r="H84" s="90"/>
      <c r="I84" s="87"/>
      <c r="J84" s="88"/>
      <c r="K84" s="305">
        <v>0.05</v>
      </c>
      <c r="L84" s="861">
        <f>N78*K84</f>
        <v>5760.5233340883096</v>
      </c>
      <c r="M84" s="862"/>
      <c r="N84" s="51"/>
    </row>
    <row r="85" spans="1:14" ht="15.75" thickBot="1">
      <c r="B85" s="91" t="s">
        <v>974</v>
      </c>
      <c r="C85" s="92"/>
      <c r="D85" s="92"/>
      <c r="E85" s="92"/>
      <c r="F85" s="92"/>
      <c r="G85" s="92"/>
      <c r="H85" s="92"/>
      <c r="I85" s="93"/>
      <c r="J85" s="94"/>
      <c r="K85" s="306">
        <v>0.05</v>
      </c>
      <c r="L85" s="863">
        <f>N78*K85</f>
        <v>5760.5233340883096</v>
      </c>
      <c r="M85" s="864"/>
      <c r="N85" s="51"/>
    </row>
    <row r="86" spans="1:14" ht="15.75" thickBot="1">
      <c r="B86" s="826" t="s">
        <v>953</v>
      </c>
      <c r="C86" s="827"/>
      <c r="D86" s="827"/>
      <c r="E86" s="827"/>
      <c r="F86" s="827"/>
      <c r="G86" s="827"/>
      <c r="H86" s="827"/>
      <c r="I86" s="827"/>
      <c r="J86" s="827"/>
      <c r="K86" s="827"/>
      <c r="L86" s="827"/>
      <c r="M86" s="828"/>
      <c r="N86" s="52">
        <f>L83+L84+L85</f>
        <v>34563.140004529858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149773.60668629606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992</v>
      </c>
      <c r="C31" s="81" t="s">
        <v>1171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172237.59024921447</v>
      </c>
      <c r="L36" s="271"/>
      <c r="M36" s="272">
        <v>2.5</v>
      </c>
      <c r="N36" s="273">
        <f>K36/M36</f>
        <v>68895.036099685793</v>
      </c>
    </row>
    <row r="37" spans="1:14">
      <c r="A37" t="s">
        <v>180</v>
      </c>
      <c r="B37" s="875" t="str">
        <f>VLOOKUP(A37,EQUIPOS!A7:D154,3,FALSE)</f>
        <v>Compresor 120 HP, con martillo.</v>
      </c>
      <c r="C37" s="876"/>
      <c r="D37" s="876"/>
      <c r="E37" s="876"/>
      <c r="F37" s="876"/>
      <c r="G37" s="876"/>
      <c r="H37" s="877"/>
      <c r="I37" s="268"/>
      <c r="J37" s="269"/>
      <c r="K37" s="270">
        <f>VLOOKUP(A37,EQUIPOS!A7:D162,4,FALSE)</f>
        <v>116352.64355585327</v>
      </c>
      <c r="L37" s="271"/>
      <c r="M37" s="272">
        <v>2.5</v>
      </c>
      <c r="N37" s="273">
        <f>K37/M37</f>
        <v>46541.057422341306</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15258.187490398428</v>
      </c>
      <c r="L38" s="271"/>
      <c r="M38" s="272">
        <v>2.5</v>
      </c>
      <c r="N38" s="273">
        <f>K38/M38</f>
        <v>6103.2749961593709</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269.07924361440797</v>
      </c>
    </row>
    <row r="43" spans="1:14" ht="15.75" thickBot="1">
      <c r="B43" s="826" t="s">
        <v>953</v>
      </c>
      <c r="C43" s="827"/>
      <c r="D43" s="827"/>
      <c r="E43" s="827"/>
      <c r="F43" s="827"/>
      <c r="G43" s="827"/>
      <c r="H43" s="827"/>
      <c r="I43" s="827"/>
      <c r="J43" s="827"/>
      <c r="K43" s="827"/>
      <c r="L43" s="827"/>
      <c r="M43" s="828"/>
      <c r="N43" s="99">
        <f>SUM(N36:N42)</f>
        <v>121808.44776180088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1387.1079536725845</v>
      </c>
      <c r="M59" s="914"/>
      <c r="N59" s="288">
        <f>K59*L59</f>
        <v>1387.1079536725845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1387.1079536725845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20</v>
      </c>
      <c r="N70" s="297">
        <f>K70/M70</f>
        <v>8119.65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13453.962180720398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136649.51789619387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27329.903579238773</v>
      </c>
      <c r="M83" s="862"/>
      <c r="N83" s="51"/>
    </row>
    <row r="84" spans="1:14">
      <c r="B84" s="89" t="s">
        <v>973</v>
      </c>
      <c r="C84" s="90"/>
      <c r="D84" s="90"/>
      <c r="E84" s="90"/>
      <c r="F84" s="90"/>
      <c r="G84" s="90"/>
      <c r="H84" s="90"/>
      <c r="I84" s="87"/>
      <c r="J84" s="88"/>
      <c r="K84" s="305">
        <v>0.05</v>
      </c>
      <c r="L84" s="861">
        <f>N78*K84</f>
        <v>6832.4758948096933</v>
      </c>
      <c r="M84" s="862"/>
      <c r="N84" s="51"/>
    </row>
    <row r="85" spans="1:14" ht="15.75" thickBot="1">
      <c r="B85" s="91" t="s">
        <v>974</v>
      </c>
      <c r="C85" s="92"/>
      <c r="D85" s="92"/>
      <c r="E85" s="92"/>
      <c r="F85" s="92"/>
      <c r="G85" s="92"/>
      <c r="H85" s="92"/>
      <c r="I85" s="93"/>
      <c r="J85" s="94"/>
      <c r="K85" s="306">
        <v>0.05</v>
      </c>
      <c r="L85" s="863">
        <f>N78*K85</f>
        <v>6832.4758948096933</v>
      </c>
      <c r="M85" s="864"/>
      <c r="N85" s="51"/>
    </row>
    <row r="86" spans="1:14" ht="15.75" thickBot="1">
      <c r="B86" s="826" t="s">
        <v>953</v>
      </c>
      <c r="C86" s="827"/>
      <c r="D86" s="827"/>
      <c r="E86" s="827"/>
      <c r="F86" s="827"/>
      <c r="G86" s="827"/>
      <c r="H86" s="827"/>
      <c r="I86" s="827"/>
      <c r="J86" s="827"/>
      <c r="K86" s="827"/>
      <c r="L86" s="827"/>
      <c r="M86" s="828"/>
      <c r="N86" s="52">
        <f>L83+L84+L85</f>
        <v>40994.85536885816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177644.37326505204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993</v>
      </c>
      <c r="C31" s="81" t="s">
        <v>1171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172237.59024921447</v>
      </c>
      <c r="L36" s="271"/>
      <c r="M36" s="272">
        <v>2.5</v>
      </c>
      <c r="N36" s="273">
        <f>K36/M36</f>
        <v>68895.036099685793</v>
      </c>
    </row>
    <row r="37" spans="1:14">
      <c r="A37" t="s">
        <v>180</v>
      </c>
      <c r="B37" s="875" t="str">
        <f>VLOOKUP(A37,EQUIPOS!A7:D154,3,FALSE)</f>
        <v>Compresor 120 HP, con martillo.</v>
      </c>
      <c r="C37" s="876"/>
      <c r="D37" s="876"/>
      <c r="E37" s="876"/>
      <c r="F37" s="876"/>
      <c r="G37" s="876"/>
      <c r="H37" s="877"/>
      <c r="I37" s="268"/>
      <c r="J37" s="269"/>
      <c r="K37" s="270">
        <f>VLOOKUP(A37,EQUIPOS!A7:D162,4,FALSE)</f>
        <v>116352.64355585327</v>
      </c>
      <c r="L37" s="271"/>
      <c r="M37" s="272">
        <v>2.5</v>
      </c>
      <c r="N37" s="273">
        <f>K37/M37</f>
        <v>46541.057422341306</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15258.187490398428</v>
      </c>
      <c r="L38" s="271"/>
      <c r="M38" s="272">
        <v>2.5</v>
      </c>
      <c r="N38" s="273">
        <f>K38/M38</f>
        <v>6103.2749961593709</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214.948243614408</v>
      </c>
    </row>
    <row r="43" spans="1:14" ht="15.75" thickBot="1">
      <c r="B43" s="826" t="s">
        <v>953</v>
      </c>
      <c r="C43" s="827"/>
      <c r="D43" s="827"/>
      <c r="E43" s="827"/>
      <c r="F43" s="827"/>
      <c r="G43" s="827"/>
      <c r="H43" s="827"/>
      <c r="I43" s="827"/>
      <c r="J43" s="827"/>
      <c r="K43" s="827"/>
      <c r="L43" s="827"/>
      <c r="M43" s="828"/>
      <c r="N43" s="99">
        <f>SUM(N36:N42)</f>
        <v>121754.31676180087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1.4</v>
      </c>
      <c r="J59" s="287">
        <v>1</v>
      </c>
      <c r="K59" s="280">
        <f>I59*J59</f>
        <v>1.4</v>
      </c>
      <c r="L59" s="913">
        <f>'900.2'!N78</f>
        <v>1387.1079536725845</v>
      </c>
      <c r="M59" s="914"/>
      <c r="N59" s="288">
        <f>K59*L59</f>
        <v>1941.9511351416181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1941.9511351416181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20</v>
      </c>
      <c r="N70" s="297">
        <f>K70/M70</f>
        <v>5413.1</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10747.412180720399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134443.6800776629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26888.73601553258</v>
      </c>
      <c r="M83" s="862"/>
      <c r="N83" s="51"/>
    </row>
    <row r="84" spans="1:14">
      <c r="B84" s="89" t="s">
        <v>973</v>
      </c>
      <c r="C84" s="90"/>
      <c r="D84" s="90"/>
      <c r="E84" s="90"/>
      <c r="F84" s="90"/>
      <c r="G84" s="90"/>
      <c r="H84" s="90"/>
      <c r="I84" s="87"/>
      <c r="J84" s="88"/>
      <c r="K84" s="305">
        <v>0.05</v>
      </c>
      <c r="L84" s="861">
        <f>N78*K84</f>
        <v>6722.1840038831451</v>
      </c>
      <c r="M84" s="862"/>
      <c r="N84" s="51"/>
    </row>
    <row r="85" spans="1:14" ht="15.75" thickBot="1">
      <c r="B85" s="91" t="s">
        <v>974</v>
      </c>
      <c r="C85" s="92"/>
      <c r="D85" s="92"/>
      <c r="E85" s="92"/>
      <c r="F85" s="92"/>
      <c r="G85" s="92"/>
      <c r="H85" s="92"/>
      <c r="I85" s="93"/>
      <c r="J85" s="94"/>
      <c r="K85" s="306">
        <v>0.05</v>
      </c>
      <c r="L85" s="863">
        <f>N78*K85</f>
        <v>6722.1840038831451</v>
      </c>
      <c r="M85" s="864"/>
      <c r="N85" s="51"/>
    </row>
    <row r="86" spans="1:14" ht="15.75" thickBot="1">
      <c r="B86" s="826" t="s">
        <v>953</v>
      </c>
      <c r="C86" s="827"/>
      <c r="D86" s="827"/>
      <c r="E86" s="827"/>
      <c r="F86" s="827"/>
      <c r="G86" s="827"/>
      <c r="H86" s="827"/>
      <c r="I86" s="827"/>
      <c r="J86" s="827"/>
      <c r="K86" s="827"/>
      <c r="L86" s="827"/>
      <c r="M86" s="828"/>
      <c r="N86" s="52">
        <f>L83+L84+L85</f>
        <v>40333.104023298867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174776.78410096176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994</v>
      </c>
      <c r="C31" s="81" t="s">
        <v>1174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101721.24993598952</v>
      </c>
      <c r="L36" s="271"/>
      <c r="M36" s="272">
        <v>22</v>
      </c>
      <c r="N36" s="273">
        <f>K36/M36</f>
        <v>4623.6931789086148</v>
      </c>
    </row>
    <row r="37" spans="1:14">
      <c r="A37" t="s">
        <v>180</v>
      </c>
      <c r="B37" s="875" t="str">
        <f>VLOOKUP(A37,EQUIPOS!A7:D154,3,FALSE)</f>
        <v>Compresor 120 HP, con martillo.</v>
      </c>
      <c r="C37" s="876"/>
      <c r="D37" s="876"/>
      <c r="E37" s="876"/>
      <c r="F37" s="876"/>
      <c r="G37" s="876"/>
      <c r="H37" s="877"/>
      <c r="I37" s="268"/>
      <c r="J37" s="269"/>
      <c r="K37" s="270">
        <f>VLOOKUP(A37,EQUIPOS!A7:D162,4,FALSE)</f>
        <v>116352.64355585327</v>
      </c>
      <c r="L37" s="271"/>
      <c r="M37" s="272">
        <v>22</v>
      </c>
      <c r="N37" s="273">
        <f>K37/M37</f>
        <v>5288.7565252660579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24.425936774364544</v>
      </c>
    </row>
    <row r="43" spans="1:14" ht="15.75" thickBot="1">
      <c r="B43" s="826" t="s">
        <v>953</v>
      </c>
      <c r="C43" s="827"/>
      <c r="D43" s="827"/>
      <c r="E43" s="827"/>
      <c r="F43" s="827"/>
      <c r="G43" s="827"/>
      <c r="H43" s="827"/>
      <c r="I43" s="827"/>
      <c r="J43" s="827"/>
      <c r="K43" s="827"/>
      <c r="L43" s="827"/>
      <c r="M43" s="828"/>
      <c r="N43" s="99">
        <f>SUM(N36:N42)</f>
        <v>9936.8756409490379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0.42</v>
      </c>
      <c r="J59" s="287">
        <v>1</v>
      </c>
      <c r="K59" s="280">
        <f>I59*J59</f>
        <v>0.42</v>
      </c>
      <c r="L59" s="913">
        <f>'900.2'!N78</f>
        <v>1387.1079536725845</v>
      </c>
      <c r="M59" s="914"/>
      <c r="N59" s="288">
        <f>K59*L59</f>
        <v>582.58534054248548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582.58534054248548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176</v>
      </c>
      <c r="N70" s="297">
        <f>K70/M70</f>
        <v>615.125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1221.2968387182273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11740.75782020975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2348.1515640419502</v>
      </c>
      <c r="M83" s="862"/>
      <c r="N83" s="51"/>
    </row>
    <row r="84" spans="1:14">
      <c r="B84" s="89" t="s">
        <v>973</v>
      </c>
      <c r="C84" s="90"/>
      <c r="D84" s="90"/>
      <c r="E84" s="90"/>
      <c r="F84" s="90"/>
      <c r="G84" s="90"/>
      <c r="H84" s="90"/>
      <c r="I84" s="87"/>
      <c r="J84" s="88"/>
      <c r="K84" s="305">
        <v>0.05</v>
      </c>
      <c r="L84" s="861">
        <f>N78*K84</f>
        <v>587.03789101048756</v>
      </c>
      <c r="M84" s="862"/>
      <c r="N84" s="51"/>
    </row>
    <row r="85" spans="1:14" ht="15.75" thickBot="1">
      <c r="B85" s="91" t="s">
        <v>974</v>
      </c>
      <c r="C85" s="92"/>
      <c r="D85" s="92"/>
      <c r="E85" s="92"/>
      <c r="F85" s="92"/>
      <c r="G85" s="92"/>
      <c r="H85" s="92"/>
      <c r="I85" s="93"/>
      <c r="J85" s="94"/>
      <c r="K85" s="306">
        <v>0.05</v>
      </c>
      <c r="L85" s="863">
        <f>N78*K85</f>
        <v>587.03789101048756</v>
      </c>
      <c r="M85" s="864"/>
      <c r="N85" s="51"/>
    </row>
    <row r="86" spans="1:14" ht="15.75" thickBot="1">
      <c r="B86" s="826" t="s">
        <v>953</v>
      </c>
      <c r="C86" s="827"/>
      <c r="D86" s="827"/>
      <c r="E86" s="827"/>
      <c r="F86" s="827"/>
      <c r="G86" s="827"/>
      <c r="H86" s="827"/>
      <c r="I86" s="827"/>
      <c r="J86" s="827"/>
      <c r="K86" s="827"/>
      <c r="L86" s="827"/>
      <c r="M86" s="828"/>
      <c r="N86" s="52">
        <f>L83+L84+L85</f>
        <v>3522.2273460629249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15262.985166272676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995</v>
      </c>
      <c r="C31" s="81" t="s">
        <v>1175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101721.24993598952</v>
      </c>
      <c r="L36" s="271"/>
      <c r="M36" s="272">
        <v>22</v>
      </c>
      <c r="N36" s="273">
        <f>K36/M36</f>
        <v>4623.6931789086148</v>
      </c>
    </row>
    <row r="37" spans="1:14">
      <c r="A37" t="s">
        <v>180</v>
      </c>
      <c r="B37" s="875" t="str">
        <f>VLOOKUP(A37,EQUIPOS!A7:D154,3,FALSE)</f>
        <v>Compresor 120 HP, con martillo.</v>
      </c>
      <c r="C37" s="876"/>
      <c r="D37" s="876"/>
      <c r="E37" s="876"/>
      <c r="F37" s="876"/>
      <c r="G37" s="876"/>
      <c r="H37" s="877"/>
      <c r="I37" s="268"/>
      <c r="J37" s="269"/>
      <c r="K37" s="270">
        <f>VLOOKUP(A37,EQUIPOS!A7:D162,4,FALSE)</f>
        <v>116352.64355585327</v>
      </c>
      <c r="L37" s="271"/>
      <c r="M37" s="272">
        <v>22</v>
      </c>
      <c r="N37" s="273">
        <f>K37/M37</f>
        <v>5288.7565252660579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24.425936774364544</v>
      </c>
    </row>
    <row r="43" spans="1:14" ht="15.75" thickBot="1">
      <c r="B43" s="826" t="s">
        <v>953</v>
      </c>
      <c r="C43" s="827"/>
      <c r="D43" s="827"/>
      <c r="E43" s="827"/>
      <c r="F43" s="827"/>
      <c r="G43" s="827"/>
      <c r="H43" s="827"/>
      <c r="I43" s="827"/>
      <c r="J43" s="827"/>
      <c r="K43" s="827"/>
      <c r="L43" s="827"/>
      <c r="M43" s="828"/>
      <c r="N43" s="99">
        <f>SUM(N36:N42)</f>
        <v>9936.8756409490379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0.21</v>
      </c>
      <c r="J59" s="287">
        <v>1</v>
      </c>
      <c r="K59" s="280">
        <f>I59*J59</f>
        <v>0.21</v>
      </c>
      <c r="L59" s="913">
        <f>'900.2'!N78</f>
        <v>1387.1079536725845</v>
      </c>
      <c r="M59" s="914"/>
      <c r="N59" s="288">
        <f>K59*L59</f>
        <v>291.29267027124274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291.29267027124274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176</v>
      </c>
      <c r="N70" s="297">
        <f>K70/M70</f>
        <v>615.125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1221.2968387182273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11449.465149938507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2289.8930299877015</v>
      </c>
      <c r="M83" s="862"/>
      <c r="N83" s="51"/>
    </row>
    <row r="84" spans="1:14">
      <c r="B84" s="89" t="s">
        <v>973</v>
      </c>
      <c r="C84" s="90"/>
      <c r="D84" s="90"/>
      <c r="E84" s="90"/>
      <c r="F84" s="90"/>
      <c r="G84" s="90"/>
      <c r="H84" s="90"/>
      <c r="I84" s="87"/>
      <c r="J84" s="88"/>
      <c r="K84" s="305">
        <v>0.05</v>
      </c>
      <c r="L84" s="861">
        <f>N78*K84</f>
        <v>572.47325749692538</v>
      </c>
      <c r="M84" s="862"/>
      <c r="N84" s="51"/>
    </row>
    <row r="85" spans="1:14" ht="15.75" thickBot="1">
      <c r="B85" s="91" t="s">
        <v>974</v>
      </c>
      <c r="C85" s="92"/>
      <c r="D85" s="92"/>
      <c r="E85" s="92"/>
      <c r="F85" s="92"/>
      <c r="G85" s="92"/>
      <c r="H85" s="92"/>
      <c r="I85" s="93"/>
      <c r="J85" s="94"/>
      <c r="K85" s="306">
        <v>0.05</v>
      </c>
      <c r="L85" s="863">
        <f>N78*K85</f>
        <v>572.47325749692538</v>
      </c>
      <c r="M85" s="864"/>
      <c r="N85" s="51"/>
    </row>
    <row r="86" spans="1:14" ht="15.75" thickBot="1">
      <c r="B86" s="826" t="s">
        <v>953</v>
      </c>
      <c r="C86" s="827"/>
      <c r="D86" s="827"/>
      <c r="E86" s="827"/>
      <c r="F86" s="827"/>
      <c r="G86" s="827"/>
      <c r="H86" s="827"/>
      <c r="I86" s="827"/>
      <c r="J86" s="827"/>
      <c r="K86" s="827"/>
      <c r="L86" s="827"/>
      <c r="M86" s="828"/>
      <c r="N86" s="52">
        <f>L83+L84+L85</f>
        <v>3434.8395449815521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14884.30469492006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996</v>
      </c>
      <c r="C31" s="81" t="s">
        <v>1176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8"/>
      <c r="J36" s="269"/>
      <c r="K36" s="270">
        <f>VLOOKUP(A36,EQUIPOS!A6:D161,4,FALSE)</f>
        <v>116352.64355585327</v>
      </c>
      <c r="L36" s="271"/>
      <c r="M36" s="272">
        <v>20</v>
      </c>
      <c r="N36" s="273">
        <f>K36/M36</f>
        <v>5817.6321777926632</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67.663750000000007</v>
      </c>
    </row>
    <row r="43" spans="1:14" ht="15.75" thickBot="1">
      <c r="B43" s="826" t="s">
        <v>953</v>
      </c>
      <c r="C43" s="827"/>
      <c r="D43" s="827"/>
      <c r="E43" s="827"/>
      <c r="F43" s="827"/>
      <c r="G43" s="827"/>
      <c r="H43" s="827"/>
      <c r="I43" s="827"/>
      <c r="J43" s="827"/>
      <c r="K43" s="827"/>
      <c r="L43" s="827"/>
      <c r="M43" s="828"/>
      <c r="N43" s="99">
        <f>SUM(N36:N42)</f>
        <v>5885.295927792663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0.08</v>
      </c>
      <c r="J59" s="287">
        <v>1</v>
      </c>
      <c r="K59" s="280">
        <f>I59*J59</f>
        <v>0.08</v>
      </c>
      <c r="L59" s="913">
        <f>'900.2'!N78</f>
        <v>1387.1079536725845</v>
      </c>
      <c r="M59" s="914"/>
      <c r="N59" s="288">
        <f>K59*L59</f>
        <v>110.96863629380675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110.96863629380675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160</v>
      </c>
      <c r="N70" s="297">
        <f>K70/M70</f>
        <v>676.63750000000005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676.63750000000005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6672.9020640864692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1334.580412817294</v>
      </c>
      <c r="M83" s="862"/>
      <c r="N83" s="51"/>
    </row>
    <row r="84" spans="1:14">
      <c r="B84" s="89" t="s">
        <v>973</v>
      </c>
      <c r="C84" s="90"/>
      <c r="D84" s="90"/>
      <c r="E84" s="90"/>
      <c r="F84" s="90"/>
      <c r="G84" s="90"/>
      <c r="H84" s="90"/>
      <c r="I84" s="87"/>
      <c r="J84" s="88"/>
      <c r="K84" s="305">
        <v>0.05</v>
      </c>
      <c r="L84" s="861">
        <f>N78*K84</f>
        <v>333.6451032043235</v>
      </c>
      <c r="M84" s="862"/>
      <c r="N84" s="51"/>
    </row>
    <row r="85" spans="1:14" ht="15.75" thickBot="1">
      <c r="B85" s="91" t="s">
        <v>974</v>
      </c>
      <c r="C85" s="92"/>
      <c r="D85" s="92"/>
      <c r="E85" s="92"/>
      <c r="F85" s="92"/>
      <c r="G85" s="92"/>
      <c r="H85" s="92"/>
      <c r="I85" s="93"/>
      <c r="J85" s="94"/>
      <c r="K85" s="306">
        <v>0.05</v>
      </c>
      <c r="L85" s="863">
        <f>N78*K85</f>
        <v>333.6451032043235</v>
      </c>
      <c r="M85" s="864"/>
      <c r="N85" s="51"/>
    </row>
    <row r="86" spans="1:14" ht="15.75" thickBot="1">
      <c r="B86" s="826" t="s">
        <v>953</v>
      </c>
      <c r="C86" s="827"/>
      <c r="D86" s="827"/>
      <c r="E86" s="827"/>
      <c r="F86" s="827"/>
      <c r="G86" s="827"/>
      <c r="H86" s="827"/>
      <c r="I86" s="827"/>
      <c r="J86" s="827"/>
      <c r="K86" s="827"/>
      <c r="L86" s="827"/>
      <c r="M86" s="828"/>
      <c r="N86" s="52">
        <f>L83+L84+L85</f>
        <v>2001.870619225941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8674.7726833124107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997</v>
      </c>
      <c r="C31" s="81" t="s">
        <v>1177</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195</v>
      </c>
      <c r="B36" s="875" t="str">
        <f>VLOOKUP(A36,EQUIPOS!A6:D154,3,FALSE)</f>
        <v xml:space="preserve">Equipo de oxicorte, Capacidad de corte: hasta 6´´ (152mm) </v>
      </c>
      <c r="C36" s="876"/>
      <c r="D36" s="876"/>
      <c r="E36" s="876"/>
      <c r="F36" s="876"/>
      <c r="G36" s="876"/>
      <c r="H36" s="877"/>
      <c r="I36" s="268"/>
      <c r="J36" s="269"/>
      <c r="K36" s="270">
        <f>VLOOKUP(A36,EQUIPOS!A6:D161,4,FALSE)</f>
        <v>15258.187490398428</v>
      </c>
      <c r="L36" s="271"/>
      <c r="M36" s="272">
        <v>321</v>
      </c>
      <c r="N36" s="273">
        <f>K36/M36</f>
        <v>47.533294362611926</v>
      </c>
    </row>
    <row r="37" spans="1:14">
      <c r="A37" t="s">
        <v>248</v>
      </c>
      <c r="B37" s="875" t="str">
        <f>VLOOKUP(A37,EQUIPOS!A7:D154,3,FALSE)</f>
        <v>Grúa telescópica de 50 Ton.</v>
      </c>
      <c r="C37" s="876"/>
      <c r="D37" s="876"/>
      <c r="E37" s="876"/>
      <c r="F37" s="876"/>
      <c r="G37" s="876"/>
      <c r="H37" s="877"/>
      <c r="I37" s="268"/>
      <c r="J37" s="269"/>
      <c r="K37" s="270">
        <f>VLOOKUP(A37,EQUIPOS!A7:D162,4,FALSE)</f>
        <v>227351.56868146014</v>
      </c>
      <c r="L37" s="271"/>
      <c r="M37" s="272">
        <v>321</v>
      </c>
      <c r="N37" s="273">
        <f>K37/M37</f>
        <v>708.26033857152686</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16.863239875389407</v>
      </c>
    </row>
    <row r="43" spans="1:14" ht="15.75" thickBot="1">
      <c r="B43" s="826" t="s">
        <v>953</v>
      </c>
      <c r="C43" s="827"/>
      <c r="D43" s="827"/>
      <c r="E43" s="827"/>
      <c r="F43" s="827"/>
      <c r="G43" s="827"/>
      <c r="H43" s="827"/>
      <c r="I43" s="827"/>
      <c r="J43" s="827"/>
      <c r="K43" s="827"/>
      <c r="L43" s="827"/>
      <c r="M43" s="828"/>
      <c r="N43" s="99">
        <f>SUM(N36:N42)</f>
        <v>772.65687280952818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1222</v>
      </c>
      <c r="B59" s="46" t="str">
        <f>VLOOKUP(A59,TRANSPORTE!A5:D117,3,FALSE)</f>
        <v>Transporte de acero</v>
      </c>
      <c r="C59" s="318"/>
      <c r="D59" s="318"/>
      <c r="E59" s="318"/>
      <c r="F59" s="318"/>
      <c r="G59" s="318"/>
      <c r="H59" s="312" t="str">
        <f>VLOOKUP(A59,TRANSPORTE!A6:D120,2,FALSE)</f>
        <v>tkm</v>
      </c>
      <c r="I59" s="280">
        <v>1</v>
      </c>
      <c r="J59" s="287">
        <v>1</v>
      </c>
      <c r="K59" s="280">
        <f>I59*J59</f>
        <v>1</v>
      </c>
      <c r="L59" s="913">
        <f>VLOOKUP(A59,TRANSPORTE!A5:D120,4,FALSE)</f>
        <v>0.30586190528046459</v>
      </c>
      <c r="M59" s="914"/>
      <c r="N59" s="288">
        <f>K59*L59</f>
        <v>0.30586190528046459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0.30586190528046459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19</v>
      </c>
      <c r="B70" s="49" t="str">
        <f>VLOOKUP(A70,'MANO DE OBRA'!A8:D68,3,FALSE)</f>
        <v>Obrero (8)</v>
      </c>
      <c r="C70" s="47"/>
      <c r="D70" s="47"/>
      <c r="E70" s="47"/>
      <c r="F70" s="47"/>
      <c r="G70" s="47"/>
      <c r="H70" s="47"/>
      <c r="I70" s="293">
        <f>K70/J70*100</f>
        <v>234080.00000000003</v>
      </c>
      <c r="J70" s="294">
        <v>185</v>
      </c>
      <c r="K70" s="295">
        <f>VLOOKUP(A70,'MANO DE OBRA'!A8:D99,4,FALSE)</f>
        <v>433048</v>
      </c>
      <c r="L70" s="50"/>
      <c r="M70" s="296">
        <v>2568</v>
      </c>
      <c r="N70" s="297">
        <f>K70/M70</f>
        <v>168.63239875389408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168.63239875389408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941.59513346870278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188.31902669374057</v>
      </c>
      <c r="M83" s="862"/>
      <c r="N83" s="51"/>
    </row>
    <row r="84" spans="1:14">
      <c r="B84" s="89" t="s">
        <v>973</v>
      </c>
      <c r="C84" s="90"/>
      <c r="D84" s="90"/>
      <c r="E84" s="90"/>
      <c r="F84" s="90"/>
      <c r="G84" s="90"/>
      <c r="H84" s="90"/>
      <c r="I84" s="87"/>
      <c r="J84" s="88"/>
      <c r="K84" s="305">
        <v>0.05</v>
      </c>
      <c r="L84" s="861">
        <f>N78*K84</f>
        <v>47.079756673435142</v>
      </c>
      <c r="M84" s="862"/>
      <c r="N84" s="51"/>
    </row>
    <row r="85" spans="1:14" ht="15.75" thickBot="1">
      <c r="B85" s="91" t="s">
        <v>974</v>
      </c>
      <c r="C85" s="92"/>
      <c r="D85" s="92"/>
      <c r="E85" s="92"/>
      <c r="F85" s="92"/>
      <c r="G85" s="92"/>
      <c r="H85" s="92"/>
      <c r="I85" s="93"/>
      <c r="J85" s="94"/>
      <c r="K85" s="306">
        <v>0.05</v>
      </c>
      <c r="L85" s="863">
        <f>N78*K85</f>
        <v>47.079756673435142</v>
      </c>
      <c r="M85" s="864"/>
      <c r="N85" s="51"/>
    </row>
    <row r="86" spans="1:14" ht="15.75" thickBot="1">
      <c r="B86" s="826" t="s">
        <v>953</v>
      </c>
      <c r="C86" s="827"/>
      <c r="D86" s="827"/>
      <c r="E86" s="827"/>
      <c r="F86" s="827"/>
      <c r="G86" s="827"/>
      <c r="H86" s="827"/>
      <c r="I86" s="827"/>
      <c r="J86" s="827"/>
      <c r="K86" s="827"/>
      <c r="L86" s="827"/>
      <c r="M86" s="828"/>
      <c r="N86" s="52">
        <f>L83+L84+L85</f>
        <v>282.47854004061088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1224.0736735093137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999</v>
      </c>
      <c r="C31" s="81" t="s">
        <v>1178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273</v>
      </c>
      <c r="B36" s="875" t="str">
        <f>VLOOKUP(A36,EQUIPOS!A6:D154,3,FALSE)</f>
        <v>Motosierra, 93.6 cm3 - 7.1 HP, 45-90 cm - 7.9 kg</v>
      </c>
      <c r="C36" s="876"/>
      <c r="D36" s="876"/>
      <c r="E36" s="876"/>
      <c r="F36" s="876"/>
      <c r="G36" s="876"/>
      <c r="H36" s="877"/>
      <c r="I36" s="268"/>
      <c r="J36" s="269"/>
      <c r="K36" s="270">
        <f>VLOOKUP(A36,EQUIPOS!A6:D161,4,FALSE)</f>
        <v>5403.5591954333013</v>
      </c>
      <c r="L36" s="271"/>
      <c r="M36" s="272">
        <v>3</v>
      </c>
      <c r="N36" s="273">
        <f>K36/M36</f>
        <v>1801.1863984777672</v>
      </c>
    </row>
    <row r="37" spans="1:14">
      <c r="A37" s="206" t="s">
        <v>312</v>
      </c>
      <c r="B37" s="875" t="str">
        <f>VLOOKUP(A37,EQUIPOS!A7:D154,3,FALSE)</f>
        <v>Retroexcavadora sobre oruga, potencia 138 HP, balde de 1,5 m3.</v>
      </c>
      <c r="C37" s="876"/>
      <c r="D37" s="876"/>
      <c r="E37" s="876"/>
      <c r="F37" s="876"/>
      <c r="G37" s="876"/>
      <c r="H37" s="877"/>
      <c r="I37" s="268"/>
      <c r="J37" s="269"/>
      <c r="K37" s="270">
        <f>VLOOKUP(A37,EQUIPOS!A7:D162,4,FALSE)</f>
        <v>172237.59024921447</v>
      </c>
      <c r="L37" s="271"/>
      <c r="M37" s="272">
        <v>3</v>
      </c>
      <c r="N37" s="273">
        <f>K37/M37</f>
        <v>57412.530083071491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673.35467419668339</v>
      </c>
    </row>
    <row r="43" spans="1:14" ht="15.75" thickBot="1">
      <c r="B43" s="826" t="s">
        <v>953</v>
      </c>
      <c r="C43" s="827"/>
      <c r="D43" s="827"/>
      <c r="E43" s="827"/>
      <c r="F43" s="827"/>
      <c r="G43" s="827"/>
      <c r="H43" s="827"/>
      <c r="I43" s="827"/>
      <c r="J43" s="827"/>
      <c r="K43" s="827"/>
      <c r="L43" s="827"/>
      <c r="M43" s="828"/>
      <c r="N43" s="99">
        <f>SUM(N36:N42)</f>
        <v>59887.071155745944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6</v>
      </c>
      <c r="J59" s="287">
        <v>1</v>
      </c>
      <c r="K59" s="280">
        <f>I59*J59</f>
        <v>6</v>
      </c>
      <c r="L59" s="913">
        <f>VLOOKUP(A59,TRANSPORTE!A5:D94,4,FALSE)</f>
        <v>1104.4210612622992</v>
      </c>
      <c r="M59" s="914"/>
      <c r="N59" s="288">
        <f>K59*L59</f>
        <v>6626.5263675737951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6626.5263675737951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v>
      </c>
      <c r="N70" s="297">
        <f>K70/M70</f>
        <v>4445.260150600333</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24</v>
      </c>
      <c r="N71" s="297">
        <f>K71/M71</f>
        <v>9021.8333333333339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13467.093483933666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79980.691007253408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15996.138201450682</v>
      </c>
      <c r="M83" s="862"/>
      <c r="N83" s="51"/>
    </row>
    <row r="84" spans="1:14">
      <c r="B84" s="89" t="s">
        <v>973</v>
      </c>
      <c r="C84" s="90"/>
      <c r="D84" s="90"/>
      <c r="E84" s="90"/>
      <c r="F84" s="90"/>
      <c r="G84" s="90"/>
      <c r="H84" s="90"/>
      <c r="I84" s="87"/>
      <c r="J84" s="88"/>
      <c r="K84" s="305">
        <v>0.05</v>
      </c>
      <c r="L84" s="861">
        <f>N78*K84</f>
        <v>3999.0345503626704</v>
      </c>
      <c r="M84" s="862"/>
      <c r="N84" s="51"/>
    </row>
    <row r="85" spans="1:14" ht="15.75" thickBot="1">
      <c r="B85" s="91" t="s">
        <v>974</v>
      </c>
      <c r="C85" s="92"/>
      <c r="D85" s="92"/>
      <c r="E85" s="92"/>
      <c r="F85" s="92"/>
      <c r="G85" s="92"/>
      <c r="H85" s="92"/>
      <c r="I85" s="93"/>
      <c r="J85" s="94"/>
      <c r="K85" s="306">
        <v>0.05</v>
      </c>
      <c r="L85" s="863">
        <f>N78*K85</f>
        <v>3999.0345503626704</v>
      </c>
      <c r="M85" s="864"/>
      <c r="N85" s="51"/>
    </row>
    <row r="86" spans="1:14" ht="15.75" thickBot="1">
      <c r="B86" s="826" t="s">
        <v>953</v>
      </c>
      <c r="C86" s="827"/>
      <c r="D86" s="827"/>
      <c r="E86" s="827"/>
      <c r="F86" s="827"/>
      <c r="G86" s="827"/>
      <c r="H86" s="827"/>
      <c r="I86" s="827"/>
      <c r="J86" s="827"/>
      <c r="K86" s="827"/>
      <c r="L86" s="827"/>
      <c r="M86" s="828"/>
      <c r="N86" s="52">
        <f>L83+L84+L85</f>
        <v>23994.207302176022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103974.89830942944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1000</v>
      </c>
      <c r="C31" s="81" t="s">
        <v>2229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195</v>
      </c>
      <c r="B36" s="875" t="str">
        <f>VLOOKUP(A36,EQUIPOS!A6:D154,3,FALSE)</f>
        <v xml:space="preserve">Equipo de oxicorte, Capacidad de corte: hasta 6´´ (152mm) </v>
      </c>
      <c r="C36" s="876"/>
      <c r="D36" s="876"/>
      <c r="E36" s="876"/>
      <c r="F36" s="876"/>
      <c r="G36" s="876"/>
      <c r="H36" s="877"/>
      <c r="I36" s="268"/>
      <c r="J36" s="269"/>
      <c r="K36" s="270">
        <f>VLOOKUP(A36,EQUIPOS!A6:D161,4,FALSE)</f>
        <v>15258.187490398428</v>
      </c>
      <c r="L36" s="271"/>
      <c r="M36" s="272">
        <v>4</v>
      </c>
      <c r="N36" s="273">
        <f>K36/M36</f>
        <v>3814.546872599607</v>
      </c>
    </row>
    <row r="37" spans="1:14">
      <c r="A37" s="108" t="s">
        <v>248</v>
      </c>
      <c r="B37" s="875" t="str">
        <f>VLOOKUP(A37,EQUIPOS!A7:D154,3,FALSE)</f>
        <v>Grúa telescópica de 50 Ton.</v>
      </c>
      <c r="C37" s="876"/>
      <c r="D37" s="876"/>
      <c r="E37" s="876"/>
      <c r="F37" s="876"/>
      <c r="G37" s="876"/>
      <c r="H37" s="877"/>
      <c r="I37" s="268"/>
      <c r="J37" s="269"/>
      <c r="K37" s="270">
        <f>VLOOKUP(A37,EQUIPOS!A7:D162,4,FALSE)</f>
        <v>227351.56868146014</v>
      </c>
      <c r="L37" s="271"/>
      <c r="M37" s="272">
        <v>4</v>
      </c>
      <c r="N37" s="273">
        <f>K37/M37</f>
        <v>56837.892170365034</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1010.0320112950249</v>
      </c>
    </row>
    <row r="43" spans="1:14" ht="15.75" thickBot="1">
      <c r="B43" s="826" t="s">
        <v>953</v>
      </c>
      <c r="C43" s="827"/>
      <c r="D43" s="827"/>
      <c r="E43" s="827"/>
      <c r="F43" s="827"/>
      <c r="G43" s="827"/>
      <c r="H43" s="827"/>
      <c r="I43" s="827"/>
      <c r="J43" s="827"/>
      <c r="K43" s="827"/>
      <c r="L43" s="827"/>
      <c r="M43" s="828"/>
      <c r="N43" s="99">
        <f>SUM(N36:N42)</f>
        <v>61662.471054259673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s="206" t="s">
        <v>1325</v>
      </c>
      <c r="B59" s="46" t="str">
        <f>VLOOKUP(A59,TRANSPORTE!A5:D117,3,FALSE)</f>
        <v xml:space="preserve">Transporte de estructuras metálicas </v>
      </c>
      <c r="C59" s="318"/>
      <c r="D59" s="318"/>
      <c r="E59" s="318"/>
      <c r="F59" s="318"/>
      <c r="G59" s="318"/>
      <c r="H59" s="312" t="str">
        <f>VLOOKUP(A59,TRANSPORTE!A6:D120,2,FALSE)</f>
        <v>kgk</v>
      </c>
      <c r="I59" s="280">
        <v>1</v>
      </c>
      <c r="J59" s="287">
        <v>1</v>
      </c>
      <c r="K59" s="280">
        <f>I59*J59</f>
        <v>1</v>
      </c>
      <c r="L59" s="913">
        <f>VLOOKUP(A59,TRANSPORTE!A5:D117,4,FALSE)</f>
        <v>0.30586190528046459</v>
      </c>
      <c r="M59" s="914"/>
      <c r="N59" s="288">
        <f>K59*L59</f>
        <v>0.30586190528046459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0.30586190528046459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v>
      </c>
      <c r="N70" s="297">
        <f>K70/M70</f>
        <v>3333.9451129502495</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32</v>
      </c>
      <c r="N71" s="297">
        <f>K71/M71</f>
        <v>6766.375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71763.097029115204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14352.619405823041</v>
      </c>
      <c r="M83" s="862"/>
      <c r="N83" s="51"/>
    </row>
    <row r="84" spans="1:14">
      <c r="B84" s="89" t="s">
        <v>973</v>
      </c>
      <c r="C84" s="90"/>
      <c r="D84" s="90"/>
      <c r="E84" s="90"/>
      <c r="F84" s="90"/>
      <c r="G84" s="90"/>
      <c r="H84" s="90"/>
      <c r="I84" s="87"/>
      <c r="J84" s="88"/>
      <c r="K84" s="305">
        <v>0.05</v>
      </c>
      <c r="L84" s="861">
        <f>N78*K84</f>
        <v>3588.1548514557603</v>
      </c>
      <c r="M84" s="862"/>
      <c r="N84" s="51"/>
    </row>
    <row r="85" spans="1:14" ht="15.75" thickBot="1">
      <c r="B85" s="91" t="s">
        <v>974</v>
      </c>
      <c r="C85" s="92"/>
      <c r="D85" s="92"/>
      <c r="E85" s="92"/>
      <c r="F85" s="92"/>
      <c r="G85" s="92"/>
      <c r="H85" s="92"/>
      <c r="I85" s="93"/>
      <c r="J85" s="94"/>
      <c r="K85" s="306">
        <v>0.05</v>
      </c>
      <c r="L85" s="863">
        <f>N78*K85</f>
        <v>3588.1548514557603</v>
      </c>
      <c r="M85" s="864"/>
      <c r="N85" s="51"/>
    </row>
    <row r="86" spans="1:14" ht="15.75" thickBot="1">
      <c r="B86" s="826" t="s">
        <v>953</v>
      </c>
      <c r="C86" s="827"/>
      <c r="D86" s="827"/>
      <c r="E86" s="827"/>
      <c r="F86" s="827"/>
      <c r="G86" s="827"/>
      <c r="H86" s="827"/>
      <c r="I86" s="827"/>
      <c r="J86" s="827"/>
      <c r="K86" s="827"/>
      <c r="L86" s="827"/>
      <c r="M86" s="828"/>
      <c r="N86" s="52">
        <f>L83+L84+L85</f>
        <v>21528.929108734563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93292.026137849767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1001</v>
      </c>
      <c r="C31" s="81" t="s">
        <v>1180</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8"/>
      <c r="J36" s="269"/>
      <c r="K36" s="270">
        <f>VLOOKUP(A36,EQUIPOS!A6:D161,4,FALSE)</f>
        <v>86431.488368809674</v>
      </c>
      <c r="L36" s="271"/>
      <c r="M36" s="272">
        <v>5</v>
      </c>
      <c r="N36" s="273">
        <f>K36/M36</f>
        <v>17286.297673761936</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107.474121807204</v>
      </c>
    </row>
    <row r="43" spans="1:14" ht="15.75" thickBot="1">
      <c r="B43" s="826" t="s">
        <v>953</v>
      </c>
      <c r="C43" s="827"/>
      <c r="D43" s="827"/>
      <c r="E43" s="827"/>
      <c r="F43" s="827"/>
      <c r="G43" s="827"/>
      <c r="H43" s="827"/>
      <c r="I43" s="827"/>
      <c r="J43" s="827"/>
      <c r="K43" s="827"/>
      <c r="L43" s="827"/>
      <c r="M43" s="828"/>
      <c r="N43" s="99">
        <f>SUM(N36:N42)</f>
        <v>17393.771795569141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0.70199999999999996</v>
      </c>
      <c r="J59" s="287">
        <v>1</v>
      </c>
      <c r="K59" s="280">
        <f>I59*J59</f>
        <v>0.70199999999999996</v>
      </c>
      <c r="L59" s="913">
        <f>VLOOKUP(A59,TRANSPORTE!A5:D94,4,FALSE)</f>
        <v>1104.4210612622992</v>
      </c>
      <c r="M59" s="914"/>
      <c r="N59" s="288">
        <f>K59*L59</f>
        <v>775.30358500613397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775.30358500613397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v>
      </c>
      <c r="N70" s="297">
        <f>K70/M70</f>
        <v>2667.1560903601994</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40</v>
      </c>
      <c r="N71" s="297">
        <f>K71/M71</f>
        <v>2706.55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5373.7060903601996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23542.781470935475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4708.5562941870949</v>
      </c>
      <c r="M83" s="862"/>
      <c r="N83" s="51"/>
    </row>
    <row r="84" spans="1:14">
      <c r="B84" s="89" t="s">
        <v>973</v>
      </c>
      <c r="C84" s="90"/>
      <c r="D84" s="90"/>
      <c r="E84" s="90"/>
      <c r="F84" s="90"/>
      <c r="G84" s="90"/>
      <c r="H84" s="90"/>
      <c r="I84" s="87"/>
      <c r="J84" s="88"/>
      <c r="K84" s="305">
        <v>0.05</v>
      </c>
      <c r="L84" s="861">
        <f>N78*K84</f>
        <v>1177.1390735467737</v>
      </c>
      <c r="M84" s="862"/>
      <c r="N84" s="51"/>
    </row>
    <row r="85" spans="1:14" ht="15.75" thickBot="1">
      <c r="B85" s="91" t="s">
        <v>974</v>
      </c>
      <c r="C85" s="92"/>
      <c r="D85" s="92"/>
      <c r="E85" s="92"/>
      <c r="F85" s="92"/>
      <c r="G85" s="92"/>
      <c r="H85" s="92"/>
      <c r="I85" s="93"/>
      <c r="J85" s="94"/>
      <c r="K85" s="306">
        <v>0.05</v>
      </c>
      <c r="L85" s="863">
        <f>N78*K85</f>
        <v>1177.1390735467737</v>
      </c>
      <c r="M85" s="864"/>
      <c r="N85" s="51"/>
    </row>
    <row r="86" spans="1:14" ht="15.75" thickBot="1">
      <c r="B86" s="826" t="s">
        <v>953</v>
      </c>
      <c r="C86" s="827"/>
      <c r="D86" s="827"/>
      <c r="E86" s="827"/>
      <c r="F86" s="827"/>
      <c r="G86" s="827"/>
      <c r="H86" s="827"/>
      <c r="I86" s="827"/>
      <c r="J86" s="827"/>
      <c r="K86" s="827"/>
      <c r="L86" s="827"/>
      <c r="M86" s="828"/>
      <c r="N86" s="52">
        <f>L83+L84+L85</f>
        <v>7062.8344412806427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30605.615912216119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1002</v>
      </c>
      <c r="C31" s="81" t="s">
        <v>1181</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8"/>
      <c r="J36" s="269"/>
      <c r="K36" s="270">
        <f>VLOOKUP(A36,EQUIPOS!A6:D161,4,FALSE)</f>
        <v>86431.488368809674</v>
      </c>
      <c r="L36" s="271"/>
      <c r="M36" s="272">
        <v>4</v>
      </c>
      <c r="N36" s="273">
        <f>K36/M36</f>
        <v>21607.872092202419</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67.663750000000007</v>
      </c>
    </row>
    <row r="43" spans="1:14" ht="15.75" thickBot="1">
      <c r="B43" s="826" t="s">
        <v>953</v>
      </c>
      <c r="C43" s="827"/>
      <c r="D43" s="827"/>
      <c r="E43" s="827"/>
      <c r="F43" s="827"/>
      <c r="G43" s="827"/>
      <c r="H43" s="827"/>
      <c r="I43" s="827"/>
      <c r="J43" s="827"/>
      <c r="K43" s="827"/>
      <c r="L43" s="827"/>
      <c r="M43" s="828"/>
      <c r="N43" s="99">
        <f>SUM(N36:N42)</f>
        <v>21675.535842202418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3.03</v>
      </c>
      <c r="J59" s="287">
        <v>1</v>
      </c>
      <c r="K59" s="280">
        <f>I59*J59</f>
        <v>3.03</v>
      </c>
      <c r="L59" s="913">
        <f>VLOOKUP(A59,TRANSPORTE!A5:D94,4,FALSE)</f>
        <v>1104.4210612622992</v>
      </c>
      <c r="M59" s="914"/>
      <c r="N59" s="288">
        <f>K59*L59</f>
        <v>3346.3958156247663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3346.3958156247663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32</v>
      </c>
      <c r="N70" s="297">
        <f>K70/M70</f>
        <v>3383.1875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3383.1875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28405.119157827183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5681.0238315654369</v>
      </c>
      <c r="M83" s="862"/>
      <c r="N83" s="51"/>
    </row>
    <row r="84" spans="1:14">
      <c r="B84" s="89" t="s">
        <v>973</v>
      </c>
      <c r="C84" s="90"/>
      <c r="D84" s="90"/>
      <c r="E84" s="90"/>
      <c r="F84" s="90"/>
      <c r="G84" s="90"/>
      <c r="H84" s="90"/>
      <c r="I84" s="87"/>
      <c r="J84" s="88"/>
      <c r="K84" s="305">
        <v>0.05</v>
      </c>
      <c r="L84" s="861">
        <f>N78*K84</f>
        <v>1420.2559578913592</v>
      </c>
      <c r="M84" s="862"/>
      <c r="N84" s="51"/>
    </row>
    <row r="85" spans="1:14" ht="15.75" thickBot="1">
      <c r="B85" s="91" t="s">
        <v>974</v>
      </c>
      <c r="C85" s="92"/>
      <c r="D85" s="92"/>
      <c r="E85" s="92"/>
      <c r="F85" s="92"/>
      <c r="G85" s="92"/>
      <c r="H85" s="92"/>
      <c r="I85" s="93"/>
      <c r="J85" s="94"/>
      <c r="K85" s="306">
        <v>0.05</v>
      </c>
      <c r="L85" s="863">
        <f>N78*K85</f>
        <v>1420.2559578913592</v>
      </c>
      <c r="M85" s="864"/>
      <c r="N85" s="51"/>
    </row>
    <row r="86" spans="1:14" ht="15.75" thickBot="1">
      <c r="B86" s="826" t="s">
        <v>953</v>
      </c>
      <c r="C86" s="827"/>
      <c r="D86" s="827"/>
      <c r="E86" s="827"/>
      <c r="F86" s="827"/>
      <c r="G86" s="827"/>
      <c r="H86" s="827"/>
      <c r="I86" s="827"/>
      <c r="J86" s="827"/>
      <c r="K86" s="827"/>
      <c r="L86" s="827"/>
      <c r="M86" s="828"/>
      <c r="N86" s="52">
        <f>L83+L84+L85</f>
        <v>8521.5357473481545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36926.654905175339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1003</v>
      </c>
      <c r="C31" s="81" t="s">
        <v>1182</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8"/>
      <c r="J36" s="269"/>
      <c r="K36" s="270"/>
      <c r="L36" s="271"/>
      <c r="M36" s="272"/>
      <c r="N36" s="273"/>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144.34933333333333</v>
      </c>
    </row>
    <row r="43" spans="1:14" ht="15.75" thickBot="1">
      <c r="B43" s="826" t="s">
        <v>953</v>
      </c>
      <c r="C43" s="827"/>
      <c r="D43" s="827"/>
      <c r="E43" s="827"/>
      <c r="F43" s="827"/>
      <c r="G43" s="827"/>
      <c r="H43" s="827"/>
      <c r="I43" s="827"/>
      <c r="J43" s="827"/>
      <c r="K43" s="827"/>
      <c r="L43" s="827"/>
      <c r="M43" s="828"/>
      <c r="N43" s="99">
        <f>SUM(N36:N42)</f>
        <v>144.34933333333333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150</v>
      </c>
      <c r="N70" s="297">
        <f>K70/M70</f>
        <v>1443.4933333333333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1443.4933333333333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317.56853333333333</v>
      </c>
      <c r="M83" s="862"/>
      <c r="N83" s="51"/>
    </row>
    <row r="84" spans="1:14">
      <c r="B84" s="89" t="s">
        <v>973</v>
      </c>
      <c r="C84" s="90"/>
      <c r="D84" s="90"/>
      <c r="E84" s="90"/>
      <c r="F84" s="90"/>
      <c r="G84" s="90"/>
      <c r="H84" s="90"/>
      <c r="I84" s="87"/>
      <c r="J84" s="88"/>
      <c r="K84" s="305">
        <v>0.05</v>
      </c>
      <c r="L84" s="861">
        <f>N78*K84</f>
        <v>79.392133333333334</v>
      </c>
      <c r="M84" s="862"/>
      <c r="N84" s="51"/>
    </row>
    <row r="85" spans="1:14" ht="15.75" thickBot="1">
      <c r="B85" s="91" t="s">
        <v>974</v>
      </c>
      <c r="C85" s="92"/>
      <c r="D85" s="92"/>
      <c r="E85" s="92"/>
      <c r="F85" s="92"/>
      <c r="G85" s="92"/>
      <c r="H85" s="92"/>
      <c r="I85" s="93"/>
      <c r="J85" s="94"/>
      <c r="K85" s="306">
        <v>0.05</v>
      </c>
      <c r="L85" s="863">
        <f>N78*K85</f>
        <v>79.392133333333334</v>
      </c>
      <c r="M85" s="864"/>
      <c r="N85" s="51"/>
    </row>
    <row r="86" spans="1:14" ht="15.75" thickBot="1">
      <c r="B86" s="826" t="s">
        <v>953</v>
      </c>
      <c r="C86" s="827"/>
      <c r="D86" s="827"/>
      <c r="E86" s="827"/>
      <c r="F86" s="827"/>
      <c r="G86" s="827"/>
      <c r="H86" s="827"/>
      <c r="I86" s="827"/>
      <c r="J86" s="827"/>
      <c r="K86" s="827"/>
      <c r="L86" s="827"/>
      <c r="M86" s="828"/>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1004</v>
      </c>
      <c r="C31" s="81" t="s">
        <v>2019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8"/>
      <c r="J36" s="269"/>
      <c r="K36" s="270">
        <f>VLOOKUP(A36,EQUIPOS!A6:D163,4,FALSE)</f>
        <v>186563.89098352884</v>
      </c>
      <c r="L36" s="271"/>
      <c r="M36" s="272">
        <v>3</v>
      </c>
      <c r="N36" s="273">
        <f>K36/M36</f>
        <v>62187.963661176276</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90.218333333333348</v>
      </c>
    </row>
    <row r="43" spans="1:14" ht="15.75" thickBot="1">
      <c r="B43" s="826" t="s">
        <v>953</v>
      </c>
      <c r="C43" s="827"/>
      <c r="D43" s="827"/>
      <c r="E43" s="827"/>
      <c r="F43" s="827"/>
      <c r="G43" s="827"/>
      <c r="H43" s="827"/>
      <c r="I43" s="827"/>
      <c r="J43" s="827"/>
      <c r="K43" s="827"/>
      <c r="L43" s="827"/>
      <c r="M43" s="828"/>
      <c r="N43" s="99">
        <f>SUM(N36:N42)</f>
        <v>62278.181994509607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13">
        <f>VLOOKUP(A59,TRANSPORTE!A6:D117,4,FALSE)</f>
        <v>1117.717304658089</v>
      </c>
      <c r="M59" s="914"/>
      <c r="N59" s="288">
        <f>K59*L59</f>
        <v>1900.1194179187512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1900.1194179187512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24</v>
      </c>
      <c r="N70" s="297">
        <f>K70/M70</f>
        <v>9021.8333333333339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9021.8333333333339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73200.134745761694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14640.02694915234</v>
      </c>
      <c r="M83" s="862"/>
      <c r="N83" s="51"/>
    </row>
    <row r="84" spans="1:14">
      <c r="B84" s="89" t="s">
        <v>973</v>
      </c>
      <c r="C84" s="90"/>
      <c r="D84" s="90"/>
      <c r="E84" s="90"/>
      <c r="F84" s="90"/>
      <c r="G84" s="90"/>
      <c r="H84" s="90"/>
      <c r="I84" s="87"/>
      <c r="J84" s="88"/>
      <c r="K84" s="305">
        <v>0.05</v>
      </c>
      <c r="L84" s="861">
        <f>N78*K84</f>
        <v>3660.0067372880849</v>
      </c>
      <c r="M84" s="862"/>
      <c r="N84" s="51"/>
    </row>
    <row r="85" spans="1:14" ht="15.75" thickBot="1">
      <c r="B85" s="91" t="s">
        <v>974</v>
      </c>
      <c r="C85" s="92"/>
      <c r="D85" s="92"/>
      <c r="E85" s="92"/>
      <c r="F85" s="92"/>
      <c r="G85" s="92"/>
      <c r="H85" s="92"/>
      <c r="I85" s="93"/>
      <c r="J85" s="94"/>
      <c r="K85" s="306">
        <v>0.05</v>
      </c>
      <c r="L85" s="863">
        <f>N78*K85</f>
        <v>3660.0067372880849</v>
      </c>
      <c r="M85" s="864"/>
      <c r="N85" s="51"/>
    </row>
    <row r="86" spans="1:14" ht="15.75" thickBot="1">
      <c r="B86" s="826" t="s">
        <v>953</v>
      </c>
      <c r="C86" s="827"/>
      <c r="D86" s="827"/>
      <c r="E86" s="827"/>
      <c r="F86" s="827"/>
      <c r="G86" s="827"/>
      <c r="H86" s="827"/>
      <c r="I86" s="827"/>
      <c r="J86" s="827"/>
      <c r="K86" s="827"/>
      <c r="L86" s="827"/>
      <c r="M86" s="828"/>
      <c r="N86" s="52">
        <f>L83+L84+L85</f>
        <v>21960.040423728507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95160.175169490205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1005</v>
      </c>
      <c r="C31" s="81" t="s">
        <v>1184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8"/>
      <c r="J36" s="269"/>
      <c r="K36" s="270">
        <f>VLOOKUP(A36,EQUIPOS!A6:D163,4,FALSE)</f>
        <v>186563.89098352884</v>
      </c>
      <c r="L36" s="271"/>
      <c r="M36" s="272">
        <v>3</v>
      </c>
      <c r="N36" s="273">
        <f>K36/M36</f>
        <v>62187.963661176276</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90.218333333333348</v>
      </c>
    </row>
    <row r="43" spans="1:14" ht="15.75" thickBot="1">
      <c r="B43" s="826" t="s">
        <v>953</v>
      </c>
      <c r="C43" s="827"/>
      <c r="D43" s="827"/>
      <c r="E43" s="827"/>
      <c r="F43" s="827"/>
      <c r="G43" s="827"/>
      <c r="H43" s="827"/>
      <c r="I43" s="827"/>
      <c r="J43" s="827"/>
      <c r="K43" s="827"/>
      <c r="L43" s="827"/>
      <c r="M43" s="828"/>
      <c r="N43" s="99">
        <f>SUM(N36:N42)</f>
        <v>62278.181994509607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13">
        <f>VLOOKUP(A59,TRANSPORTE!A6:D117,4,FALSE)</f>
        <v>1117.717304658089</v>
      </c>
      <c r="M59" s="914"/>
      <c r="N59" s="288">
        <f>K59*L59</f>
        <v>1900.1194179187512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1900.1194179187512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24</v>
      </c>
      <c r="N70" s="297">
        <f>K70/M70</f>
        <v>9021.8333333333339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9021.8333333333339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73200.134745761694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14640.02694915234</v>
      </c>
      <c r="M83" s="862"/>
      <c r="N83" s="51"/>
    </row>
    <row r="84" spans="1:14">
      <c r="B84" s="89" t="s">
        <v>973</v>
      </c>
      <c r="C84" s="90"/>
      <c r="D84" s="90"/>
      <c r="E84" s="90"/>
      <c r="F84" s="90"/>
      <c r="G84" s="90"/>
      <c r="H84" s="90"/>
      <c r="I84" s="87"/>
      <c r="J84" s="88"/>
      <c r="K84" s="305">
        <v>0.05</v>
      </c>
      <c r="L84" s="861">
        <f>N78*K84</f>
        <v>3660.0067372880849</v>
      </c>
      <c r="M84" s="862"/>
      <c r="N84" s="51"/>
    </row>
    <row r="85" spans="1:14" ht="15.75" thickBot="1">
      <c r="B85" s="91" t="s">
        <v>974</v>
      </c>
      <c r="C85" s="92"/>
      <c r="D85" s="92"/>
      <c r="E85" s="92"/>
      <c r="F85" s="92"/>
      <c r="G85" s="92"/>
      <c r="H85" s="92"/>
      <c r="I85" s="93"/>
      <c r="J85" s="94"/>
      <c r="K85" s="306">
        <v>0.05</v>
      </c>
      <c r="L85" s="863">
        <f>N78*K85</f>
        <v>3660.0067372880849</v>
      </c>
      <c r="M85" s="864"/>
      <c r="N85" s="51"/>
    </row>
    <row r="86" spans="1:14" ht="15.75" thickBot="1">
      <c r="B86" s="826" t="s">
        <v>953</v>
      </c>
      <c r="C86" s="827"/>
      <c r="D86" s="827"/>
      <c r="E86" s="827"/>
      <c r="F86" s="827"/>
      <c r="G86" s="827"/>
      <c r="H86" s="827"/>
      <c r="I86" s="827"/>
      <c r="J86" s="827"/>
      <c r="K86" s="827"/>
      <c r="L86" s="827"/>
      <c r="M86" s="828"/>
      <c r="N86" s="52">
        <f>L83+L84+L85</f>
        <v>21960.040423728507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95160.175169490205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1006</v>
      </c>
      <c r="C31" s="81" t="s">
        <v>1185</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172237.59024921447</v>
      </c>
      <c r="L36" s="271"/>
      <c r="M36" s="272">
        <v>45</v>
      </c>
      <c r="N36" s="273">
        <f>K36/M36</f>
        <v>3827.5020055380992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1.5036388888888887</v>
      </c>
    </row>
    <row r="43" spans="1:14" ht="15.75" thickBot="1">
      <c r="B43" s="826" t="s">
        <v>953</v>
      </c>
      <c r="C43" s="827"/>
      <c r="D43" s="827"/>
      <c r="E43" s="827"/>
      <c r="F43" s="827"/>
      <c r="G43" s="827"/>
      <c r="H43" s="827"/>
      <c r="I43" s="827"/>
      <c r="J43" s="827"/>
      <c r="K43" s="827"/>
      <c r="L43" s="827"/>
      <c r="M43" s="828"/>
      <c r="N43" s="99">
        <f>SUM(N36:N42)</f>
        <v>3829.0056444269881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8"/>
      <c r="D59" s="318"/>
      <c r="E59" s="318"/>
      <c r="F59" s="318"/>
      <c r="G59" s="318"/>
      <c r="H59" s="312" t="s">
        <v>339</v>
      </c>
      <c r="I59" s="280">
        <v>35.700000000000003</v>
      </c>
      <c r="J59" s="287">
        <v>1</v>
      </c>
      <c r="K59" s="280">
        <f>I59*J59</f>
        <v>35.700000000000003</v>
      </c>
      <c r="L59" s="913">
        <f>VLOOKUP(A59,TRANSPORTE!A6:D117,4,FALSE)</f>
        <v>0.30586190528046459</v>
      </c>
      <c r="M59" s="914"/>
      <c r="N59" s="288">
        <f>K59*L59</f>
        <v>10.919270018512586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10.919270018512586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360</v>
      </c>
      <c r="N70" s="297">
        <f>K70/M70</f>
        <v>150.36388888888888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150.36388888888888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3990.2888033343897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798.05776066687804</v>
      </c>
      <c r="M83" s="862"/>
      <c r="N83" s="51"/>
    </row>
    <row r="84" spans="1:14">
      <c r="B84" s="89" t="s">
        <v>973</v>
      </c>
      <c r="C84" s="90"/>
      <c r="D84" s="90"/>
      <c r="E84" s="90"/>
      <c r="F84" s="90"/>
      <c r="G84" s="90"/>
      <c r="H84" s="90"/>
      <c r="I84" s="87"/>
      <c r="J84" s="88"/>
      <c r="K84" s="305">
        <v>0.05</v>
      </c>
      <c r="L84" s="861">
        <f>N78*K84</f>
        <v>199.51444016671951</v>
      </c>
      <c r="M84" s="862"/>
      <c r="N84" s="51"/>
    </row>
    <row r="85" spans="1:14" ht="15.75" thickBot="1">
      <c r="B85" s="91" t="s">
        <v>974</v>
      </c>
      <c r="C85" s="92"/>
      <c r="D85" s="92"/>
      <c r="E85" s="92"/>
      <c r="F85" s="92"/>
      <c r="G85" s="92"/>
      <c r="H85" s="92"/>
      <c r="I85" s="93"/>
      <c r="J85" s="94"/>
      <c r="K85" s="306">
        <v>0.05</v>
      </c>
      <c r="L85" s="863">
        <f>N78*K85</f>
        <v>199.51444016671951</v>
      </c>
      <c r="M85" s="864"/>
      <c r="N85" s="51"/>
    </row>
    <row r="86" spans="1:14" ht="15.75" thickBot="1">
      <c r="B86" s="826" t="s">
        <v>953</v>
      </c>
      <c r="C86" s="827"/>
      <c r="D86" s="827"/>
      <c r="E86" s="827"/>
      <c r="F86" s="827"/>
      <c r="G86" s="827"/>
      <c r="H86" s="827"/>
      <c r="I86" s="827"/>
      <c r="J86" s="827"/>
      <c r="K86" s="827"/>
      <c r="L86" s="827"/>
      <c r="M86" s="828"/>
      <c r="N86" s="52">
        <f>L83+L84+L85</f>
        <v>1197.0866410003171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5187.375444334707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1007</v>
      </c>
      <c r="C31" s="81" t="s">
        <v>1186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8"/>
      <c r="J36" s="269"/>
      <c r="K36" s="270"/>
      <c r="L36" s="271"/>
      <c r="M36" s="272"/>
      <c r="N36" s="273"/>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60.145555555555553</v>
      </c>
    </row>
    <row r="43" spans="1:14" ht="15.75" thickBot="1">
      <c r="B43" s="826" t="s">
        <v>953</v>
      </c>
      <c r="C43" s="827"/>
      <c r="D43" s="827"/>
      <c r="E43" s="827"/>
      <c r="F43" s="827"/>
      <c r="G43" s="827"/>
      <c r="H43" s="827"/>
      <c r="I43" s="827"/>
      <c r="J43" s="827"/>
      <c r="K43" s="827"/>
      <c r="L43" s="827"/>
      <c r="M43" s="828"/>
      <c r="N43" s="99">
        <f>SUM(N36:N42)</f>
        <v>60.145555555555553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8"/>
      <c r="D59" s="318"/>
      <c r="E59" s="318"/>
      <c r="F59" s="318"/>
      <c r="G59" s="318"/>
      <c r="H59" s="312" t="s">
        <v>339</v>
      </c>
      <c r="I59" s="280">
        <v>10.25</v>
      </c>
      <c r="J59" s="287">
        <v>1</v>
      </c>
      <c r="K59" s="280">
        <f>I59*J59</f>
        <v>10.25</v>
      </c>
      <c r="L59" s="913">
        <f>VLOOKUP(A59,TRANSPORTE!A6:D117,4,FALSE)</f>
        <v>0.30586190528046459</v>
      </c>
      <c r="M59" s="914"/>
      <c r="N59" s="288">
        <f>K59*L59</f>
        <v>3.1350845291247622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3.1350845291247622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360</v>
      </c>
      <c r="N70" s="297">
        <f>K70/M70</f>
        <v>601.45555555555552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601.45555555555552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664.73619564023579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132.94723912804716</v>
      </c>
      <c r="M83" s="862"/>
      <c r="N83" s="51"/>
    </row>
    <row r="84" spans="1:14">
      <c r="B84" s="89" t="s">
        <v>973</v>
      </c>
      <c r="C84" s="90"/>
      <c r="D84" s="90"/>
      <c r="E84" s="90"/>
      <c r="F84" s="90"/>
      <c r="G84" s="90"/>
      <c r="H84" s="90"/>
      <c r="I84" s="87"/>
      <c r="J84" s="88"/>
      <c r="K84" s="305">
        <v>0.05</v>
      </c>
      <c r="L84" s="861">
        <f>N78*K84</f>
        <v>33.23680978201179</v>
      </c>
      <c r="M84" s="862"/>
      <c r="N84" s="51"/>
    </row>
    <row r="85" spans="1:14" ht="15.75" thickBot="1">
      <c r="B85" s="91" t="s">
        <v>974</v>
      </c>
      <c r="C85" s="92"/>
      <c r="D85" s="92"/>
      <c r="E85" s="92"/>
      <c r="F85" s="92"/>
      <c r="G85" s="92"/>
      <c r="H85" s="92"/>
      <c r="I85" s="93"/>
      <c r="J85" s="94"/>
      <c r="K85" s="306">
        <v>0.05</v>
      </c>
      <c r="L85" s="863">
        <f>N78*K85</f>
        <v>33.23680978201179</v>
      </c>
      <c r="M85" s="864"/>
      <c r="N85" s="51"/>
    </row>
    <row r="86" spans="1:14" ht="15.75" thickBot="1">
      <c r="B86" s="826" t="s">
        <v>953</v>
      </c>
      <c r="C86" s="827"/>
      <c r="D86" s="827"/>
      <c r="E86" s="827"/>
      <c r="F86" s="827"/>
      <c r="G86" s="827"/>
      <c r="H86" s="827"/>
      <c r="I86" s="827"/>
      <c r="J86" s="827"/>
      <c r="K86" s="827"/>
      <c r="L86" s="827"/>
      <c r="M86" s="828"/>
      <c r="N86" s="52">
        <f>L83+L84+L85</f>
        <v>199.42085869207074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864.15705433230653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1008</v>
      </c>
      <c r="C31" s="81" t="s">
        <v>1187</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172237.59024921447</v>
      </c>
      <c r="L36" s="271"/>
      <c r="M36" s="272">
        <v>45</v>
      </c>
      <c r="N36" s="273">
        <f>K36/M36</f>
        <v>3827.5020055380992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1.5036388888888887</v>
      </c>
    </row>
    <row r="43" spans="1:14" ht="15.75" thickBot="1">
      <c r="B43" s="826" t="s">
        <v>953</v>
      </c>
      <c r="C43" s="827"/>
      <c r="D43" s="827"/>
      <c r="E43" s="827"/>
      <c r="F43" s="827"/>
      <c r="G43" s="827"/>
      <c r="H43" s="827"/>
      <c r="I43" s="827"/>
      <c r="J43" s="827"/>
      <c r="K43" s="827"/>
      <c r="L43" s="827"/>
      <c r="M43" s="828"/>
      <c r="N43" s="99">
        <f>SUM(N36:N42)</f>
        <v>3829.0056444269881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1412</v>
      </c>
      <c r="B59" s="46" t="str">
        <f>VLOOKUP(A59,TRANSPORTE!A6:D117,3,FALSE)</f>
        <v>Transporte de barrera de seguridad</v>
      </c>
      <c r="C59" s="318"/>
      <c r="D59" s="318"/>
      <c r="E59" s="318"/>
      <c r="F59" s="318"/>
      <c r="G59" s="318"/>
      <c r="H59" s="312" t="s">
        <v>339</v>
      </c>
      <c r="I59" s="280">
        <v>0.81049499999999997</v>
      </c>
      <c r="J59" s="287">
        <v>1</v>
      </c>
      <c r="K59" s="280">
        <f>I59*J59</f>
        <v>0.81049499999999997</v>
      </c>
      <c r="L59" s="913">
        <f>VLOOKUP(A59,TRANSPORTE!A6:D117,4,FALSE)</f>
        <v>763.88527275047056</v>
      </c>
      <c r="M59" s="914"/>
      <c r="N59" s="288">
        <f>K59*L59</f>
        <v>619.12519413789266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619.12519413789266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360</v>
      </c>
      <c r="N70" s="297">
        <f>K70/M70</f>
        <v>150.36388888888888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150.36388888888888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4598.4947274537699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919.698945490754</v>
      </c>
      <c r="M83" s="862"/>
      <c r="N83" s="51"/>
    </row>
    <row r="84" spans="1:14">
      <c r="B84" s="89" t="s">
        <v>973</v>
      </c>
      <c r="C84" s="90"/>
      <c r="D84" s="90"/>
      <c r="E84" s="90"/>
      <c r="F84" s="90"/>
      <c r="G84" s="90"/>
      <c r="H84" s="90"/>
      <c r="I84" s="87"/>
      <c r="J84" s="88"/>
      <c r="K84" s="305">
        <v>0.05</v>
      </c>
      <c r="L84" s="861">
        <f>N78*K84</f>
        <v>229.9247363726885</v>
      </c>
      <c r="M84" s="862"/>
      <c r="N84" s="51"/>
    </row>
    <row r="85" spans="1:14" ht="15.75" thickBot="1">
      <c r="B85" s="91" t="s">
        <v>974</v>
      </c>
      <c r="C85" s="92"/>
      <c r="D85" s="92"/>
      <c r="E85" s="92"/>
      <c r="F85" s="92"/>
      <c r="G85" s="92"/>
      <c r="H85" s="92"/>
      <c r="I85" s="93"/>
      <c r="J85" s="94"/>
      <c r="K85" s="306">
        <v>0.05</v>
      </c>
      <c r="L85" s="863">
        <f>N78*K85</f>
        <v>229.9247363726885</v>
      </c>
      <c r="M85" s="864"/>
      <c r="N85" s="51"/>
    </row>
    <row r="86" spans="1:14" ht="15.75" thickBot="1">
      <c r="B86" s="826" t="s">
        <v>953</v>
      </c>
      <c r="C86" s="827"/>
      <c r="D86" s="827"/>
      <c r="E86" s="827"/>
      <c r="F86" s="827"/>
      <c r="G86" s="827"/>
      <c r="H86" s="827"/>
      <c r="I86" s="827"/>
      <c r="J86" s="827"/>
      <c r="K86" s="827"/>
      <c r="L86" s="827"/>
      <c r="M86" s="828"/>
      <c r="N86" s="52">
        <f>L83+L84+L85</f>
        <v>1379.5484182361311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5978.0431456899005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1425</v>
      </c>
      <c r="C31" s="81" t="s">
        <v>1413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VLOOKUP(A36,EQUIPOS!A5:D154,4,FALSE)</f>
        <v>368739.53101796203</v>
      </c>
      <c r="L36" s="271"/>
      <c r="M36" s="272">
        <v>0.625</v>
      </c>
      <c r="N36" s="273">
        <f>K36/M36</f>
        <v>589983.2496287392</v>
      </c>
    </row>
    <row r="37" spans="1:14">
      <c r="A37" s="108" t="s">
        <v>241</v>
      </c>
      <c r="B37" s="875" t="str">
        <f>VLOOKUP(A37,EQUIPOS!A7:D154,3,FALSE)</f>
        <v>Grúa (capacidad 15 ton)</v>
      </c>
      <c r="C37" s="876"/>
      <c r="D37" s="876"/>
      <c r="E37" s="876"/>
      <c r="F37" s="876"/>
      <c r="G37" s="876"/>
      <c r="H37" s="877"/>
      <c r="I37" s="268"/>
      <c r="J37" s="269"/>
      <c r="K37" s="270">
        <f>VLOOKUP(A37,EQUIPOS!A6:D154,4,FALSE)</f>
        <v>94447.712881658532</v>
      </c>
      <c r="L37" s="271"/>
      <c r="M37" s="272">
        <v>0.625</v>
      </c>
      <c r="N37" s="273">
        <f>K37/M37</f>
        <v>151116.34061065366</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2706.55</v>
      </c>
    </row>
    <row r="43" spans="1:14" ht="15.75" thickBot="1">
      <c r="B43" s="826" t="s">
        <v>953</v>
      </c>
      <c r="C43" s="827"/>
      <c r="D43" s="827"/>
      <c r="E43" s="827"/>
      <c r="F43" s="827"/>
      <c r="G43" s="827"/>
      <c r="H43" s="827"/>
      <c r="I43" s="827"/>
      <c r="J43" s="827"/>
      <c r="K43" s="827"/>
      <c r="L43" s="827"/>
      <c r="M43" s="828"/>
      <c r="N43" s="395">
        <f>SUM(N36:N42)</f>
        <v>743806.14023939287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11835.534830317451</v>
      </c>
      <c r="N49" s="273">
        <f>K49*M49</f>
        <v>11835.534830317451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1831.9768780124766</v>
      </c>
      <c r="N50" s="273">
        <f>K50*M50</f>
        <v>1831.9768780124766</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32611.625132892925</v>
      </c>
      <c r="N51" s="273">
        <f>K51*M51</f>
        <v>65223.250265785849</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86700.344177821054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5</v>
      </c>
      <c r="N70" s="396">
        <f>K70/M70</f>
        <v>54131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884637.48441721394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176927.4968834428</v>
      </c>
      <c r="M83" s="862"/>
      <c r="N83" s="51"/>
    </row>
    <row r="84" spans="1:14">
      <c r="B84" s="89" t="s">
        <v>973</v>
      </c>
      <c r="C84" s="90"/>
      <c r="D84" s="90"/>
      <c r="E84" s="90"/>
      <c r="F84" s="90"/>
      <c r="G84" s="90"/>
      <c r="H84" s="90"/>
      <c r="I84" s="87"/>
      <c r="J84" s="88"/>
      <c r="K84" s="305">
        <v>0.05</v>
      </c>
      <c r="L84" s="861">
        <f>N78*K84</f>
        <v>44231.8742208607</v>
      </c>
      <c r="M84" s="862"/>
      <c r="N84" s="51"/>
    </row>
    <row r="85" spans="1:14" ht="15.75" thickBot="1">
      <c r="B85" s="91" t="s">
        <v>974</v>
      </c>
      <c r="C85" s="92"/>
      <c r="D85" s="92"/>
      <c r="E85" s="92"/>
      <c r="F85" s="92"/>
      <c r="G85" s="92"/>
      <c r="H85" s="92"/>
      <c r="I85" s="93"/>
      <c r="J85" s="94"/>
      <c r="K85" s="306">
        <v>0.05</v>
      </c>
      <c r="L85" s="863">
        <f>N78*K85</f>
        <v>44231.8742208607</v>
      </c>
      <c r="M85" s="864"/>
      <c r="N85" s="51"/>
    </row>
    <row r="86" spans="1:14" ht="15.75" thickBot="1">
      <c r="B86" s="826" t="s">
        <v>953</v>
      </c>
      <c r="C86" s="827"/>
      <c r="D86" s="827"/>
      <c r="E86" s="827"/>
      <c r="F86" s="827"/>
      <c r="G86" s="827"/>
      <c r="H86" s="827"/>
      <c r="I86" s="827"/>
      <c r="J86" s="827"/>
      <c r="K86" s="827"/>
      <c r="L86" s="827"/>
      <c r="M86" s="828"/>
      <c r="N86" s="52">
        <f>L83+L84+L85</f>
        <v>265391.24532516423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1150028.7297423782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1426</v>
      </c>
      <c r="C31" s="81" t="s">
        <v>1417</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368739.53101796203</v>
      </c>
      <c r="L36" s="271"/>
      <c r="M36" s="272">
        <v>0.5</v>
      </c>
      <c r="N36" s="273">
        <f>K36/M36</f>
        <v>737479.06203592406</v>
      </c>
    </row>
    <row r="37" spans="1:14">
      <c r="A37" s="108" t="s">
        <v>241</v>
      </c>
      <c r="B37" s="875" t="str">
        <f>VLOOKUP(A37,EQUIPOS!A7:D154,3,FALSE)</f>
        <v>Grúa (capacidad 15 ton)</v>
      </c>
      <c r="C37" s="876"/>
      <c r="D37" s="876"/>
      <c r="E37" s="876"/>
      <c r="F37" s="876"/>
      <c r="G37" s="876"/>
      <c r="H37" s="877"/>
      <c r="I37" s="268"/>
      <c r="J37" s="269"/>
      <c r="K37" s="270">
        <f>VLOOKUP(A37,EQUIPOS!A7:D164,4,FALSE)</f>
        <v>94447.712881658532</v>
      </c>
      <c r="L37" s="271"/>
      <c r="M37" s="272">
        <v>0.5</v>
      </c>
      <c r="N37" s="273">
        <f>K37/M37</f>
        <v>188895.42576331706</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3383.1875</v>
      </c>
    </row>
    <row r="43" spans="1:14" ht="15.75" thickBot="1">
      <c r="B43" s="826" t="s">
        <v>953</v>
      </c>
      <c r="C43" s="827"/>
      <c r="D43" s="827"/>
      <c r="E43" s="827"/>
      <c r="F43" s="827"/>
      <c r="G43" s="827"/>
      <c r="H43" s="827"/>
      <c r="I43" s="827"/>
      <c r="J43" s="827"/>
      <c r="K43" s="827"/>
      <c r="L43" s="827"/>
      <c r="M43" s="828"/>
      <c r="N43" s="395">
        <f>SUM(N36:N42)</f>
        <v>929757.67529924109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11835.534830317451</v>
      </c>
      <c r="N49" s="273">
        <f>K49*M49</f>
        <v>11835.534830317451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1831.9768780124766</v>
      </c>
      <c r="N50" s="273">
        <f>K50*M50</f>
        <v>1831.9768780124766</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32611.625132892925</v>
      </c>
      <c r="N51" s="273">
        <f>K51*M51</f>
        <v>65223.250265785849</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86700.344177821054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4</v>
      </c>
      <c r="N70" s="396">
        <f>K70/M70</f>
        <v>67663.75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67663.75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1084121.7694770622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216824.35389541244</v>
      </c>
      <c r="M83" s="862"/>
      <c r="N83" s="51"/>
    </row>
    <row r="84" spans="1:14">
      <c r="B84" s="89" t="s">
        <v>973</v>
      </c>
      <c r="C84" s="90"/>
      <c r="D84" s="90"/>
      <c r="E84" s="90"/>
      <c r="F84" s="90"/>
      <c r="G84" s="90"/>
      <c r="H84" s="90"/>
      <c r="I84" s="87"/>
      <c r="J84" s="88"/>
      <c r="K84" s="305">
        <v>0.05</v>
      </c>
      <c r="L84" s="861">
        <f>N78*K84</f>
        <v>54206.088473853109</v>
      </c>
      <c r="M84" s="862"/>
      <c r="N84" s="51"/>
    </row>
    <row r="85" spans="1:14" ht="15.75" thickBot="1">
      <c r="B85" s="91" t="s">
        <v>974</v>
      </c>
      <c r="C85" s="92"/>
      <c r="D85" s="92"/>
      <c r="E85" s="92"/>
      <c r="F85" s="92"/>
      <c r="G85" s="92"/>
      <c r="H85" s="92"/>
      <c r="I85" s="93"/>
      <c r="J85" s="94"/>
      <c r="K85" s="306">
        <v>0.05</v>
      </c>
      <c r="L85" s="863">
        <f>N78*K85</f>
        <v>54206.088473853109</v>
      </c>
      <c r="M85" s="864"/>
      <c r="N85" s="51"/>
    </row>
    <row r="86" spans="1:14" ht="15.75" thickBot="1">
      <c r="B86" s="826" t="s">
        <v>953</v>
      </c>
      <c r="C86" s="827"/>
      <c r="D86" s="827"/>
      <c r="E86" s="827"/>
      <c r="F86" s="827"/>
      <c r="G86" s="827"/>
      <c r="H86" s="827"/>
      <c r="I86" s="827"/>
      <c r="J86" s="827"/>
      <c r="K86" s="827"/>
      <c r="L86" s="827"/>
      <c r="M86" s="828"/>
      <c r="N86" s="52">
        <f>L83+L84+L85</f>
        <v>325236.53084311867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1409358.3003201808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1427</v>
      </c>
      <c r="C31" s="81" t="s">
        <v>1418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368739.53101796203</v>
      </c>
      <c r="L36" s="271"/>
      <c r="M36" s="272">
        <v>0.4375</v>
      </c>
      <c r="N36" s="273">
        <f>K36/M36</f>
        <v>842833.21375534183</v>
      </c>
    </row>
    <row r="37" spans="1:14">
      <c r="A37" s="108" t="s">
        <v>241</v>
      </c>
      <c r="B37" s="875" t="str">
        <f>VLOOKUP(A37,EQUIPOS!A7:D154,3,FALSE)</f>
        <v>Grúa (capacidad 15 ton)</v>
      </c>
      <c r="C37" s="876"/>
      <c r="D37" s="876"/>
      <c r="E37" s="876"/>
      <c r="F37" s="876"/>
      <c r="G37" s="876"/>
      <c r="H37" s="877"/>
      <c r="I37" s="268"/>
      <c r="J37" s="269"/>
      <c r="K37" s="270">
        <f>VLOOKUP(A37,EQUIPOS!A7:D164,4,FALSE)</f>
        <v>94447.712881658532</v>
      </c>
      <c r="L37" s="271"/>
      <c r="M37" s="272">
        <v>0.4375</v>
      </c>
      <c r="N37" s="273">
        <f>K37/M37</f>
        <v>215880.48658664807</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3866.5</v>
      </c>
    </row>
    <row r="43" spans="1:14" ht="15.75" thickBot="1">
      <c r="B43" s="826" t="s">
        <v>953</v>
      </c>
      <c r="C43" s="827"/>
      <c r="D43" s="827"/>
      <c r="E43" s="827"/>
      <c r="F43" s="827"/>
      <c r="G43" s="827"/>
      <c r="H43" s="827"/>
      <c r="I43" s="827"/>
      <c r="J43" s="827"/>
      <c r="K43" s="827"/>
      <c r="L43" s="827"/>
      <c r="M43" s="828"/>
      <c r="N43" s="395">
        <f>SUM(N36:N42)</f>
        <v>1062580.20034199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11835.534830317451</v>
      </c>
      <c r="N49" s="273">
        <f>K49*M49</f>
        <v>11835.534830317451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1831.9768780124766</v>
      </c>
      <c r="N50" s="273">
        <f>K50*M50</f>
        <v>1831.9768780124766</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32611.625132892925</v>
      </c>
      <c r="N51" s="273">
        <f>K51*M51</f>
        <v>65223.250265785849</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86700.344177821054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3.5</v>
      </c>
      <c r="N70" s="396">
        <f>K70/M70</f>
        <v>77330</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77330</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1226610.5445198109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245322.10890396219</v>
      </c>
      <c r="M83" s="862"/>
      <c r="N83" s="51"/>
    </row>
    <row r="84" spans="1:14">
      <c r="B84" s="89" t="s">
        <v>973</v>
      </c>
      <c r="C84" s="90"/>
      <c r="D84" s="90"/>
      <c r="E84" s="90"/>
      <c r="F84" s="90"/>
      <c r="G84" s="90"/>
      <c r="H84" s="90"/>
      <c r="I84" s="87"/>
      <c r="J84" s="88"/>
      <c r="K84" s="305">
        <v>0.05</v>
      </c>
      <c r="L84" s="861">
        <f>N78*K84</f>
        <v>61330.527225990547</v>
      </c>
      <c r="M84" s="862"/>
      <c r="N84" s="51"/>
    </row>
    <row r="85" spans="1:14" ht="15.75" thickBot="1">
      <c r="B85" s="91" t="s">
        <v>974</v>
      </c>
      <c r="C85" s="92"/>
      <c r="D85" s="92"/>
      <c r="E85" s="92"/>
      <c r="F85" s="92"/>
      <c r="G85" s="92"/>
      <c r="H85" s="92"/>
      <c r="I85" s="93"/>
      <c r="J85" s="94"/>
      <c r="K85" s="306">
        <v>0.05</v>
      </c>
      <c r="L85" s="863">
        <f>N78*K85</f>
        <v>61330.527225990547</v>
      </c>
      <c r="M85" s="864"/>
      <c r="N85" s="51"/>
    </row>
    <row r="86" spans="1:14" ht="15.75" thickBot="1">
      <c r="B86" s="826" t="s">
        <v>953</v>
      </c>
      <c r="C86" s="827"/>
      <c r="D86" s="827"/>
      <c r="E86" s="827"/>
      <c r="F86" s="827"/>
      <c r="G86" s="827"/>
      <c r="H86" s="827"/>
      <c r="I86" s="827"/>
      <c r="J86" s="827"/>
      <c r="K86" s="827"/>
      <c r="L86" s="827"/>
      <c r="M86" s="828"/>
      <c r="N86" s="52">
        <f>L83+L84+L85</f>
        <v>367983.16335594328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1594593.7078757542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1428</v>
      </c>
      <c r="C31" s="81" t="s">
        <v>1419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368739.53101796203</v>
      </c>
      <c r="L36" s="271"/>
      <c r="M36" s="272">
        <v>0.875</v>
      </c>
      <c r="N36" s="273">
        <f>K36/M36</f>
        <v>421416.60687767091</v>
      </c>
    </row>
    <row r="37" spans="1:14">
      <c r="A37" s="108" t="s">
        <v>241</v>
      </c>
      <c r="B37" s="875" t="str">
        <f>VLOOKUP(A37,EQUIPOS!A7:D154,3,FALSE)</f>
        <v>Grúa (capacidad 15 ton)</v>
      </c>
      <c r="C37" s="876"/>
      <c r="D37" s="876"/>
      <c r="E37" s="876"/>
      <c r="F37" s="876"/>
      <c r="G37" s="876"/>
      <c r="H37" s="877"/>
      <c r="I37" s="268"/>
      <c r="J37" s="269"/>
      <c r="K37" s="270">
        <f>VLOOKUP(A37,EQUIPOS!A7:D164,4,FALSE)</f>
        <v>94447.712881658532</v>
      </c>
      <c r="L37" s="271"/>
      <c r="M37" s="272">
        <v>0.875</v>
      </c>
      <c r="N37" s="273">
        <f>K37/M37</f>
        <v>107940.24329332403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1546.6000000000001</v>
      </c>
    </row>
    <row r="43" spans="1:14" ht="15.75" thickBot="1">
      <c r="B43" s="826" t="s">
        <v>953</v>
      </c>
      <c r="C43" s="827"/>
      <c r="D43" s="827"/>
      <c r="E43" s="827"/>
      <c r="F43" s="827"/>
      <c r="G43" s="827"/>
      <c r="H43" s="827"/>
      <c r="I43" s="827"/>
      <c r="J43" s="827"/>
      <c r="K43" s="827"/>
      <c r="L43" s="827"/>
      <c r="M43" s="828"/>
      <c r="N43" s="395">
        <f>SUM(N36:N42)</f>
        <v>530903.45017099497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11835.534830317451</v>
      </c>
      <c r="N49" s="273">
        <f>K49*M49</f>
        <v>11835.534830317451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1831.9768780124766</v>
      </c>
      <c r="N50" s="273">
        <f>K50*M50</f>
        <v>1831.9768780124766</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7</v>
      </c>
      <c r="N70" s="396">
        <f>K70/M70</f>
        <v>30932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30932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583312.5440830302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116662.50881660605</v>
      </c>
      <c r="M83" s="862"/>
      <c r="N83" s="51"/>
    </row>
    <row r="84" spans="1:14">
      <c r="B84" s="89" t="s">
        <v>973</v>
      </c>
      <c r="C84" s="90"/>
      <c r="D84" s="90"/>
      <c r="E84" s="90"/>
      <c r="F84" s="90"/>
      <c r="G84" s="90"/>
      <c r="H84" s="90"/>
      <c r="I84" s="87"/>
      <c r="J84" s="88"/>
      <c r="K84" s="305">
        <v>0.05</v>
      </c>
      <c r="L84" s="861">
        <f>N78*K84</f>
        <v>29165.627204151511</v>
      </c>
      <c r="M84" s="862"/>
      <c r="N84" s="51"/>
    </row>
    <row r="85" spans="1:14" ht="15.75" thickBot="1">
      <c r="B85" s="91" t="s">
        <v>974</v>
      </c>
      <c r="C85" s="92"/>
      <c r="D85" s="92"/>
      <c r="E85" s="92"/>
      <c r="F85" s="92"/>
      <c r="G85" s="92"/>
      <c r="H85" s="92"/>
      <c r="I85" s="93"/>
      <c r="J85" s="94"/>
      <c r="K85" s="306">
        <v>0.05</v>
      </c>
      <c r="L85" s="863">
        <f>N78*K85</f>
        <v>29165.627204151511</v>
      </c>
      <c r="M85" s="864"/>
      <c r="N85" s="51"/>
    </row>
    <row r="86" spans="1:14" ht="15.75" thickBot="1">
      <c r="B86" s="826" t="s">
        <v>953</v>
      </c>
      <c r="C86" s="827"/>
      <c r="D86" s="827"/>
      <c r="E86" s="827"/>
      <c r="F86" s="827"/>
      <c r="G86" s="827"/>
      <c r="H86" s="827"/>
      <c r="I86" s="827"/>
      <c r="J86" s="827"/>
      <c r="K86" s="827"/>
      <c r="L86" s="827"/>
      <c r="M86" s="828"/>
      <c r="N86" s="52">
        <f>L83+L84+L85</f>
        <v>174993.76322490905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758306.30730793928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1429</v>
      </c>
      <c r="C31" s="81" t="s">
        <v>1420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368739.53101796203</v>
      </c>
      <c r="L36" s="271"/>
      <c r="M36" s="272">
        <v>0.75</v>
      </c>
      <c r="N36" s="273">
        <f>K36/M36</f>
        <v>491652.70802394935</v>
      </c>
    </row>
    <row r="37" spans="1:14">
      <c r="A37" s="108" t="s">
        <v>241</v>
      </c>
      <c r="B37" s="875" t="str">
        <f>VLOOKUP(A37,EQUIPOS!A7:D154,3,FALSE)</f>
        <v>Grúa (capacidad 15 ton)</v>
      </c>
      <c r="C37" s="876"/>
      <c r="D37" s="876"/>
      <c r="E37" s="876"/>
      <c r="F37" s="876"/>
      <c r="G37" s="876"/>
      <c r="H37" s="877"/>
      <c r="I37" s="268"/>
      <c r="J37" s="269"/>
      <c r="K37" s="270">
        <f>VLOOKUP(A37,EQUIPOS!A7:D164,4,FALSE)</f>
        <v>94447.712881658532</v>
      </c>
      <c r="L37" s="271"/>
      <c r="M37" s="272">
        <v>0.75</v>
      </c>
      <c r="N37" s="273">
        <f>K37/M37</f>
        <v>125930.28384221137</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1804.3666666666668</v>
      </c>
    </row>
    <row r="43" spans="1:14" ht="15.75" thickBot="1">
      <c r="B43" s="826" t="s">
        <v>953</v>
      </c>
      <c r="C43" s="827"/>
      <c r="D43" s="827"/>
      <c r="E43" s="827"/>
      <c r="F43" s="827"/>
      <c r="G43" s="827"/>
      <c r="H43" s="827"/>
      <c r="I43" s="827"/>
      <c r="J43" s="827"/>
      <c r="K43" s="827"/>
      <c r="L43" s="827"/>
      <c r="M43" s="828"/>
      <c r="N43" s="395">
        <f>SUM(N36:N42)</f>
        <v>619387.35853282746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11835.534830317451</v>
      </c>
      <c r="N49" s="273">
        <f>K49*M49</f>
        <v>11835.534830317451</v>
      </c>
    </row>
    <row r="50" spans="1:14">
      <c r="A50" s="207"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1831.9768780124766</v>
      </c>
      <c r="N50" s="273">
        <f>K50*M50</f>
        <v>1831.9768780124766</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3"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6</v>
      </c>
      <c r="N70" s="396">
        <f>K70/M70</f>
        <v>36087.333333333336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36087.333333333336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676951.78577819606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135390.35715563921</v>
      </c>
      <c r="M83" s="862"/>
      <c r="N83" s="51"/>
    </row>
    <row r="84" spans="1:14">
      <c r="B84" s="89" t="s">
        <v>973</v>
      </c>
      <c r="C84" s="90"/>
      <c r="D84" s="90"/>
      <c r="E84" s="90"/>
      <c r="F84" s="90"/>
      <c r="G84" s="90"/>
      <c r="H84" s="90"/>
      <c r="I84" s="87"/>
      <c r="J84" s="88"/>
      <c r="K84" s="305">
        <v>0.05</v>
      </c>
      <c r="L84" s="861">
        <f>N78*K84</f>
        <v>33847.589288909803</v>
      </c>
      <c r="M84" s="862"/>
      <c r="N84" s="51"/>
    </row>
    <row r="85" spans="1:14" ht="15.75" thickBot="1">
      <c r="B85" s="91" t="s">
        <v>974</v>
      </c>
      <c r="C85" s="92"/>
      <c r="D85" s="92"/>
      <c r="E85" s="92"/>
      <c r="F85" s="92"/>
      <c r="G85" s="92"/>
      <c r="H85" s="92"/>
      <c r="I85" s="93"/>
      <c r="J85" s="94"/>
      <c r="K85" s="306">
        <v>0.05</v>
      </c>
      <c r="L85" s="863">
        <f>N78*K85</f>
        <v>33847.589288909803</v>
      </c>
      <c r="M85" s="864"/>
      <c r="N85" s="51"/>
    </row>
    <row r="86" spans="1:14" ht="15.75" thickBot="1">
      <c r="B86" s="826" t="s">
        <v>953</v>
      </c>
      <c r="C86" s="827"/>
      <c r="D86" s="827"/>
      <c r="E86" s="827"/>
      <c r="F86" s="827"/>
      <c r="G86" s="827"/>
      <c r="H86" s="827"/>
      <c r="I86" s="827"/>
      <c r="J86" s="827"/>
      <c r="K86" s="827"/>
      <c r="L86" s="827"/>
      <c r="M86" s="828"/>
      <c r="N86" s="52">
        <f>L83+L84+L85</f>
        <v>203085.53573345882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880037.32151165488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1430</v>
      </c>
      <c r="C31" s="81" t="s">
        <v>1421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368739.53101796203</v>
      </c>
      <c r="L36" s="271"/>
      <c r="M36" s="272">
        <v>0.6875</v>
      </c>
      <c r="N36" s="273">
        <f>K36/M36</f>
        <v>536348.40875339927</v>
      </c>
    </row>
    <row r="37" spans="1:14">
      <c r="A37" s="108" t="s">
        <v>241</v>
      </c>
      <c r="B37" s="875" t="str">
        <f>VLOOKUP(A37,EQUIPOS!A7:D154,3,FALSE)</f>
        <v>Grúa (capacidad 15 ton)</v>
      </c>
      <c r="C37" s="876"/>
      <c r="D37" s="876"/>
      <c r="E37" s="876"/>
      <c r="F37" s="876"/>
      <c r="G37" s="876"/>
      <c r="H37" s="877"/>
      <c r="I37" s="268"/>
      <c r="J37" s="269"/>
      <c r="K37" s="270">
        <f>VLOOKUP(A37,EQUIPOS!A7:D164,4,FALSE)</f>
        <v>94447.712881658532</v>
      </c>
      <c r="L37" s="271"/>
      <c r="M37" s="272">
        <v>0.6875</v>
      </c>
      <c r="N37" s="273">
        <f>K37/M37</f>
        <v>137378.49146423058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1968.4</v>
      </c>
    </row>
    <row r="43" spans="1:14" ht="15.75" thickBot="1">
      <c r="B43" s="826" t="s">
        <v>953</v>
      </c>
      <c r="C43" s="827"/>
      <c r="D43" s="827"/>
      <c r="E43" s="827"/>
      <c r="F43" s="827"/>
      <c r="G43" s="827"/>
      <c r="H43" s="827"/>
      <c r="I43" s="827"/>
      <c r="J43" s="827"/>
      <c r="K43" s="827"/>
      <c r="L43" s="827"/>
      <c r="M43" s="828"/>
      <c r="N43" s="395">
        <f>SUM(N36:N42)</f>
        <v>675695.30021762988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11835.534830317451</v>
      </c>
      <c r="N49" s="273">
        <f>K49*M49</f>
        <v>11835.534830317451</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1831.9768780124766</v>
      </c>
      <c r="N50" s="273">
        <f>K50*M50</f>
        <v>1831.9768780124766</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5.5</v>
      </c>
      <c r="N70" s="396">
        <f>K70/M70</f>
        <v>39368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39368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736540.3941296651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147308.07882593301</v>
      </c>
      <c r="M83" s="862"/>
      <c r="N83" s="51"/>
    </row>
    <row r="84" spans="1:14">
      <c r="B84" s="89" t="s">
        <v>973</v>
      </c>
      <c r="C84" s="90"/>
      <c r="D84" s="90"/>
      <c r="E84" s="90"/>
      <c r="F84" s="90"/>
      <c r="G84" s="90"/>
      <c r="H84" s="90"/>
      <c r="I84" s="87"/>
      <c r="J84" s="88"/>
      <c r="K84" s="305">
        <v>0.05</v>
      </c>
      <c r="L84" s="861">
        <f>N78*K84</f>
        <v>36827.019706483254</v>
      </c>
      <c r="M84" s="862"/>
      <c r="N84" s="51"/>
    </row>
    <row r="85" spans="1:14" ht="15.75" thickBot="1">
      <c r="B85" s="91" t="s">
        <v>974</v>
      </c>
      <c r="C85" s="92"/>
      <c r="D85" s="92"/>
      <c r="E85" s="92"/>
      <c r="F85" s="92"/>
      <c r="G85" s="92"/>
      <c r="H85" s="92"/>
      <c r="I85" s="93"/>
      <c r="J85" s="94"/>
      <c r="K85" s="306">
        <v>0.05</v>
      </c>
      <c r="L85" s="863">
        <f>N78*K85</f>
        <v>36827.019706483254</v>
      </c>
      <c r="M85" s="864"/>
      <c r="N85" s="51"/>
    </row>
    <row r="86" spans="1:14" ht="15.75" thickBot="1">
      <c r="B86" s="826" t="s">
        <v>953</v>
      </c>
      <c r="C86" s="827"/>
      <c r="D86" s="827"/>
      <c r="E86" s="827"/>
      <c r="F86" s="827"/>
      <c r="G86" s="827"/>
      <c r="H86" s="827"/>
      <c r="I86" s="827"/>
      <c r="J86" s="827"/>
      <c r="K86" s="827"/>
      <c r="L86" s="827"/>
      <c r="M86" s="828"/>
      <c r="N86" s="52">
        <f>L83+L84+L85</f>
        <v>220962.11823889954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957502.51236856461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1431</v>
      </c>
      <c r="C31" s="81" t="s">
        <v>1422</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2" t="s">
        <v>241</v>
      </c>
      <c r="B36" s="875" t="str">
        <f>VLOOKUP(A36,EQUIPOS!A6:D154,3,FALSE)</f>
        <v>Grúa (capacidad 15 ton)</v>
      </c>
      <c r="C36" s="876"/>
      <c r="D36" s="876"/>
      <c r="E36" s="876"/>
      <c r="F36" s="876"/>
      <c r="G36" s="876"/>
      <c r="H36" s="877"/>
      <c r="I36" s="268"/>
      <c r="J36" s="269"/>
      <c r="K36" s="270">
        <f>VLOOKUP(A36,EQUIPOS!A6:D163,4,FALSE)</f>
        <v>94447.712881658532</v>
      </c>
      <c r="L36" s="271"/>
      <c r="M36" s="397">
        <v>1.125</v>
      </c>
      <c r="N36" s="273">
        <f>K36/M36</f>
        <v>83953.522561474252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1202.9111111111113</v>
      </c>
    </row>
    <row r="43" spans="1:14" ht="15.75" thickBot="1">
      <c r="B43" s="826" t="s">
        <v>953</v>
      </c>
      <c r="C43" s="827"/>
      <c r="D43" s="827"/>
      <c r="E43" s="827"/>
      <c r="F43" s="827"/>
      <c r="G43" s="827"/>
      <c r="H43" s="827"/>
      <c r="I43" s="827"/>
      <c r="J43" s="827"/>
      <c r="K43" s="827"/>
      <c r="L43" s="827"/>
      <c r="M43" s="828"/>
      <c r="N43" s="395">
        <f>SUM(N36:N42)</f>
        <v>85156.433672585365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9" t="s">
        <v>428</v>
      </c>
      <c r="B48" s="43" t="str">
        <f>VLOOKUP(A48,MATERIALES!A4:D373,3,FALSE)</f>
        <v>Costal de fibra o fique</v>
      </c>
      <c r="C48" s="282"/>
      <c r="D48" s="282"/>
      <c r="E48" s="282"/>
      <c r="F48" s="282"/>
      <c r="G48" s="282"/>
      <c r="H48" s="282"/>
      <c r="I48" s="269"/>
      <c r="J48" s="225" t="str">
        <f>VLOOKUP(A48,MATERIALES!A4:D373,2,FALSE)</f>
        <v>u</v>
      </c>
      <c r="K48" s="462">
        <v>10</v>
      </c>
      <c r="L48" s="268"/>
      <c r="M48" s="284">
        <f>VLOOKUP(A48,MATERIALES!A5:D373,4,FALSE)</f>
        <v>780.95822037052824</v>
      </c>
      <c r="N48" s="273">
        <f>K48*M48</f>
        <v>7809.5822037052822</v>
      </c>
    </row>
    <row r="49" spans="1:14">
      <c r="A49" s="149" t="s">
        <v>589</v>
      </c>
      <c r="B49" s="43" t="str">
        <f>VLOOKUP(A49,MATERIALES!A5:D373,3,FALSE)</f>
        <v>Nutrientes (para remoción de especies vegetales) (dap, triple 15 o similar) (ítem 201.9)</v>
      </c>
      <c r="C49" s="282"/>
      <c r="D49" s="282"/>
      <c r="E49" s="282"/>
      <c r="F49" s="282"/>
      <c r="G49" s="282"/>
      <c r="H49" s="282"/>
      <c r="I49" s="269"/>
      <c r="J49" s="225" t="str">
        <f>VLOOKUP(A49,MATERIALES!A5:D373,2,FALSE)</f>
        <v>kg</v>
      </c>
      <c r="K49" s="462">
        <v>1</v>
      </c>
      <c r="L49" s="268"/>
      <c r="M49" s="284">
        <f>VLOOKUP(A49,MATERIALES!A6:D373,4,FALSE)</f>
        <v>1831.9768780124766</v>
      </c>
      <c r="N49" s="273">
        <f>K49*M49</f>
        <v>1831.9768780124766</v>
      </c>
    </row>
    <row r="50" spans="1:14">
      <c r="A50" s="150" t="s">
        <v>412</v>
      </c>
      <c r="B50" s="43" t="str">
        <f>VLOOKUP(A50,MATERIALES!A6:D373,3,FALSE)</f>
        <v>Cicatrizante (para remoción de especies vegetales)</v>
      </c>
      <c r="C50" s="282"/>
      <c r="D50" s="282"/>
      <c r="E50" s="282"/>
      <c r="F50" s="282"/>
      <c r="G50" s="282"/>
      <c r="H50" s="282"/>
      <c r="I50" s="269"/>
      <c r="J50" s="225" t="str">
        <f>VLOOKUP(A50,MATERIALES!A6:D373,2,FALSE)</f>
        <v>kg</v>
      </c>
      <c r="K50" s="462">
        <v>1</v>
      </c>
      <c r="L50" s="268"/>
      <c r="M50" s="284">
        <f>VLOOKUP(A50,MATERIALES!A6:D373,4,FALSE)</f>
        <v>11835.534830317451</v>
      </c>
      <c r="N50" s="273">
        <f>K50*M50</f>
        <v>11835.534830317451</v>
      </c>
    </row>
    <row r="51" spans="1:14">
      <c r="B51" s="43"/>
      <c r="C51" s="282"/>
      <c r="D51" s="282"/>
      <c r="E51" s="282"/>
      <c r="F51" s="282"/>
      <c r="G51" s="282"/>
      <c r="H51" s="282"/>
      <c r="I51" s="269"/>
      <c r="J51" s="225"/>
      <c r="K51" s="398"/>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8"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397">
        <v>9</v>
      </c>
      <c r="N70" s="396">
        <f>K70/M70</f>
        <v>24058.222222222223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24058.222222222223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130691.7498068428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26138.34996136856</v>
      </c>
      <c r="M83" s="862"/>
      <c r="N83" s="51"/>
    </row>
    <row r="84" spans="1:14">
      <c r="B84" s="89" t="s">
        <v>973</v>
      </c>
      <c r="C84" s="90"/>
      <c r="D84" s="90"/>
      <c r="E84" s="90"/>
      <c r="F84" s="90"/>
      <c r="G84" s="90"/>
      <c r="H84" s="90"/>
      <c r="I84" s="87"/>
      <c r="J84" s="88"/>
      <c r="K84" s="305">
        <v>0.05</v>
      </c>
      <c r="L84" s="861">
        <f>N78*K84</f>
        <v>6534.58749034214</v>
      </c>
      <c r="M84" s="862"/>
      <c r="N84" s="51"/>
    </row>
    <row r="85" spans="1:14" ht="15.75" thickBot="1">
      <c r="B85" s="91" t="s">
        <v>974</v>
      </c>
      <c r="C85" s="92"/>
      <c r="D85" s="92"/>
      <c r="E85" s="92"/>
      <c r="F85" s="92"/>
      <c r="G85" s="92"/>
      <c r="H85" s="92"/>
      <c r="I85" s="93"/>
      <c r="J85" s="94"/>
      <c r="K85" s="306">
        <v>0.05</v>
      </c>
      <c r="L85" s="863">
        <f>N78*K85</f>
        <v>6534.58749034214</v>
      </c>
      <c r="M85" s="864"/>
      <c r="N85" s="51"/>
    </row>
    <row r="86" spans="1:14" ht="15.75" thickBot="1">
      <c r="B86" s="826" t="s">
        <v>953</v>
      </c>
      <c r="C86" s="827"/>
      <c r="D86" s="827"/>
      <c r="E86" s="827"/>
      <c r="F86" s="827"/>
      <c r="G86" s="827"/>
      <c r="H86" s="827"/>
      <c r="I86" s="827"/>
      <c r="J86" s="827"/>
      <c r="K86" s="827"/>
      <c r="L86" s="827"/>
      <c r="M86" s="828"/>
      <c r="N86" s="52">
        <f>L83+L84+L85</f>
        <v>39207.524942052842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169899.27474889564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1432</v>
      </c>
      <c r="C31" s="81" t="s">
        <v>1423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5" t="s">
        <v>241</v>
      </c>
      <c r="B36" s="875" t="str">
        <f>VLOOKUP(A36,EQUIPOS!A6:D154,3,FALSE)</f>
        <v>Grúa (capacidad 15 ton)</v>
      </c>
      <c r="C36" s="876"/>
      <c r="D36" s="876"/>
      <c r="E36" s="876"/>
      <c r="F36" s="876"/>
      <c r="G36" s="876"/>
      <c r="H36" s="877"/>
      <c r="I36" s="268"/>
      <c r="J36" s="269"/>
      <c r="K36" s="270">
        <f>VLOOKUP(A36,EQUIPOS!A6:D163,4,FALSE)</f>
        <v>94447.712881658532</v>
      </c>
      <c r="L36" s="271"/>
      <c r="M36" s="463">
        <v>1</v>
      </c>
      <c r="N36" s="273">
        <f>K36/M36</f>
        <v>94447.712881658532</v>
      </c>
    </row>
    <row r="37" spans="1:14">
      <c r="A37" s="155" t="s">
        <v>373</v>
      </c>
      <c r="B37" s="875" t="str">
        <f>VLOOKUP(A37,EQUIPOS!A7:D154,3,FALSE)</f>
        <v>Volqueta 6 m3</v>
      </c>
      <c r="C37" s="876"/>
      <c r="D37" s="876"/>
      <c r="E37" s="876"/>
      <c r="F37" s="876"/>
      <c r="G37" s="876"/>
      <c r="H37" s="877"/>
      <c r="I37" s="268"/>
      <c r="J37" s="269"/>
      <c r="K37" s="270">
        <f>VLOOKUP(A37,EQUIPOS!A7:D164,4,FALSE)</f>
        <v>91549.124942390568</v>
      </c>
      <c r="L37" s="271"/>
      <c r="M37" s="464">
        <v>1</v>
      </c>
      <c r="N37" s="273">
        <f>K37/M37</f>
        <v>91549.124942390568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1353.2750000000001</v>
      </c>
    </row>
    <row r="43" spans="1:14" ht="15.75" thickBot="1">
      <c r="B43" s="826" t="s">
        <v>953</v>
      </c>
      <c r="C43" s="827"/>
      <c r="D43" s="827"/>
      <c r="E43" s="827"/>
      <c r="F43" s="827"/>
      <c r="G43" s="827"/>
      <c r="H43" s="827"/>
      <c r="I43" s="827"/>
      <c r="J43" s="827"/>
      <c r="K43" s="827"/>
      <c r="L43" s="827"/>
      <c r="M43" s="828"/>
      <c r="N43" s="395">
        <f>SUM(N36:N42)</f>
        <v>187350.11282404911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4" t="s">
        <v>428</v>
      </c>
      <c r="B48" s="43" t="str">
        <f>VLOOKUP(A48,MATERIALES!A4:D373,3,FALSE)</f>
        <v>Costal de fibra o fique</v>
      </c>
      <c r="C48" s="282"/>
      <c r="D48" s="282"/>
      <c r="E48" s="282"/>
      <c r="F48" s="282"/>
      <c r="G48" s="282"/>
      <c r="H48" s="282"/>
      <c r="I48" s="269"/>
      <c r="J48" s="225" t="str">
        <f>VLOOKUP(A48,MATERIALES!A4:D385,2,FALSE)</f>
        <v>u</v>
      </c>
      <c r="K48" s="462">
        <v>10</v>
      </c>
      <c r="L48" s="268"/>
      <c r="M48" s="284">
        <f>VLOOKUP(A48,MATERIALES!A5:D373,4,FALSE)</f>
        <v>780.95822037052824</v>
      </c>
      <c r="N48" s="273">
        <f>K48*M48</f>
        <v>7809.5822037052822</v>
      </c>
    </row>
    <row r="49" spans="1:14">
      <c r="A49" s="151" t="s">
        <v>589</v>
      </c>
      <c r="B49" s="43" t="str">
        <f>VLOOKUP(A49,MATERIALES!A5:D373,3,FALSE)</f>
        <v>Nutrientes (para remoción de especies vegetales) (dap, triple 15 o similar) (ítem 201.9)</v>
      </c>
      <c r="C49" s="282"/>
      <c r="D49" s="282"/>
      <c r="E49" s="282"/>
      <c r="F49" s="282"/>
      <c r="G49" s="282"/>
      <c r="H49" s="282"/>
      <c r="I49" s="269"/>
      <c r="J49" s="225" t="str">
        <f>VLOOKUP(A49,MATERIALES!A5:D386,2,FALSE)</f>
        <v>kg</v>
      </c>
      <c r="K49" s="462">
        <v>1</v>
      </c>
      <c r="L49" s="268"/>
      <c r="M49" s="284">
        <f>VLOOKUP(A49,MATERIALES!A6:D373,4,FALSE)</f>
        <v>1831.9768780124766</v>
      </c>
      <c r="N49" s="273">
        <f>K49*M49</f>
        <v>1831.9768780124766</v>
      </c>
    </row>
    <row r="50" spans="1:14">
      <c r="A50" s="154" t="s">
        <v>412</v>
      </c>
      <c r="B50" s="43" t="str">
        <f>VLOOKUP(A50,MATERIALES!A6:D373,3,FALSE)</f>
        <v>Cicatrizante (para remoción de especies vegetales)</v>
      </c>
      <c r="C50" s="282"/>
      <c r="D50" s="282"/>
      <c r="E50" s="282"/>
      <c r="F50" s="282"/>
      <c r="G50" s="282"/>
      <c r="H50" s="282"/>
      <c r="I50" s="269"/>
      <c r="J50" s="225" t="str">
        <f>VLOOKUP(A50,MATERIALES!A6:D387,2,FALSE)</f>
        <v>kg</v>
      </c>
      <c r="K50" s="462">
        <v>1</v>
      </c>
      <c r="L50" s="268"/>
      <c r="M50" s="284">
        <f>VLOOKUP(A50,MATERIALES!A6:D373,4,FALSE)</f>
        <v>11835.534830317451</v>
      </c>
      <c r="N50" s="273">
        <f>K50*M50</f>
        <v>11835.534830317451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3"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8</v>
      </c>
      <c r="N70" s="396">
        <f>K70/M70</f>
        <v>27065.5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27065.5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235892.70673608431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47178.541347216866</v>
      </c>
      <c r="M83" s="862"/>
      <c r="N83" s="51"/>
    </row>
    <row r="84" spans="1:14">
      <c r="B84" s="89" t="s">
        <v>973</v>
      </c>
      <c r="C84" s="90"/>
      <c r="D84" s="90"/>
      <c r="E84" s="90"/>
      <c r="F84" s="90"/>
      <c r="G84" s="90"/>
      <c r="H84" s="90"/>
      <c r="I84" s="87"/>
      <c r="J84" s="88"/>
      <c r="K84" s="305">
        <v>0.05</v>
      </c>
      <c r="L84" s="861">
        <f>N78*K84</f>
        <v>11794.635336804216</v>
      </c>
      <c r="M84" s="862"/>
      <c r="N84" s="51"/>
    </row>
    <row r="85" spans="1:14" ht="15.75" thickBot="1">
      <c r="B85" s="91" t="s">
        <v>974</v>
      </c>
      <c r="C85" s="92"/>
      <c r="D85" s="92"/>
      <c r="E85" s="92"/>
      <c r="F85" s="92"/>
      <c r="G85" s="92"/>
      <c r="H85" s="92"/>
      <c r="I85" s="93"/>
      <c r="J85" s="94"/>
      <c r="K85" s="306">
        <v>0.05</v>
      </c>
      <c r="L85" s="863">
        <f>N78*K85</f>
        <v>11794.635336804216</v>
      </c>
      <c r="M85" s="864"/>
      <c r="N85" s="51"/>
    </row>
    <row r="86" spans="1:14" ht="15.75" thickBot="1">
      <c r="B86" s="826" t="s">
        <v>953</v>
      </c>
      <c r="C86" s="827"/>
      <c r="D86" s="827"/>
      <c r="E86" s="827"/>
      <c r="F86" s="827"/>
      <c r="G86" s="827"/>
      <c r="H86" s="827"/>
      <c r="I86" s="827"/>
      <c r="J86" s="827"/>
      <c r="K86" s="827"/>
      <c r="L86" s="827"/>
      <c r="M86" s="828"/>
      <c r="N86" s="52">
        <f>L83+L84+L85</f>
        <v>70767.812020825295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306660.51875690959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1433</v>
      </c>
      <c r="C31" s="81" t="s">
        <v>1424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94447.712881658532</v>
      </c>
      <c r="L36" s="271"/>
      <c r="M36" s="272">
        <v>0.9375</v>
      </c>
      <c r="N36" s="273">
        <f>K36/M36</f>
        <v>100744.2270737691</v>
      </c>
    </row>
    <row r="37" spans="1:14">
      <c r="A37" s="144" t="s">
        <v>373</v>
      </c>
      <c r="B37" s="875" t="str">
        <f>VLOOKUP(A37,EQUIPOS!A7:D154,3,FALSE)</f>
        <v>Volqueta 6 m3</v>
      </c>
      <c r="C37" s="876"/>
      <c r="D37" s="876"/>
      <c r="E37" s="876"/>
      <c r="F37" s="876"/>
      <c r="G37" s="876"/>
      <c r="H37" s="877"/>
      <c r="I37" s="268"/>
      <c r="J37" s="269"/>
      <c r="K37" s="270">
        <f>VLOOKUP(A37,EQUIPOS!A7:D164,4,FALSE)</f>
        <v>91549.124942390568</v>
      </c>
      <c r="L37" s="271"/>
      <c r="M37" s="272">
        <v>0.9375</v>
      </c>
      <c r="N37" s="273">
        <f>K37/M37</f>
        <v>97652.399938549934</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1443.4933333333333</v>
      </c>
    </row>
    <row r="43" spans="1:14" ht="15.75" thickBot="1">
      <c r="B43" s="826" t="s">
        <v>953</v>
      </c>
      <c r="C43" s="827"/>
      <c r="D43" s="827"/>
      <c r="E43" s="827"/>
      <c r="F43" s="827"/>
      <c r="G43" s="827"/>
      <c r="H43" s="827"/>
      <c r="I43" s="827"/>
      <c r="J43" s="827"/>
      <c r="K43" s="827"/>
      <c r="L43" s="827"/>
      <c r="M43" s="828"/>
      <c r="N43" s="395">
        <f>SUM(N36:N42)</f>
        <v>199840.12034565239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11835.534830317451</v>
      </c>
      <c r="N49" s="273">
        <f>K49*M49</f>
        <v>11835.534830317451</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1831.9768780124766</v>
      </c>
      <c r="N50" s="273">
        <f>K50*M50</f>
        <v>1831.9768780124766</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6"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399">
        <v>7.5</v>
      </c>
      <c r="N70" s="396">
        <f>K70/M70</f>
        <v>28869.866666666665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28869.866666666665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250187.08092435426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50037.416184870854</v>
      </c>
      <c r="M83" s="862"/>
      <c r="N83" s="51"/>
    </row>
    <row r="84" spans="1:14">
      <c r="B84" s="89" t="s">
        <v>973</v>
      </c>
      <c r="C84" s="90"/>
      <c r="D84" s="90"/>
      <c r="E84" s="90"/>
      <c r="F84" s="90"/>
      <c r="G84" s="90"/>
      <c r="H84" s="90"/>
      <c r="I84" s="87"/>
      <c r="J84" s="88"/>
      <c r="K84" s="305">
        <v>0.05</v>
      </c>
      <c r="L84" s="861">
        <f>N78*K84</f>
        <v>12509.354046217713</v>
      </c>
      <c r="M84" s="862"/>
      <c r="N84" s="51"/>
    </row>
    <row r="85" spans="1:14" ht="15.75" thickBot="1">
      <c r="B85" s="91" t="s">
        <v>974</v>
      </c>
      <c r="C85" s="92"/>
      <c r="D85" s="92"/>
      <c r="E85" s="92"/>
      <c r="F85" s="92"/>
      <c r="G85" s="92"/>
      <c r="H85" s="92"/>
      <c r="I85" s="93"/>
      <c r="J85" s="94"/>
      <c r="K85" s="306">
        <v>0.05</v>
      </c>
      <c r="L85" s="863">
        <f>N78*K85</f>
        <v>12509.354046217713</v>
      </c>
      <c r="M85" s="864"/>
      <c r="N85" s="51"/>
    </row>
    <row r="86" spans="1:14" ht="15.75" thickBot="1">
      <c r="B86" s="826" t="s">
        <v>953</v>
      </c>
      <c r="C86" s="827"/>
      <c r="D86" s="827"/>
      <c r="E86" s="827"/>
      <c r="F86" s="827"/>
      <c r="G86" s="827"/>
      <c r="H86" s="827"/>
      <c r="I86" s="827"/>
      <c r="J86" s="827"/>
      <c r="K86" s="827"/>
      <c r="L86" s="827"/>
      <c r="M86" s="828"/>
      <c r="N86" s="52">
        <f>L83+L84+L85</f>
        <v>75056.124277306284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325243.20520166052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1434</v>
      </c>
      <c r="C31" s="81" t="s">
        <v>1414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94447.712881658532</v>
      </c>
      <c r="L36" s="271"/>
      <c r="M36" s="272">
        <v>1.5</v>
      </c>
      <c r="N36" s="273">
        <f>K36/M36</f>
        <v>62965.141921105685</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902.18333333333339</v>
      </c>
    </row>
    <row r="43" spans="1:14" ht="15.75" thickBot="1">
      <c r="B43" s="826" t="s">
        <v>953</v>
      </c>
      <c r="C43" s="827"/>
      <c r="D43" s="827"/>
      <c r="E43" s="827"/>
      <c r="F43" s="827"/>
      <c r="G43" s="827"/>
      <c r="H43" s="827"/>
      <c r="I43" s="827"/>
      <c r="J43" s="827"/>
      <c r="K43" s="827"/>
      <c r="L43" s="827"/>
      <c r="M43" s="828"/>
      <c r="N43" s="395">
        <f>SUM(N36:N42)</f>
        <v>63867.32525443902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11835.534830317451</v>
      </c>
      <c r="N49" s="273">
        <f>K49*M49</f>
        <v>11835.534830317451</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1831.9768780124766</v>
      </c>
      <c r="N50" s="273">
        <f>K50*M50</f>
        <v>1831.9768780124766</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12</v>
      </c>
      <c r="N70" s="396">
        <f>K70/M70</f>
        <v>18043.666666666668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18043.666666666668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103388.0858331409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20677.617166628181</v>
      </c>
      <c r="M83" s="862"/>
      <c r="N83" s="51"/>
    </row>
    <row r="84" spans="1:14">
      <c r="B84" s="89" t="s">
        <v>973</v>
      </c>
      <c r="C84" s="90"/>
      <c r="D84" s="90"/>
      <c r="E84" s="90"/>
      <c r="F84" s="90"/>
      <c r="G84" s="90"/>
      <c r="H84" s="90"/>
      <c r="I84" s="87"/>
      <c r="J84" s="88"/>
      <c r="K84" s="305">
        <v>0.05</v>
      </c>
      <c r="L84" s="861">
        <f>N78*K84</f>
        <v>5169.4042916570452</v>
      </c>
      <c r="M84" s="862"/>
      <c r="N84" s="51"/>
    </row>
    <row r="85" spans="1:14" ht="15.75" thickBot="1">
      <c r="B85" s="91" t="s">
        <v>974</v>
      </c>
      <c r="C85" s="92"/>
      <c r="D85" s="92"/>
      <c r="E85" s="92"/>
      <c r="F85" s="92"/>
      <c r="G85" s="92"/>
      <c r="H85" s="92"/>
      <c r="I85" s="93"/>
      <c r="J85" s="94"/>
      <c r="K85" s="306">
        <v>0.05</v>
      </c>
      <c r="L85" s="863">
        <f>N78*K85</f>
        <v>5169.4042916570452</v>
      </c>
      <c r="M85" s="864"/>
      <c r="N85" s="51"/>
    </row>
    <row r="86" spans="1:14" ht="15.75" thickBot="1">
      <c r="B86" s="826" t="s">
        <v>953</v>
      </c>
      <c r="C86" s="827"/>
      <c r="D86" s="827"/>
      <c r="E86" s="827"/>
      <c r="F86" s="827"/>
      <c r="G86" s="827"/>
      <c r="H86" s="827"/>
      <c r="I86" s="827"/>
      <c r="J86" s="827"/>
      <c r="K86" s="827"/>
      <c r="L86" s="827"/>
      <c r="M86" s="828"/>
      <c r="N86" s="52">
        <f>L83+L84+L85</f>
        <v>31016.425749942275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134404.51158308316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1435</v>
      </c>
      <c r="C31" s="81" t="s">
        <v>1415</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94447.712881658532</v>
      </c>
      <c r="L36" s="271"/>
      <c r="M36" s="272">
        <v>1.375</v>
      </c>
      <c r="N36" s="273">
        <f>K36/M36</f>
        <v>68689.245732115291</v>
      </c>
    </row>
    <row r="37" spans="1:14">
      <c r="A37" s="144" t="s">
        <v>373</v>
      </c>
      <c r="B37" s="875" t="str">
        <f>VLOOKUP(A37,EQUIPOS!A7:D154,3,FALSE)</f>
        <v>Volqueta 6 m3</v>
      </c>
      <c r="C37" s="876"/>
      <c r="D37" s="876"/>
      <c r="E37" s="876"/>
      <c r="F37" s="876"/>
      <c r="G37" s="876"/>
      <c r="H37" s="877"/>
      <c r="I37" s="268"/>
      <c r="J37" s="269"/>
      <c r="K37" s="270">
        <f>VLOOKUP(A37,EQUIPOS!A7:D164,4,FALSE)</f>
        <v>91549.124942390568</v>
      </c>
      <c r="L37" s="271"/>
      <c r="M37" s="272">
        <v>1.375</v>
      </c>
      <c r="N37" s="273">
        <f>K37/M37</f>
        <v>66581.181776284051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984.2</v>
      </c>
    </row>
    <row r="43" spans="1:14" ht="15.75" thickBot="1">
      <c r="B43" s="826" t="s">
        <v>953</v>
      </c>
      <c r="C43" s="827"/>
      <c r="D43" s="827"/>
      <c r="E43" s="827"/>
      <c r="F43" s="827"/>
      <c r="G43" s="827"/>
      <c r="H43" s="827"/>
      <c r="I43" s="827"/>
      <c r="J43" s="827"/>
      <c r="K43" s="827"/>
      <c r="L43" s="827"/>
      <c r="M43" s="828"/>
      <c r="N43" s="395">
        <f>SUM(N36:N42)</f>
        <v>136254.62750839937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11835.534830317451</v>
      </c>
      <c r="N49" s="273">
        <f>K49*M49</f>
        <v>11835.534830317451</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1831.9768780124766</v>
      </c>
      <c r="N50" s="273">
        <f>K50*M50</f>
        <v>1831.9768780124766</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11</v>
      </c>
      <c r="N70" s="396">
        <f>K70/M70</f>
        <v>19684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19684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177415.72142043457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35483.144284086913</v>
      </c>
      <c r="M83" s="862"/>
      <c r="N83" s="51"/>
    </row>
    <row r="84" spans="1:14">
      <c r="B84" s="89" t="s">
        <v>973</v>
      </c>
      <c r="C84" s="90"/>
      <c r="D84" s="90"/>
      <c r="E84" s="90"/>
      <c r="F84" s="90"/>
      <c r="G84" s="90"/>
      <c r="H84" s="90"/>
      <c r="I84" s="87"/>
      <c r="J84" s="88"/>
      <c r="K84" s="305">
        <v>0.05</v>
      </c>
      <c r="L84" s="861">
        <f>N78*K84</f>
        <v>8870.7860710217283</v>
      </c>
      <c r="M84" s="862"/>
      <c r="N84" s="51"/>
    </row>
    <row r="85" spans="1:14" ht="15.75" thickBot="1">
      <c r="B85" s="91" t="s">
        <v>974</v>
      </c>
      <c r="C85" s="92"/>
      <c r="D85" s="92"/>
      <c r="E85" s="92"/>
      <c r="F85" s="92"/>
      <c r="G85" s="92"/>
      <c r="H85" s="92"/>
      <c r="I85" s="93"/>
      <c r="J85" s="94"/>
      <c r="K85" s="306">
        <v>0.05</v>
      </c>
      <c r="L85" s="863">
        <f>N78*K85</f>
        <v>8870.7860710217283</v>
      </c>
      <c r="M85" s="864"/>
      <c r="N85" s="51"/>
    </row>
    <row r="86" spans="1:14" ht="15.75" thickBot="1">
      <c r="B86" s="826" t="s">
        <v>953</v>
      </c>
      <c r="C86" s="827"/>
      <c r="D86" s="827"/>
      <c r="E86" s="827"/>
      <c r="F86" s="827"/>
      <c r="G86" s="827"/>
      <c r="H86" s="827"/>
      <c r="I86" s="827"/>
      <c r="J86" s="827"/>
      <c r="K86" s="827"/>
      <c r="L86" s="827"/>
      <c r="M86" s="828"/>
      <c r="N86" s="52">
        <f>L83+L84+L85</f>
        <v>53224.71642613037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230640.43784656492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1436</v>
      </c>
      <c r="C31" s="81" t="s">
        <v>1416</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94447.712881658532</v>
      </c>
      <c r="L36" s="271"/>
      <c r="M36" s="272">
        <v>1.3125</v>
      </c>
      <c r="N36" s="273">
        <f>K36/M36</f>
        <v>71960.162195549361</v>
      </c>
    </row>
    <row r="37" spans="1:14">
      <c r="A37" s="144" t="s">
        <v>373</v>
      </c>
      <c r="B37" s="875" t="str">
        <f>VLOOKUP(A37,EQUIPOS!A7:D154,3,FALSE)</f>
        <v>Volqueta 6 m3</v>
      </c>
      <c r="C37" s="876"/>
      <c r="D37" s="876"/>
      <c r="E37" s="876"/>
      <c r="F37" s="876"/>
      <c r="G37" s="876"/>
      <c r="H37" s="877"/>
      <c r="I37" s="268"/>
      <c r="J37" s="269"/>
      <c r="K37" s="270">
        <f>VLOOKUP(A37,EQUIPOS!A7:D164,4,FALSE)</f>
        <v>91549.124942390568</v>
      </c>
      <c r="L37" s="271"/>
      <c r="M37" s="272">
        <v>1.3125</v>
      </c>
      <c r="N37" s="273">
        <f>K37/M37</f>
        <v>69751.714241821392</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1031.0666666666666</v>
      </c>
    </row>
    <row r="43" spans="1:14" ht="15.75" thickBot="1">
      <c r="B43" s="826" t="s">
        <v>953</v>
      </c>
      <c r="C43" s="827"/>
      <c r="D43" s="827"/>
      <c r="E43" s="827"/>
      <c r="F43" s="827"/>
      <c r="G43" s="827"/>
      <c r="H43" s="827"/>
      <c r="I43" s="827"/>
      <c r="J43" s="827"/>
      <c r="K43" s="827"/>
      <c r="L43" s="827"/>
      <c r="M43" s="828"/>
      <c r="N43" s="395">
        <f>SUM(N36:N42)</f>
        <v>142742.94310403743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780.95822037052824</v>
      </c>
      <c r="N48" s="273">
        <f>K48*M48</f>
        <v>7809.5822037052822</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11835.534830317451</v>
      </c>
      <c r="N49" s="273">
        <f>K49*M49</f>
        <v>11835.534830317451</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1831.9768780124766</v>
      </c>
      <c r="N50" s="273">
        <f>K50*M50</f>
        <v>1831.9768780124766</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21477.093912035209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10.5</v>
      </c>
      <c r="N70" s="396">
        <f>K70/M70</f>
        <v>20621.333333333332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20621.333333333332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184841.37034940597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36968.274069881198</v>
      </c>
      <c r="M83" s="862"/>
      <c r="N83" s="51"/>
    </row>
    <row r="84" spans="1:14">
      <c r="B84" s="89" t="s">
        <v>973</v>
      </c>
      <c r="C84" s="90"/>
      <c r="D84" s="90"/>
      <c r="E84" s="90"/>
      <c r="F84" s="90"/>
      <c r="G84" s="90"/>
      <c r="H84" s="90"/>
      <c r="I84" s="87"/>
      <c r="J84" s="88"/>
      <c r="K84" s="305">
        <v>0.05</v>
      </c>
      <c r="L84" s="861">
        <f>N78*K84</f>
        <v>9242.0685174702994</v>
      </c>
      <c r="M84" s="862"/>
      <c r="N84" s="51"/>
    </row>
    <row r="85" spans="1:14" ht="15.75" thickBot="1">
      <c r="B85" s="91" t="s">
        <v>974</v>
      </c>
      <c r="C85" s="92"/>
      <c r="D85" s="92"/>
      <c r="E85" s="92"/>
      <c r="F85" s="92"/>
      <c r="G85" s="92"/>
      <c r="H85" s="92"/>
      <c r="I85" s="93"/>
      <c r="J85" s="94"/>
      <c r="K85" s="306">
        <v>0.05</v>
      </c>
      <c r="L85" s="863">
        <f>N78*K85</f>
        <v>9242.0685174702994</v>
      </c>
      <c r="M85" s="864"/>
      <c r="N85" s="51"/>
    </row>
    <row r="86" spans="1:14" ht="15.75" thickBot="1">
      <c r="B86" s="826" t="s">
        <v>953</v>
      </c>
      <c r="C86" s="827"/>
      <c r="D86" s="827"/>
      <c r="E86" s="827"/>
      <c r="F86" s="827"/>
      <c r="G86" s="827"/>
      <c r="H86" s="827"/>
      <c r="I86" s="827"/>
      <c r="J86" s="827"/>
      <c r="K86" s="827"/>
      <c r="L86" s="827"/>
      <c r="M86" s="828"/>
      <c r="N86" s="52">
        <f>L83+L84+L85</f>
        <v>55452.411104821789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240293.78145422775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1009</v>
      </c>
      <c r="C31" s="81" t="s">
        <v>1188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8"/>
      <c r="J36" s="269"/>
      <c r="K36" s="270">
        <f>VLOOKUP(A36,EQUIPOS!A6:D163,4,FALSE)</f>
        <v>172237.59024921447</v>
      </c>
      <c r="L36" s="271"/>
      <c r="M36" s="272">
        <v>66</v>
      </c>
      <c r="N36" s="273">
        <f>K36/M36</f>
        <v>2609.6604583214312</v>
      </c>
    </row>
    <row r="37" spans="1:14">
      <c r="A37" s="144"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132237.62491678639</v>
      </c>
      <c r="L37" s="271"/>
      <c r="M37" s="272">
        <v>100</v>
      </c>
      <c r="N37" s="273">
        <f>K37/M37</f>
        <v>1322.3762491678638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5">
        <f>SUM(N36:N42)</f>
        <v>3933.0619158226282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VLOOKUP(A48,MATERIALES!A5:D373,4,FALSE)</f>
        <v>5144.6869468997002</v>
      </c>
      <c r="N48" s="273">
        <f>K48*M48</f>
        <v>5144.6869468997002</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5144.6869468997002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9180.2696960556623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1836.0539392111325</v>
      </c>
      <c r="M83" s="862"/>
      <c r="N83" s="51"/>
    </row>
    <row r="84" spans="1:14">
      <c r="B84" s="89" t="s">
        <v>973</v>
      </c>
      <c r="C84" s="90"/>
      <c r="D84" s="90"/>
      <c r="E84" s="90"/>
      <c r="F84" s="90"/>
      <c r="G84" s="90"/>
      <c r="H84" s="90"/>
      <c r="I84" s="87"/>
      <c r="J84" s="88"/>
      <c r="K84" s="305">
        <v>0.05</v>
      </c>
      <c r="L84" s="861">
        <f>N78*K84</f>
        <v>459.01348480278313</v>
      </c>
      <c r="M84" s="862"/>
      <c r="N84" s="51"/>
    </row>
    <row r="85" spans="1:14" ht="15.75" thickBot="1">
      <c r="B85" s="91" t="s">
        <v>974</v>
      </c>
      <c r="C85" s="92"/>
      <c r="D85" s="92"/>
      <c r="E85" s="92"/>
      <c r="F85" s="92"/>
      <c r="G85" s="92"/>
      <c r="H85" s="92"/>
      <c r="I85" s="93"/>
      <c r="J85" s="94"/>
      <c r="K85" s="306">
        <v>0.05</v>
      </c>
      <c r="L85" s="863">
        <f>N78*K85</f>
        <v>459.01348480278313</v>
      </c>
      <c r="M85" s="864"/>
      <c r="N85" s="51"/>
    </row>
    <row r="86" spans="1:14" ht="15.75" thickBot="1">
      <c r="B86" s="826" t="s">
        <v>953</v>
      </c>
      <c r="C86" s="827"/>
      <c r="D86" s="827"/>
      <c r="E86" s="827"/>
      <c r="F86" s="827"/>
      <c r="G86" s="827"/>
      <c r="H86" s="827"/>
      <c r="I86" s="827"/>
      <c r="J86" s="827"/>
      <c r="K86" s="827"/>
      <c r="L86" s="827"/>
      <c r="M86" s="828"/>
      <c r="N86" s="52">
        <f>L83+L84+L85</f>
        <v>2754.0809088166989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11934.350604872361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1010</v>
      </c>
      <c r="C31" s="81" t="s">
        <v>1189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8"/>
      <c r="J36" s="269"/>
      <c r="K36" s="270">
        <f>VLOOKUP(A36,EQUIPOS!A6:D163,4,FALSE)</f>
        <v>172237.59024921447</v>
      </c>
      <c r="L36" s="271"/>
      <c r="M36" s="272">
        <v>66</v>
      </c>
      <c r="N36" s="273">
        <f>K36/M36</f>
        <v>2609.6604583214312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5">
        <f>SUM(N36:N42)</f>
        <v>2610.6856666547646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2713.2064999880981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542.64129999761963</v>
      </c>
      <c r="M83" s="862"/>
      <c r="N83" s="51"/>
    </row>
    <row r="84" spans="1:14">
      <c r="B84" s="89" t="s">
        <v>973</v>
      </c>
      <c r="C84" s="90"/>
      <c r="D84" s="90"/>
      <c r="E84" s="90"/>
      <c r="F84" s="90"/>
      <c r="G84" s="90"/>
      <c r="H84" s="90"/>
      <c r="I84" s="87"/>
      <c r="J84" s="88"/>
      <c r="K84" s="305">
        <v>0.05</v>
      </c>
      <c r="L84" s="861">
        <f>N78*K84</f>
        <v>135.66032499940491</v>
      </c>
      <c r="M84" s="862"/>
      <c r="N84" s="51"/>
    </row>
    <row r="85" spans="1:14" ht="15.75" thickBot="1">
      <c r="B85" s="91" t="s">
        <v>974</v>
      </c>
      <c r="C85" s="92"/>
      <c r="D85" s="92"/>
      <c r="E85" s="92"/>
      <c r="F85" s="92"/>
      <c r="G85" s="92"/>
      <c r="H85" s="92"/>
      <c r="I85" s="93"/>
      <c r="J85" s="94"/>
      <c r="K85" s="306">
        <v>0.05</v>
      </c>
      <c r="L85" s="863">
        <f>N78*K85</f>
        <v>135.66032499940491</v>
      </c>
      <c r="M85" s="864"/>
      <c r="N85" s="51"/>
    </row>
    <row r="86" spans="1:14" ht="15.75" thickBot="1">
      <c r="B86" s="826" t="s">
        <v>953</v>
      </c>
      <c r="C86" s="827"/>
      <c r="D86" s="827"/>
      <c r="E86" s="827"/>
      <c r="F86" s="827"/>
      <c r="G86" s="827"/>
      <c r="H86" s="827"/>
      <c r="I86" s="827"/>
      <c r="J86" s="827"/>
      <c r="K86" s="827"/>
      <c r="L86" s="827"/>
      <c r="M86" s="828"/>
      <c r="N86" s="52">
        <f>L83+L84+L85</f>
        <v>813.96194999642944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3527.1684499845278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47" sqref="O4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1011</v>
      </c>
      <c r="C31" s="81" t="s">
        <v>1190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180</v>
      </c>
      <c r="B36" s="875" t="str">
        <f>VLOOKUP(A36,EQUIPOS!A6:D154,3,FALSE)</f>
        <v>Compresor 120 HP, con martillo.</v>
      </c>
      <c r="C36" s="876"/>
      <c r="D36" s="876"/>
      <c r="E36" s="876"/>
      <c r="F36" s="876"/>
      <c r="G36" s="876"/>
      <c r="H36" s="877"/>
      <c r="I36" s="268"/>
      <c r="J36" s="269"/>
      <c r="K36" s="270">
        <f>VLOOKUP(A36,EQUIPOS!A6:D163,4,FALSE)</f>
        <v>116352.64355585327</v>
      </c>
      <c r="L36" s="271"/>
      <c r="M36" s="272">
        <v>66</v>
      </c>
      <c r="N36" s="273">
        <f>K36/M36</f>
        <v>1762.9188417553526</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132237.62491678639</v>
      </c>
      <c r="L37" s="271"/>
      <c r="M37" s="272">
        <v>100</v>
      </c>
      <c r="N37" s="273">
        <f>K37/M37</f>
        <v>1322.3762491678638</v>
      </c>
    </row>
    <row r="38" spans="1:14">
      <c r="A38" t="s">
        <v>312</v>
      </c>
      <c r="B38" s="875" t="str">
        <f>VLOOKUP(A38,EQUIPOS!A8:D154,3,FALSE)</f>
        <v>Retroexcavadora sobre oruga, potencia 138 HP, balde de 1,5 m3.</v>
      </c>
      <c r="C38" s="876"/>
      <c r="D38" s="876"/>
      <c r="E38" s="876"/>
      <c r="F38" s="876"/>
      <c r="G38" s="876"/>
      <c r="H38" s="877"/>
      <c r="I38" s="268"/>
      <c r="J38" s="269"/>
      <c r="K38" s="270">
        <f>VLOOKUP(A38,EQUIPOS!A8:D165,4,FALSE)</f>
        <v>172237.59024921447</v>
      </c>
      <c r="L38" s="271"/>
      <c r="M38" s="272">
        <v>66</v>
      </c>
      <c r="N38" s="273">
        <f>K38/M38</f>
        <v>2609.6604583214312</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N78*L42</f>
        <v>6.0915622581215141</v>
      </c>
    </row>
    <row r="43" spans="1:14" ht="15.75" thickBot="1">
      <c r="B43" s="826" t="s">
        <v>953</v>
      </c>
      <c r="C43" s="827"/>
      <c r="D43" s="827"/>
      <c r="E43" s="827"/>
      <c r="F43" s="827"/>
      <c r="G43" s="827"/>
      <c r="H43" s="827"/>
      <c r="I43" s="827"/>
      <c r="J43" s="827"/>
      <c r="K43" s="827"/>
      <c r="L43" s="827"/>
      <c r="M43" s="828"/>
      <c r="N43" s="395">
        <f>SUM(N36:N42)</f>
        <v>5701.0471115027685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376</v>
      </c>
      <c r="B48" s="43" t="str">
        <f>VLOOKUP(A48,MATERIALES!A4:D373,3,FALSE)</f>
        <v>Anfo</v>
      </c>
      <c r="C48" s="282"/>
      <c r="D48" s="282"/>
      <c r="E48" s="282"/>
      <c r="F48" s="282"/>
      <c r="G48" s="282"/>
      <c r="H48" s="282"/>
      <c r="I48" s="269"/>
      <c r="J48" s="225" t="str">
        <f>VLOOKUP(A48,MATERIALES!A4:D385,2,FALSE)</f>
        <v>kg</v>
      </c>
      <c r="K48" s="283">
        <v>0.2</v>
      </c>
      <c r="L48" s="268"/>
      <c r="M48" s="284">
        <f>VLOOKUP(A48,MATERIALES!A5:D373,4,FALSE)</f>
        <v>3918.7776074778171</v>
      </c>
      <c r="N48" s="273">
        <f>K48*M48</f>
        <v>783.75552149556347</v>
      </c>
    </row>
    <row r="49" spans="1:14">
      <c r="A49" t="s">
        <v>424</v>
      </c>
      <c r="B49" s="43" t="str">
        <f>VLOOKUP(A49,MATERIALES!A5:D373,3,FALSE)</f>
        <v>Cordón detonante</v>
      </c>
      <c r="C49" s="282"/>
      <c r="D49" s="282"/>
      <c r="E49" s="282"/>
      <c r="F49" s="282"/>
      <c r="G49" s="282"/>
      <c r="H49" s="282"/>
      <c r="I49" s="269"/>
      <c r="J49" s="225" t="str">
        <f>VLOOKUP(A49,MATERIALES!A5:D386,2,FALSE)</f>
        <v>m</v>
      </c>
      <c r="K49" s="283">
        <v>3</v>
      </c>
      <c r="L49" s="268"/>
      <c r="M49" s="284">
        <f>VLOOKUP(A49,MATERIALES!A6:D373,4,FALSE)</f>
        <v>2410.4958921216798</v>
      </c>
      <c r="N49" s="273">
        <f t="shared" ref="N49:N54" si="0">K49*M49</f>
        <v>7231.4876763650391</v>
      </c>
    </row>
    <row r="50" spans="1:14">
      <c r="A50" s="207" t="s">
        <v>453</v>
      </c>
      <c r="B50" s="43" t="str">
        <f>VLOOKUP(A50,MATERIALES!A6:D373,3,FALSE)</f>
        <v>Explosivos  75% (INDUGEL)</v>
      </c>
      <c r="C50" s="282"/>
      <c r="D50" s="282"/>
      <c r="E50" s="282"/>
      <c r="F50" s="282"/>
      <c r="G50" s="282"/>
      <c r="H50" s="282"/>
      <c r="I50" s="269"/>
      <c r="J50" s="225" t="str">
        <f>VLOOKUP(A50,MATERIALES!A6:D387,2,FALSE)</f>
        <v>lb</v>
      </c>
      <c r="K50" s="283">
        <v>0.3</v>
      </c>
      <c r="L50" s="268"/>
      <c r="M50" s="284">
        <f>VLOOKUP(A50,MATERIALES!A6:D373,4,FALSE)</f>
        <v>7472.537265577208</v>
      </c>
      <c r="N50" s="273">
        <f t="shared" si="0"/>
        <v>2241.7611796731621</v>
      </c>
    </row>
    <row r="51" spans="1:14">
      <c r="A51" t="s">
        <v>458</v>
      </c>
      <c r="B51" s="43" t="str">
        <f>VLOOKUP(A51,MATERIALES!A6:D373,3,FALSE)</f>
        <v>Fulminantes</v>
      </c>
      <c r="C51" s="282"/>
      <c r="D51" s="282"/>
      <c r="E51" s="282"/>
      <c r="F51" s="282"/>
      <c r="G51" s="282"/>
      <c r="H51" s="282"/>
      <c r="I51" s="269"/>
      <c r="J51" s="225" t="str">
        <f>VLOOKUP(A51,MATERIALES!A6:D388,2,FALSE)</f>
        <v>u</v>
      </c>
      <c r="K51" s="283">
        <v>0.2</v>
      </c>
      <c r="L51" s="268"/>
      <c r="M51" s="284">
        <f>VLOOKUP(A51,MATERIALES!A6:D373,4,FALSE)</f>
        <v>1147.8551867246094</v>
      </c>
      <c r="N51" s="273">
        <f t="shared" si="0"/>
        <v>229.5710373449219</v>
      </c>
    </row>
    <row r="52" spans="1:14">
      <c r="A52" t="s">
        <v>552</v>
      </c>
      <c r="B52" s="43" t="str">
        <f>VLOOKUP(A52,MATERIALES!A6:D373,3,FALSE)</f>
        <v>Mecha Lenta</v>
      </c>
      <c r="C52" s="282"/>
      <c r="D52" s="282"/>
      <c r="E52" s="282"/>
      <c r="F52" s="282"/>
      <c r="G52" s="282"/>
      <c r="H52" s="282"/>
      <c r="I52" s="269"/>
      <c r="J52" s="225" t="str">
        <f>VLOOKUP(A52,MATERIALES!A6:D389,2,FALSE)</f>
        <v>m</v>
      </c>
      <c r="K52" s="283">
        <v>0.5</v>
      </c>
      <c r="L52" s="268"/>
      <c r="M52" s="284">
        <f>VLOOKUP(A52,MATERIALES!A7:D373,4,FALSE)</f>
        <v>843.67356224258788</v>
      </c>
      <c r="N52" s="273">
        <f t="shared" si="0"/>
        <v>421.83678112129394</v>
      </c>
    </row>
    <row r="53" spans="1:14">
      <c r="B53" s="43"/>
      <c r="C53" s="282"/>
      <c r="D53" s="282"/>
      <c r="E53" s="282"/>
      <c r="F53" s="282"/>
      <c r="G53" s="282"/>
      <c r="H53" s="282"/>
      <c r="I53" s="269"/>
      <c r="J53" s="225"/>
      <c r="K53" s="283"/>
      <c r="L53" s="268"/>
      <c r="M53" s="284"/>
      <c r="N53" s="273"/>
    </row>
    <row r="54" spans="1:14">
      <c r="A54" t="s">
        <v>442</v>
      </c>
      <c r="B54" s="43" t="str">
        <f>VLOOKUP(A54,MATERIALES!A8:D373,3,FALSE)</f>
        <v>Derechos de explotación y/o disposición de materiales</v>
      </c>
      <c r="C54" s="282"/>
      <c r="D54" s="282"/>
      <c r="E54" s="282"/>
      <c r="F54" s="282"/>
      <c r="G54" s="282"/>
      <c r="H54" s="282"/>
      <c r="I54" s="269"/>
      <c r="J54" s="225" t="str">
        <f>VLOOKUP(A54,MATERIALES!A8:D391,2,FALSE)</f>
        <v>m3</v>
      </c>
      <c r="K54" s="283">
        <v>1</v>
      </c>
      <c r="L54" s="268"/>
      <c r="M54" s="284">
        <f>VLOOKUP(A54,MATERIALES!A9:D374,4,FALSE)</f>
        <v>5144.6869468997002</v>
      </c>
      <c r="N54" s="273">
        <f t="shared" si="0"/>
        <v>5144.6869468997002</v>
      </c>
    </row>
    <row r="55" spans="1:14" ht="15.75" thickBot="1">
      <c r="B55" s="908"/>
      <c r="C55" s="909"/>
      <c r="D55" s="909"/>
      <c r="E55" s="909"/>
      <c r="F55" s="909"/>
      <c r="G55" s="909"/>
      <c r="H55" s="909"/>
      <c r="I55" s="879"/>
      <c r="J55" s="42"/>
      <c r="K55" s="44"/>
      <c r="L55" s="910"/>
      <c r="M55" s="911"/>
      <c r="N55" s="45"/>
    </row>
    <row r="56" spans="1:14" ht="15.75" thickBot="1">
      <c r="B56" s="826" t="s">
        <v>953</v>
      </c>
      <c r="C56" s="827"/>
      <c r="D56" s="827"/>
      <c r="E56" s="827"/>
      <c r="F56" s="827"/>
      <c r="G56" s="827"/>
      <c r="H56" s="827"/>
      <c r="I56" s="827"/>
      <c r="J56" s="827"/>
      <c r="K56" s="827"/>
      <c r="L56" s="827"/>
      <c r="M56" s="828"/>
      <c r="N56" s="395">
        <f>SUM(N48:N55)</f>
        <v>16053.099142899682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310"/>
      <c r="C66" s="311"/>
      <c r="D66" s="311"/>
      <c r="E66" s="311"/>
      <c r="F66" s="311"/>
      <c r="G66" s="311"/>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296">
        <v>528</v>
      </c>
      <c r="N72" s="396">
        <f>K72/M72</f>
        <v>102.52083333333333</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296">
        <v>528</v>
      </c>
      <c r="N73" s="396">
        <f>K73/M73</f>
        <v>202.0572795727424</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826" t="s">
        <v>953</v>
      </c>
      <c r="C78" s="827"/>
      <c r="D78" s="827"/>
      <c r="E78" s="827"/>
      <c r="F78" s="827"/>
      <c r="G78" s="827"/>
      <c r="H78" s="827"/>
      <c r="I78" s="869"/>
      <c r="J78" s="869"/>
      <c r="K78" s="869"/>
      <c r="L78" s="869"/>
      <c r="M78" s="870"/>
      <c r="N78" s="302">
        <f>SUM(N72:N77)</f>
        <v>304.57811290607572</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22058.724367308525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4411.7448734617055</v>
      </c>
      <c r="M85" s="862"/>
      <c r="N85" s="51"/>
    </row>
    <row r="86" spans="1:14">
      <c r="B86" s="89" t="s">
        <v>973</v>
      </c>
      <c r="C86" s="90"/>
      <c r="D86" s="90"/>
      <c r="E86" s="90"/>
      <c r="F86" s="90"/>
      <c r="G86" s="90"/>
      <c r="H86" s="90"/>
      <c r="I86" s="87"/>
      <c r="J86" s="88"/>
      <c r="K86" s="305">
        <v>0.05</v>
      </c>
      <c r="L86" s="861">
        <f>N80*K86</f>
        <v>1102.9362183654264</v>
      </c>
      <c r="M86" s="862"/>
      <c r="N86" s="51"/>
    </row>
    <row r="87" spans="1:14" ht="15.75" thickBot="1">
      <c r="B87" s="91" t="s">
        <v>974</v>
      </c>
      <c r="C87" s="92"/>
      <c r="D87" s="92"/>
      <c r="E87" s="92"/>
      <c r="F87" s="92"/>
      <c r="G87" s="92"/>
      <c r="H87" s="92"/>
      <c r="I87" s="93"/>
      <c r="J87" s="94"/>
      <c r="K87" s="306">
        <v>0.05</v>
      </c>
      <c r="L87" s="863">
        <f>N80*K87</f>
        <v>1102.9362183654264</v>
      </c>
      <c r="M87" s="864"/>
      <c r="N87" s="51"/>
    </row>
    <row r="88" spans="1:14" ht="15.75" thickBot="1">
      <c r="B88" s="826" t="s">
        <v>953</v>
      </c>
      <c r="C88" s="827"/>
      <c r="D88" s="827"/>
      <c r="E88" s="827"/>
      <c r="F88" s="827"/>
      <c r="G88" s="827"/>
      <c r="H88" s="827"/>
      <c r="I88" s="827"/>
      <c r="J88" s="827"/>
      <c r="K88" s="827"/>
      <c r="L88" s="827"/>
      <c r="M88" s="828"/>
      <c r="N88" s="52">
        <f>L85+L86+L87</f>
        <v>6617.6173101925588</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28676.341677501085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8" t="s">
        <v>2216</v>
      </c>
      <c r="C100" s="229"/>
      <c r="D100" s="229"/>
      <c r="E100" s="229"/>
      <c r="F100" s="229"/>
      <c r="G100" s="229"/>
      <c r="H100" s="229"/>
      <c r="I100" s="229"/>
      <c r="J100" s="229"/>
      <c r="K100" s="229"/>
      <c r="L100" s="229"/>
      <c r="M100" s="229"/>
      <c r="N100" s="230"/>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ht="15.75" thickBot="1">
      <c r="B104" s="234"/>
      <c r="C104" s="235"/>
      <c r="D104" s="235"/>
      <c r="E104" s="235"/>
      <c r="F104" s="235"/>
      <c r="G104" s="235"/>
      <c r="H104" s="235"/>
      <c r="I104" s="235"/>
      <c r="J104" s="235"/>
      <c r="K104" s="235"/>
      <c r="L104" s="235"/>
      <c r="M104" s="235"/>
      <c r="N104" s="236"/>
    </row>
    <row r="105" spans="2:14">
      <c r="B105" s="237"/>
      <c r="C105" s="238"/>
      <c r="D105" s="238"/>
      <c r="E105" s="238"/>
      <c r="F105" s="238"/>
      <c r="G105" s="238"/>
      <c r="H105" s="238"/>
      <c r="I105" s="238"/>
      <c r="J105" s="238"/>
      <c r="K105" s="238"/>
      <c r="L105" s="238"/>
      <c r="M105" s="238"/>
      <c r="N105" s="239"/>
    </row>
    <row r="106" spans="2:14">
      <c r="B106" s="223" t="s">
        <v>2217</v>
      </c>
      <c r="C106" s="31"/>
      <c r="D106" s="31"/>
      <c r="E106" s="31"/>
      <c r="F106" s="31"/>
      <c r="G106" s="31"/>
      <c r="H106" s="31"/>
      <c r="I106" s="31"/>
      <c r="J106" s="31"/>
      <c r="K106" s="31"/>
      <c r="L106" s="31"/>
      <c r="M106" s="31"/>
      <c r="N106" s="32"/>
    </row>
    <row r="107" spans="2:14" ht="15" customHeight="1">
      <c r="B107" s="829" t="s">
        <v>2218</v>
      </c>
      <c r="C107" s="830"/>
      <c r="D107" s="830"/>
      <c r="E107" s="830"/>
      <c r="F107" s="830"/>
      <c r="G107" s="830"/>
      <c r="H107" s="830"/>
      <c r="I107" s="830"/>
      <c r="J107" s="830"/>
      <c r="K107" s="830"/>
      <c r="L107" s="830"/>
      <c r="M107" s="830"/>
      <c r="N107" s="831"/>
    </row>
    <row r="108" spans="2:14" ht="15" customHeight="1">
      <c r="B108" s="829"/>
      <c r="C108" s="830"/>
      <c r="D108" s="830"/>
      <c r="E108" s="830"/>
      <c r="F108" s="830"/>
      <c r="G108" s="830"/>
      <c r="H108" s="830"/>
      <c r="I108" s="830"/>
      <c r="J108" s="830"/>
      <c r="K108" s="830"/>
      <c r="L108" s="830"/>
      <c r="M108" s="830"/>
      <c r="N108" s="831"/>
    </row>
    <row r="109" spans="2:14" ht="30" customHeight="1">
      <c r="B109" s="832" t="s">
        <v>2219</v>
      </c>
      <c r="C109" s="833"/>
      <c r="D109" s="833"/>
      <c r="E109" s="833"/>
      <c r="F109" s="833"/>
      <c r="G109" s="833"/>
      <c r="H109" s="833"/>
      <c r="I109" s="833"/>
      <c r="J109" s="833"/>
      <c r="K109" s="833"/>
      <c r="L109" s="833"/>
      <c r="M109" s="833"/>
      <c r="N109" s="834"/>
    </row>
    <row r="110" spans="2:14">
      <c r="B110" s="832"/>
      <c r="C110" s="833"/>
      <c r="D110" s="833"/>
      <c r="E110" s="833"/>
      <c r="F110" s="833"/>
      <c r="G110" s="833"/>
      <c r="H110" s="833"/>
      <c r="I110" s="833"/>
      <c r="J110" s="833"/>
      <c r="K110" s="833"/>
      <c r="L110" s="833"/>
      <c r="M110" s="833"/>
      <c r="N110" s="8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223"/>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2"/>
      <c r="K120" s="892"/>
      <c r="L120" s="892"/>
      <c r="M120" s="892"/>
      <c r="N120" s="893"/>
    </row>
    <row r="121" spans="2:14" ht="15.75" thickBot="1">
      <c r="B121" s="262" t="s">
        <v>2221</v>
      </c>
      <c r="C121" s="394"/>
      <c r="D121" s="394"/>
      <c r="E121" s="57"/>
      <c r="F121" s="57"/>
      <c r="G121" s="57"/>
      <c r="H121" s="57"/>
      <c r="I121" s="57"/>
      <c r="J121" s="894"/>
      <c r="K121" s="894"/>
      <c r="L121" s="894"/>
      <c r="M121" s="894"/>
      <c r="N121" s="89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1012</v>
      </c>
      <c r="C31" s="81" t="s">
        <v>1191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172237.59024921447</v>
      </c>
      <c r="L36" s="271"/>
      <c r="M36" s="272">
        <v>66</v>
      </c>
      <c r="N36" s="273">
        <f>K36/M36</f>
        <v>2609.6604583214312</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132237.62491678639</v>
      </c>
      <c r="L37" s="271"/>
      <c r="M37" s="272">
        <v>100</v>
      </c>
      <c r="N37" s="273">
        <f>K37/M37</f>
        <v>1322.3762491678638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5">
        <f>SUM(N36:N42)</f>
        <v>3933.0619158226282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VLOOKUP(A48,MATERIALES!A4:D395,4,FALSE)</f>
        <v>5144.6869468997002</v>
      </c>
      <c r="N48" s="273">
        <f>K48*M48</f>
        <v>5144.6869468997002</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5144.6869468997002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9180.2696960556623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1836.0539392111325</v>
      </c>
      <c r="M83" s="862"/>
      <c r="N83" s="51"/>
    </row>
    <row r="84" spans="1:14">
      <c r="B84" s="89" t="s">
        <v>973</v>
      </c>
      <c r="C84" s="90"/>
      <c r="D84" s="90"/>
      <c r="E84" s="90"/>
      <c r="F84" s="90"/>
      <c r="G84" s="90"/>
      <c r="H84" s="90"/>
      <c r="I84" s="87"/>
      <c r="J84" s="88"/>
      <c r="K84" s="305">
        <v>0.05</v>
      </c>
      <c r="L84" s="861">
        <f>N78*K84</f>
        <v>459.01348480278313</v>
      </c>
      <c r="M84" s="862"/>
      <c r="N84" s="51"/>
    </row>
    <row r="85" spans="1:14" ht="15.75" thickBot="1">
      <c r="B85" s="91" t="s">
        <v>974</v>
      </c>
      <c r="C85" s="92"/>
      <c r="D85" s="92"/>
      <c r="E85" s="92"/>
      <c r="F85" s="92"/>
      <c r="G85" s="92"/>
      <c r="H85" s="92"/>
      <c r="I85" s="93"/>
      <c r="J85" s="94"/>
      <c r="K85" s="306">
        <v>0.05</v>
      </c>
      <c r="L85" s="863">
        <f>N78*K85</f>
        <v>459.01348480278313</v>
      </c>
      <c r="M85" s="864"/>
      <c r="N85" s="51"/>
    </row>
    <row r="86" spans="1:14" ht="15.75" thickBot="1">
      <c r="B86" s="826" t="s">
        <v>953</v>
      </c>
      <c r="C86" s="827"/>
      <c r="D86" s="827"/>
      <c r="E86" s="827"/>
      <c r="F86" s="827"/>
      <c r="G86" s="827"/>
      <c r="H86" s="827"/>
      <c r="I86" s="827"/>
      <c r="J86" s="827"/>
      <c r="K86" s="827"/>
      <c r="L86" s="827"/>
      <c r="M86" s="828"/>
      <c r="N86" s="52">
        <f>L83+L84+L85</f>
        <v>2754.0809088166989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11934.350604872361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46" sqref="O4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1013</v>
      </c>
      <c r="C31" s="81" t="s">
        <v>1192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172237.59024921447</v>
      </c>
      <c r="L36" s="271"/>
      <c r="M36" s="272">
        <v>66</v>
      </c>
      <c r="N36" s="273">
        <f>K36/M36</f>
        <v>2609.6604583214312</v>
      </c>
    </row>
    <row r="37" spans="1:14">
      <c r="A37" s="108" t="s">
        <v>180</v>
      </c>
      <c r="B37" s="875" t="str">
        <f>VLOOKUP(A37,EQUIPOS!A7:D154,3,FALSE)</f>
        <v>Compresor 120 HP, con martillo.</v>
      </c>
      <c r="C37" s="876"/>
      <c r="D37" s="876"/>
      <c r="E37" s="876"/>
      <c r="F37" s="876"/>
      <c r="G37" s="876"/>
      <c r="H37" s="877"/>
      <c r="I37" s="268"/>
      <c r="J37" s="269"/>
      <c r="K37" s="270">
        <f>VLOOKUP(A37,EQUIPOS!A7:D164,4,FALSE)</f>
        <v>116352.64355585327</v>
      </c>
      <c r="L37" s="271"/>
      <c r="M37" s="272">
        <v>66</v>
      </c>
      <c r="N37" s="273">
        <f>K37/M37</f>
        <v>1762.9188417553526</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N79*L42</f>
        <v>6.0915622581215141</v>
      </c>
    </row>
    <row r="43" spans="1:14" ht="15.75" thickBot="1">
      <c r="B43" s="826" t="s">
        <v>953</v>
      </c>
      <c r="C43" s="827"/>
      <c r="D43" s="827"/>
      <c r="E43" s="827"/>
      <c r="F43" s="827"/>
      <c r="G43" s="827"/>
      <c r="H43" s="827"/>
      <c r="I43" s="827"/>
      <c r="J43" s="827"/>
      <c r="K43" s="827"/>
      <c r="L43" s="827"/>
      <c r="M43" s="828"/>
      <c r="N43" s="395">
        <f>SUM(N36:N42)</f>
        <v>4378.670862334905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376</v>
      </c>
      <c r="B48" s="43" t="str">
        <f>VLOOKUP(A48,MATERIALES!A4:D373,3,FALSE)</f>
        <v>Anfo</v>
      </c>
      <c r="C48" s="282"/>
      <c r="D48" s="282"/>
      <c r="E48" s="282"/>
      <c r="F48" s="282"/>
      <c r="G48" s="282"/>
      <c r="H48" s="282"/>
      <c r="I48" s="269"/>
      <c r="J48" s="225" t="str">
        <f>VLOOKUP(A48,MATERIALES!A4:D373,2,FALSE)</f>
        <v>kg</v>
      </c>
      <c r="K48" s="283">
        <v>0.2</v>
      </c>
      <c r="L48" s="268"/>
      <c r="M48" s="284">
        <f>VLOOKUP(A48,MATERIALES!A4:D395,4,FALSE)</f>
        <v>3918.7776074778171</v>
      </c>
      <c r="N48" s="273">
        <f t="shared" ref="N48:N53" si="0">K48*M48</f>
        <v>783.75552149556347</v>
      </c>
    </row>
    <row r="49" spans="1:14">
      <c r="A49" t="s">
        <v>424</v>
      </c>
      <c r="B49" s="43" t="str">
        <f>VLOOKUP(A49,MATERIALES!A5:D373,3,FALSE)</f>
        <v>Cordón detonante</v>
      </c>
      <c r="C49" s="282"/>
      <c r="D49" s="282"/>
      <c r="E49" s="282"/>
      <c r="F49" s="282"/>
      <c r="G49" s="282"/>
      <c r="H49" s="282"/>
      <c r="I49" s="269"/>
      <c r="J49" s="225" t="str">
        <f>VLOOKUP(A49,MATERIALES!A5:D373,2,FALSE)</f>
        <v>m</v>
      </c>
      <c r="K49" s="283">
        <v>3</v>
      </c>
      <c r="L49" s="268"/>
      <c r="M49" s="284">
        <f>VLOOKUP(A49,MATERIALES!A5:D396,4,FALSE)</f>
        <v>2410.4958921216798</v>
      </c>
      <c r="N49" s="273">
        <f t="shared" si="0"/>
        <v>7231.4876763650391</v>
      </c>
    </row>
    <row r="50" spans="1:14">
      <c r="A50" s="108" t="s">
        <v>453</v>
      </c>
      <c r="B50" s="43" t="str">
        <f>VLOOKUP(A50,MATERIALES!A6:D373,3,FALSE)</f>
        <v>Explosivos  75% (INDUGEL)</v>
      </c>
      <c r="C50" s="282"/>
      <c r="D50" s="282"/>
      <c r="E50" s="282"/>
      <c r="F50" s="282"/>
      <c r="G50" s="282"/>
      <c r="H50" s="282"/>
      <c r="I50" s="269"/>
      <c r="J50" s="225" t="str">
        <f>VLOOKUP(A50,MATERIALES!A6:D373,2,FALSE)</f>
        <v>lb</v>
      </c>
      <c r="K50" s="283">
        <v>0.3</v>
      </c>
      <c r="L50" s="268"/>
      <c r="M50" s="284">
        <f>VLOOKUP(A50,MATERIALES!A6:D397,4,FALSE)</f>
        <v>7472.537265577208</v>
      </c>
      <c r="N50" s="273">
        <f t="shared" si="0"/>
        <v>2241.7611796731621</v>
      </c>
    </row>
    <row r="51" spans="1:14">
      <c r="A51" s="108" t="s">
        <v>458</v>
      </c>
      <c r="B51" s="43" t="str">
        <f>VLOOKUP(A51,MATERIALES!A6:D373,3,FALSE)</f>
        <v>Fulminantes</v>
      </c>
      <c r="C51" s="282"/>
      <c r="D51" s="282"/>
      <c r="E51" s="282"/>
      <c r="F51" s="282"/>
      <c r="G51" s="282"/>
      <c r="H51" s="282"/>
      <c r="I51" s="269"/>
      <c r="J51" s="225" t="str">
        <f>VLOOKUP(A51,MATERIALES!A6:D373,2,FALSE)</f>
        <v>u</v>
      </c>
      <c r="K51" s="283">
        <v>0.2</v>
      </c>
      <c r="L51" s="268"/>
      <c r="M51" s="284">
        <f>VLOOKUP(A51,MATERIALES!A6:D398,4,FALSE)</f>
        <v>1147.8551867246094</v>
      </c>
      <c r="N51" s="273">
        <f t="shared" si="0"/>
        <v>229.5710373449219</v>
      </c>
    </row>
    <row r="52" spans="1:14">
      <c r="A52" t="s">
        <v>552</v>
      </c>
      <c r="B52" s="43" t="str">
        <f>VLOOKUP(A52,MATERIALES!A6:D374,3,FALSE)</f>
        <v>Mecha Lenta</v>
      </c>
      <c r="C52" s="282"/>
      <c r="D52" s="282"/>
      <c r="E52" s="282"/>
      <c r="F52" s="282"/>
      <c r="G52" s="282"/>
      <c r="H52" s="282"/>
      <c r="I52" s="269"/>
      <c r="J52" s="225" t="str">
        <f>VLOOKUP(A52,MATERIALES!A6:D374,2,FALSE)</f>
        <v>m</v>
      </c>
      <c r="K52" s="283">
        <v>0.5</v>
      </c>
      <c r="L52" s="268"/>
      <c r="M52" s="284">
        <f>VLOOKUP(A52,MATERIALES!A6:D399,4,FALSE)</f>
        <v>843.67356224258788</v>
      </c>
      <c r="N52" s="273">
        <f t="shared" si="0"/>
        <v>421.83678112129394</v>
      </c>
    </row>
    <row r="53" spans="1:14">
      <c r="B53" s="43"/>
      <c r="C53" s="282"/>
      <c r="D53" s="282"/>
      <c r="E53" s="282"/>
      <c r="F53" s="282"/>
      <c r="G53" s="282"/>
      <c r="H53" s="282"/>
      <c r="I53" s="269"/>
      <c r="J53" s="225"/>
      <c r="K53" s="283"/>
      <c r="L53" s="268"/>
      <c r="M53" s="284"/>
      <c r="N53" s="273"/>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5">
        <f>SUM(N48:N54)</f>
        <v>10908.412195999981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953"/>
      <c r="C65" s="954"/>
      <c r="D65" s="954"/>
      <c r="E65" s="954"/>
      <c r="F65" s="954"/>
      <c r="G65" s="955"/>
      <c r="H65" s="312"/>
      <c r="I65" s="280"/>
      <c r="J65" s="287"/>
      <c r="K65" s="280"/>
      <c r="L65" s="913"/>
      <c r="M65" s="914"/>
      <c r="N65" s="288"/>
    </row>
    <row r="66" spans="1:15">
      <c r="B66" s="46"/>
      <c r="C66" s="47"/>
      <c r="D66" s="47"/>
      <c r="E66" s="47"/>
      <c r="F66" s="47"/>
      <c r="G66" s="47"/>
      <c r="H66" s="289"/>
      <c r="I66" s="280"/>
      <c r="J66" s="280"/>
      <c r="K66" s="280"/>
      <c r="L66" s="290"/>
      <c r="M66" s="291"/>
      <c r="N66" s="292"/>
    </row>
    <row r="67" spans="1:15" ht="15.75" thickBot="1">
      <c r="B67" s="310"/>
      <c r="C67" s="311"/>
      <c r="D67" s="311"/>
      <c r="E67" s="311"/>
      <c r="F67" s="311"/>
      <c r="G67" s="311"/>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t="s">
        <v>6</v>
      </c>
      <c r="B73" s="49" t="str">
        <f>VLOOKUP(A73,'MANO DE OBRA'!A8:D68,3,FALSE)</f>
        <v xml:space="preserve">Obrero </v>
      </c>
      <c r="C73" s="47"/>
      <c r="D73" s="47"/>
      <c r="E73" s="47"/>
      <c r="F73" s="47"/>
      <c r="G73" s="47"/>
      <c r="H73" s="47"/>
      <c r="I73" s="293">
        <f>K73/J73*100</f>
        <v>29260.000000000004</v>
      </c>
      <c r="J73" s="294">
        <v>185</v>
      </c>
      <c r="K73" s="295">
        <f>VLOOKUP(A73,'MANO DE OBRA'!A8:D99,4,FALSE)</f>
        <v>54131</v>
      </c>
      <c r="L73" s="50"/>
      <c r="M73" s="296">
        <v>528</v>
      </c>
      <c r="N73" s="396">
        <f>K73/M73</f>
        <v>102.52083333333333</v>
      </c>
      <c r="O73" s="106"/>
    </row>
    <row r="74" spans="1:15">
      <c r="A74"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296">
        <v>528</v>
      </c>
      <c r="N74" s="396">
        <f>K74/M74</f>
        <v>202.0572795727424</v>
      </c>
    </row>
    <row r="75" spans="1:15">
      <c r="B75" s="49"/>
      <c r="C75" s="47"/>
      <c r="D75" s="47"/>
      <c r="E75" s="47"/>
      <c r="F75" s="47"/>
      <c r="G75" s="47"/>
      <c r="H75" s="47"/>
      <c r="I75" s="280"/>
      <c r="J75" s="298"/>
      <c r="K75" s="299"/>
      <c r="L75" s="50"/>
      <c r="M75" s="301"/>
      <c r="N75" s="297"/>
    </row>
    <row r="76" spans="1:15">
      <c r="B76" s="49"/>
      <c r="C76" s="47"/>
      <c r="D76" s="47"/>
      <c r="E76" s="47"/>
      <c r="F76" s="47"/>
      <c r="G76" s="47"/>
      <c r="H76" s="47"/>
      <c r="I76" s="280"/>
      <c r="J76" s="298"/>
      <c r="K76" s="299"/>
      <c r="L76" s="319"/>
      <c r="M76" s="301"/>
      <c r="N76" s="297"/>
    </row>
    <row r="77" spans="1:15">
      <c r="B77" s="49"/>
      <c r="C77" s="47"/>
      <c r="D77" s="47"/>
      <c r="E77" s="47"/>
      <c r="F77" s="47"/>
      <c r="G77" s="47"/>
      <c r="H77" s="47"/>
      <c r="I77" s="280"/>
      <c r="J77" s="298"/>
      <c r="K77" s="299"/>
      <c r="L77" s="319"/>
      <c r="M77" s="301"/>
      <c r="N77" s="297"/>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2">
        <f>SUM(N73:N78)</f>
        <v>304.57811290607572</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N43+N55+N68+N79</f>
        <v>15591.661171240963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5"/>
      <c r="J85" s="335"/>
      <c r="K85" s="303" t="s">
        <v>970</v>
      </c>
      <c r="L85" s="873" t="s">
        <v>971</v>
      </c>
      <c r="M85" s="874"/>
      <c r="N85" s="304"/>
    </row>
    <row r="86" spans="1:14">
      <c r="B86" s="859" t="s">
        <v>972</v>
      </c>
      <c r="C86" s="860"/>
      <c r="D86" s="860"/>
      <c r="E86" s="860"/>
      <c r="F86" s="860"/>
      <c r="G86" s="860"/>
      <c r="H86" s="860"/>
      <c r="I86" s="87"/>
      <c r="J86" s="88"/>
      <c r="K86" s="305">
        <v>0.2</v>
      </c>
      <c r="L86" s="861">
        <f>N81*K86</f>
        <v>3118.3322342481929</v>
      </c>
      <c r="M86" s="862"/>
      <c r="N86" s="51"/>
    </row>
    <row r="87" spans="1:14">
      <c r="B87" s="89" t="s">
        <v>973</v>
      </c>
      <c r="C87" s="90"/>
      <c r="D87" s="90"/>
      <c r="E87" s="90"/>
      <c r="F87" s="90"/>
      <c r="G87" s="90"/>
      <c r="H87" s="90"/>
      <c r="I87" s="87"/>
      <c r="J87" s="88"/>
      <c r="K87" s="305">
        <v>0.05</v>
      </c>
      <c r="L87" s="861">
        <f>N81*K87</f>
        <v>779.58305856204822</v>
      </c>
      <c r="M87" s="862"/>
      <c r="N87" s="51"/>
    </row>
    <row r="88" spans="1:14" ht="15.75" thickBot="1">
      <c r="B88" s="91" t="s">
        <v>974</v>
      </c>
      <c r="C88" s="92"/>
      <c r="D88" s="92"/>
      <c r="E88" s="92"/>
      <c r="F88" s="92"/>
      <c r="G88" s="92"/>
      <c r="H88" s="92"/>
      <c r="I88" s="93"/>
      <c r="J88" s="94"/>
      <c r="K88" s="306">
        <v>0.05</v>
      </c>
      <c r="L88" s="863">
        <f>N81*K88</f>
        <v>779.58305856204822</v>
      </c>
      <c r="M88" s="864"/>
      <c r="N88" s="51"/>
    </row>
    <row r="89" spans="1:14" ht="15.75" thickBot="1">
      <c r="B89" s="826" t="s">
        <v>953</v>
      </c>
      <c r="C89" s="827"/>
      <c r="D89" s="827"/>
      <c r="E89" s="827"/>
      <c r="F89" s="827"/>
      <c r="G89" s="827"/>
      <c r="H89" s="827"/>
      <c r="I89" s="827"/>
      <c r="J89" s="827"/>
      <c r="K89" s="827"/>
      <c r="L89" s="827"/>
      <c r="M89" s="828"/>
      <c r="N89" s="52">
        <f>L86+L87+L88</f>
        <v>4677.4983513722891</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9">
        <f>N81+N89</f>
        <v>20269.159522613252</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8" t="s">
        <v>2216</v>
      </c>
      <c r="C101" s="229"/>
      <c r="D101" s="229"/>
      <c r="E101" s="229"/>
      <c r="F101" s="229"/>
      <c r="G101" s="229"/>
      <c r="H101" s="229"/>
      <c r="I101" s="229"/>
      <c r="J101" s="229"/>
      <c r="K101" s="229"/>
      <c r="L101" s="229"/>
      <c r="M101" s="229"/>
      <c r="N101" s="230"/>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ht="15.75" thickBot="1">
      <c r="B105" s="234"/>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23" t="s">
        <v>2217</v>
      </c>
      <c r="C107" s="31"/>
      <c r="D107" s="31"/>
      <c r="E107" s="31"/>
      <c r="F107" s="31"/>
      <c r="G107" s="31"/>
      <c r="H107" s="31"/>
      <c r="I107" s="31"/>
      <c r="J107" s="31"/>
      <c r="K107" s="31"/>
      <c r="L107" s="31"/>
      <c r="M107" s="31"/>
      <c r="N107" s="32"/>
    </row>
    <row r="108" spans="2:14" ht="15" customHeight="1">
      <c r="B108" s="829" t="s">
        <v>2218</v>
      </c>
      <c r="C108" s="830"/>
      <c r="D108" s="830"/>
      <c r="E108" s="830"/>
      <c r="F108" s="830"/>
      <c r="G108" s="830"/>
      <c r="H108" s="830"/>
      <c r="I108" s="830"/>
      <c r="J108" s="830"/>
      <c r="K108" s="830"/>
      <c r="L108" s="830"/>
      <c r="M108" s="830"/>
      <c r="N108" s="831"/>
    </row>
    <row r="109" spans="2:14" ht="15" customHeight="1">
      <c r="B109" s="829"/>
      <c r="C109" s="830"/>
      <c r="D109" s="830"/>
      <c r="E109" s="830"/>
      <c r="F109" s="830"/>
      <c r="G109" s="830"/>
      <c r="H109" s="830"/>
      <c r="I109" s="830"/>
      <c r="J109" s="830"/>
      <c r="K109" s="830"/>
      <c r="L109" s="830"/>
      <c r="M109" s="830"/>
      <c r="N109" s="831"/>
    </row>
    <row r="110" spans="2:14" ht="32.25" customHeight="1">
      <c r="B110" s="832" t="s">
        <v>2219</v>
      </c>
      <c r="C110" s="833"/>
      <c r="D110" s="833"/>
      <c r="E110" s="833"/>
      <c r="F110" s="833"/>
      <c r="G110" s="833"/>
      <c r="H110" s="833"/>
      <c r="I110" s="833"/>
      <c r="J110" s="833"/>
      <c r="K110" s="833"/>
      <c r="L110" s="833"/>
      <c r="M110" s="833"/>
      <c r="N110" s="834"/>
    </row>
    <row r="111" spans="2:14">
      <c r="B111" s="832"/>
      <c r="C111" s="833"/>
      <c r="D111" s="833"/>
      <c r="E111" s="833"/>
      <c r="F111" s="833"/>
      <c r="G111" s="833"/>
      <c r="H111" s="833"/>
      <c r="I111" s="833"/>
      <c r="J111" s="833"/>
      <c r="K111" s="833"/>
      <c r="L111" s="833"/>
      <c r="M111" s="833"/>
      <c r="N111" s="8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223"/>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2"/>
      <c r="K121" s="892"/>
      <c r="L121" s="892"/>
      <c r="M121" s="892"/>
      <c r="N121" s="893"/>
    </row>
    <row r="122" spans="2:14" ht="15.75" thickBot="1">
      <c r="B122" s="262" t="s">
        <v>2221</v>
      </c>
      <c r="C122" s="394"/>
      <c r="D122" s="394"/>
      <c r="E122" s="57"/>
      <c r="F122" s="57"/>
      <c r="G122" s="57"/>
      <c r="H122" s="57"/>
      <c r="I122" s="57"/>
      <c r="J122" s="894"/>
      <c r="K122" s="894"/>
      <c r="L122" s="894"/>
      <c r="M122" s="894"/>
      <c r="N122" s="89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1014</v>
      </c>
      <c r="C31" s="81" t="s">
        <v>1193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172237.59024921447</v>
      </c>
      <c r="L36" s="271"/>
      <c r="M36" s="272">
        <v>66</v>
      </c>
      <c r="N36" s="273">
        <f>K36/M36</f>
        <v>2609.6604583214312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5">
        <f>SUM(N36:N42)</f>
        <v>2610.6856666547646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2713.2064999880981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542.64129999761963</v>
      </c>
      <c r="M83" s="862"/>
      <c r="N83" s="51"/>
    </row>
    <row r="84" spans="1:14">
      <c r="B84" s="89" t="s">
        <v>973</v>
      </c>
      <c r="C84" s="90"/>
      <c r="D84" s="90"/>
      <c r="E84" s="90"/>
      <c r="F84" s="90"/>
      <c r="G84" s="90"/>
      <c r="H84" s="90"/>
      <c r="I84" s="87"/>
      <c r="J84" s="88"/>
      <c r="K84" s="305">
        <v>0.05</v>
      </c>
      <c r="L84" s="861">
        <f>N78*K84</f>
        <v>135.66032499940491</v>
      </c>
      <c r="M84" s="862"/>
      <c r="N84" s="51"/>
    </row>
    <row r="85" spans="1:14" ht="15.75" thickBot="1">
      <c r="B85" s="91" t="s">
        <v>974</v>
      </c>
      <c r="C85" s="92"/>
      <c r="D85" s="92"/>
      <c r="E85" s="92"/>
      <c r="F85" s="92"/>
      <c r="G85" s="92"/>
      <c r="H85" s="92"/>
      <c r="I85" s="93"/>
      <c r="J85" s="94"/>
      <c r="K85" s="306">
        <v>0.05</v>
      </c>
      <c r="L85" s="863">
        <f>N78*K85</f>
        <v>135.66032499940491</v>
      </c>
      <c r="M85" s="864"/>
      <c r="N85" s="51"/>
    </row>
    <row r="86" spans="1:14" ht="15.75" thickBot="1">
      <c r="B86" s="826" t="s">
        <v>953</v>
      </c>
      <c r="C86" s="827"/>
      <c r="D86" s="827"/>
      <c r="E86" s="827"/>
      <c r="F86" s="827"/>
      <c r="G86" s="827"/>
      <c r="H86" s="827"/>
      <c r="I86" s="827"/>
      <c r="J86" s="827"/>
      <c r="K86" s="827"/>
      <c r="L86" s="827"/>
      <c r="M86" s="828"/>
      <c r="N86" s="52">
        <f>L83+L84+L85</f>
        <v>813.96194999642944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3527.1684499845278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1015</v>
      </c>
      <c r="C31" s="81" t="s">
        <v>1194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148</v>
      </c>
      <c r="B36" s="875" t="str">
        <f>VLOOKUP(A36,EQUIPOS!A6:D154,3,FALSE)</f>
        <v>Cargador : Potencia en el volante 110 hp, Clasificación de RPM del motor 2300.</v>
      </c>
      <c r="C36" s="876"/>
      <c r="D36" s="876"/>
      <c r="E36" s="876"/>
      <c r="F36" s="876"/>
      <c r="G36" s="876"/>
      <c r="H36" s="877"/>
      <c r="I36" s="268"/>
      <c r="J36" s="269"/>
      <c r="K36" s="270">
        <f>VLOOKUP(A36,EQUIPOS!A6:D163,4,FALSE)</f>
        <v>91549.124942390568</v>
      </c>
      <c r="L36" s="271"/>
      <c r="M36" s="272">
        <v>66</v>
      </c>
      <c r="N36" s="273">
        <f>K36/M36</f>
        <v>1387.1079536725845</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132237.62491678639</v>
      </c>
      <c r="L37" s="271"/>
      <c r="M37" s="272">
        <v>100</v>
      </c>
      <c r="N37" s="273">
        <f>K37/M37</f>
        <v>1322.3762491678638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2.0504166666666666</v>
      </c>
    </row>
    <row r="43" spans="1:14" ht="15.75" thickBot="1">
      <c r="B43" s="826" t="s">
        <v>953</v>
      </c>
      <c r="C43" s="827"/>
      <c r="D43" s="827"/>
      <c r="E43" s="827"/>
      <c r="F43" s="827"/>
      <c r="G43" s="827"/>
      <c r="H43" s="827"/>
      <c r="I43" s="827"/>
      <c r="J43" s="827"/>
      <c r="K43" s="827"/>
      <c r="L43" s="827"/>
      <c r="M43" s="828"/>
      <c r="N43" s="395">
        <f>SUM(N36:N42)</f>
        <v>2711.5346195071147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444</v>
      </c>
      <c r="B48" s="43" t="str">
        <f>VLOOKUP(A48,MATERIALES!A4:D373,3,FALSE)</f>
        <v>Disposición de material de derrumbe</v>
      </c>
      <c r="C48" s="282"/>
      <c r="D48" s="282"/>
      <c r="E48" s="282"/>
      <c r="F48" s="282"/>
      <c r="G48" s="282"/>
      <c r="H48" s="282"/>
      <c r="I48" s="269"/>
      <c r="J48" s="225" t="str">
        <f>VLOOKUP(A48,MATERIALES!A4:D373,2,FALSE)</f>
        <v>m3</v>
      </c>
      <c r="K48" s="283">
        <v>1</v>
      </c>
      <c r="L48" s="268"/>
      <c r="M48" s="284">
        <f>VLOOKUP(A48,MATERIALES!A4:D395,4,FALSE)</f>
        <v>2410.4958921216798</v>
      </c>
      <c r="N48" s="273">
        <f>K48*M48</f>
        <v>2410.4958921216798</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2410.4958921216798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528</v>
      </c>
      <c r="N70" s="396">
        <f>K70/M70</f>
        <v>205.04166666666666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205.04166666666666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5327.0721782954615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1065.4144356590923</v>
      </c>
      <c r="M83" s="862"/>
      <c r="N83" s="51"/>
    </row>
    <row r="84" spans="1:14">
      <c r="B84" s="89" t="s">
        <v>973</v>
      </c>
      <c r="C84" s="90"/>
      <c r="D84" s="90"/>
      <c r="E84" s="90"/>
      <c r="F84" s="90"/>
      <c r="G84" s="90"/>
      <c r="H84" s="90"/>
      <c r="I84" s="87"/>
      <c r="J84" s="88"/>
      <c r="K84" s="305">
        <v>0.05</v>
      </c>
      <c r="L84" s="861">
        <f>N78*K84</f>
        <v>266.35360891477308</v>
      </c>
      <c r="M84" s="862"/>
      <c r="N84" s="51"/>
    </row>
    <row r="85" spans="1:14" ht="15.75" thickBot="1">
      <c r="B85" s="91" t="s">
        <v>974</v>
      </c>
      <c r="C85" s="92"/>
      <c r="D85" s="92"/>
      <c r="E85" s="92"/>
      <c r="F85" s="92"/>
      <c r="G85" s="92"/>
      <c r="H85" s="92"/>
      <c r="I85" s="93"/>
      <c r="J85" s="94"/>
      <c r="K85" s="306">
        <v>0.05</v>
      </c>
      <c r="L85" s="863">
        <f>N78*K85</f>
        <v>266.35360891477308</v>
      </c>
      <c r="M85" s="864"/>
      <c r="N85" s="51"/>
    </row>
    <row r="86" spans="1:14" ht="15.75" thickBot="1">
      <c r="B86" s="826" t="s">
        <v>953</v>
      </c>
      <c r="C86" s="827"/>
      <c r="D86" s="827"/>
      <c r="E86" s="827"/>
      <c r="F86" s="827"/>
      <c r="G86" s="827"/>
      <c r="H86" s="827"/>
      <c r="I86" s="827"/>
      <c r="J86" s="827"/>
      <c r="K86" s="827"/>
      <c r="L86" s="827"/>
      <c r="M86" s="828"/>
      <c r="N86" s="52">
        <f>L83+L84+L85</f>
        <v>1598.1216534886385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6925.1938317840995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1016</v>
      </c>
      <c r="C31" s="81" t="s">
        <v>1195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132237.62491678639</v>
      </c>
      <c r="L36" s="465"/>
      <c r="M36" s="284">
        <v>50</v>
      </c>
      <c r="N36" s="273">
        <f>K36/M36</f>
        <v>2644.7524983357275</v>
      </c>
    </row>
    <row r="37" spans="1:14">
      <c r="A37" s="108" t="s">
        <v>152</v>
      </c>
      <c r="B37" s="875" t="str">
        <f>VLOOKUP(A37,EQUIPOS!A7:D154,3,FALSE)</f>
        <v xml:space="preserve">Carrotanque de agua(1000 Galones) </v>
      </c>
      <c r="C37" s="876"/>
      <c r="D37" s="876"/>
      <c r="E37" s="876"/>
      <c r="F37" s="876"/>
      <c r="G37" s="876"/>
      <c r="H37" s="877"/>
      <c r="I37" s="268"/>
      <c r="J37" s="269"/>
      <c r="K37" s="270">
        <f>VLOOKUP(A37,EQUIPOS!A7:D164,4,FALSE)</f>
        <v>50860.624967994758</v>
      </c>
      <c r="L37" s="465"/>
      <c r="M37" s="284">
        <v>50</v>
      </c>
      <c r="N37" s="273">
        <f>K37/M37</f>
        <v>1017.2124993598951</v>
      </c>
    </row>
    <row r="38" spans="1:14">
      <c r="A38" s="206" t="s">
        <v>269</v>
      </c>
      <c r="B38" s="875" t="str">
        <f>VLOOKUP(A38,EQUIPOS!A8:D154,3,FALSE)</f>
        <v>Motoniveladora  potencia 215 HP, ancho de cuchilla 4,27 m, peso 18 ton.</v>
      </c>
      <c r="C38" s="876"/>
      <c r="D38" s="876"/>
      <c r="E38" s="876"/>
      <c r="F38" s="876"/>
      <c r="G38" s="876"/>
      <c r="H38" s="877"/>
      <c r="I38" s="268"/>
      <c r="J38" s="269"/>
      <c r="K38" s="270">
        <f>VLOOKUP(A38,EQUIPOS!A8:D165,4,FALSE)</f>
        <v>183098.24988478114</v>
      </c>
      <c r="L38" s="465"/>
      <c r="M38" s="284">
        <v>50</v>
      </c>
      <c r="N38" s="273">
        <f>K38/M38</f>
        <v>3661.9649976956225</v>
      </c>
    </row>
    <row r="39" spans="1:14">
      <c r="A39" s="206" t="s">
        <v>365</v>
      </c>
      <c r="B39" s="875" t="str">
        <f>VLOOKUP(A39,EQUIPOS!A9:D154,3,FALSE)</f>
        <v xml:space="preserve">Vibrocompatador, potencia 153 HP, peso 10 Ton. </v>
      </c>
      <c r="C39" s="876"/>
      <c r="D39" s="876"/>
      <c r="E39" s="876"/>
      <c r="F39" s="876"/>
      <c r="G39" s="876"/>
      <c r="H39" s="877"/>
      <c r="I39" s="878"/>
      <c r="J39" s="879"/>
      <c r="K39" s="270">
        <f>VLOOKUP(A39,EQUIPOS!A9:D166,4,FALSE)</f>
        <v>118413.34329633495</v>
      </c>
      <c r="L39" s="956">
        <v>50</v>
      </c>
      <c r="M39" s="957"/>
      <c r="N39" s="273">
        <f>K39/L39</f>
        <v>2368.2668659266988</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9692.1968613179433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400</v>
      </c>
      <c r="N70" s="396">
        <f>K70/M70</f>
        <v>266.71560903601994</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400</v>
      </c>
      <c r="N71" s="396">
        <f>K71/M71</f>
        <v>135.32749999999999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402.04310903601993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10094.239970353963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2018.8479940707928</v>
      </c>
      <c r="M83" s="862"/>
      <c r="N83" s="51"/>
    </row>
    <row r="84" spans="1:14">
      <c r="B84" s="89" t="s">
        <v>973</v>
      </c>
      <c r="C84" s="90"/>
      <c r="D84" s="90"/>
      <c r="E84" s="90"/>
      <c r="F84" s="90"/>
      <c r="G84" s="90"/>
      <c r="H84" s="90"/>
      <c r="I84" s="87"/>
      <c r="J84" s="88"/>
      <c r="K84" s="305">
        <v>0.05</v>
      </c>
      <c r="L84" s="861">
        <f>N78*K84</f>
        <v>504.71199851769819</v>
      </c>
      <c r="M84" s="862"/>
      <c r="N84" s="51"/>
    </row>
    <row r="85" spans="1:14" ht="15.75" thickBot="1">
      <c r="B85" s="91" t="s">
        <v>974</v>
      </c>
      <c r="C85" s="92"/>
      <c r="D85" s="92"/>
      <c r="E85" s="92"/>
      <c r="F85" s="92"/>
      <c r="G85" s="92"/>
      <c r="H85" s="92"/>
      <c r="I85" s="93"/>
      <c r="J85" s="94"/>
      <c r="K85" s="306">
        <v>0.05</v>
      </c>
      <c r="L85" s="863">
        <f>N78*K85</f>
        <v>504.71199851769819</v>
      </c>
      <c r="M85" s="864"/>
      <c r="N85" s="51"/>
    </row>
    <row r="86" spans="1:14" ht="15.75" thickBot="1">
      <c r="B86" s="826" t="s">
        <v>953</v>
      </c>
      <c r="C86" s="827"/>
      <c r="D86" s="827"/>
      <c r="E86" s="827"/>
      <c r="F86" s="827"/>
      <c r="G86" s="827"/>
      <c r="H86" s="827"/>
      <c r="I86" s="827"/>
      <c r="J86" s="827"/>
      <c r="K86" s="827"/>
      <c r="L86" s="827"/>
      <c r="M86" s="828"/>
      <c r="N86" s="52">
        <f>L83+L84+L85</f>
        <v>3028.271991106189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13122.511961460152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1017</v>
      </c>
      <c r="C31" s="81" t="s">
        <v>1196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132237.62491678639</v>
      </c>
      <c r="L36" s="271"/>
      <c r="M36" s="272">
        <v>40</v>
      </c>
      <c r="N36" s="273">
        <f>K36/M36</f>
        <v>3305.9406229196597</v>
      </c>
    </row>
    <row r="37" spans="1:14">
      <c r="A37" s="113" t="s">
        <v>365</v>
      </c>
      <c r="B37" s="875" t="str">
        <f>VLOOKUP(A37,EQUIPOS!A7:D154,3,FALSE)</f>
        <v xml:space="preserve">Vibrocompatador, potencia 153 HP, peso 10 Ton. </v>
      </c>
      <c r="C37" s="876"/>
      <c r="D37" s="876"/>
      <c r="E37" s="876"/>
      <c r="F37" s="876"/>
      <c r="G37" s="876"/>
      <c r="H37" s="877"/>
      <c r="I37" s="268"/>
      <c r="J37" s="269"/>
      <c r="K37" s="270">
        <f>VLOOKUP(A37,EQUIPOS!A7:D164,4,FALSE)</f>
        <v>118413.34329633495</v>
      </c>
      <c r="L37" s="271"/>
      <c r="M37" s="272">
        <v>40</v>
      </c>
      <c r="N37" s="273">
        <f>K37/M37</f>
        <v>2960.3335824083738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6266.2742053280335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320</v>
      </c>
      <c r="N71" s="396">
        <f>K71/M71</f>
        <v>169.15937500000001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502.55388629502494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6768.8280916230588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1353.7656183246118</v>
      </c>
      <c r="M83" s="862"/>
      <c r="N83" s="51"/>
    </row>
    <row r="84" spans="1:14">
      <c r="B84" s="89" t="s">
        <v>973</v>
      </c>
      <c r="C84" s="90"/>
      <c r="D84" s="90"/>
      <c r="E84" s="90"/>
      <c r="F84" s="90"/>
      <c r="G84" s="90"/>
      <c r="H84" s="90"/>
      <c r="I84" s="87"/>
      <c r="J84" s="88"/>
      <c r="K84" s="305">
        <v>0.05</v>
      </c>
      <c r="L84" s="861">
        <f>N78*K84</f>
        <v>338.44140458115294</v>
      </c>
      <c r="M84" s="862"/>
      <c r="N84" s="51"/>
    </row>
    <row r="85" spans="1:14" ht="15.75" thickBot="1">
      <c r="B85" s="91" t="s">
        <v>974</v>
      </c>
      <c r="C85" s="92"/>
      <c r="D85" s="92"/>
      <c r="E85" s="92"/>
      <c r="F85" s="92"/>
      <c r="G85" s="92"/>
      <c r="H85" s="92"/>
      <c r="I85" s="93"/>
      <c r="J85" s="94"/>
      <c r="K85" s="306">
        <v>0.05</v>
      </c>
      <c r="L85" s="863">
        <f>N78*K85</f>
        <v>338.44140458115294</v>
      </c>
      <c r="M85" s="864"/>
      <c r="N85" s="51"/>
    </row>
    <row r="86" spans="1:14" ht="15.75" thickBot="1">
      <c r="B86" s="826" t="s">
        <v>953</v>
      </c>
      <c r="C86" s="827"/>
      <c r="D86" s="827"/>
      <c r="E86" s="827"/>
      <c r="F86" s="827"/>
      <c r="G86" s="827"/>
      <c r="H86" s="827"/>
      <c r="I86" s="827"/>
      <c r="J86" s="827"/>
      <c r="K86" s="827"/>
      <c r="L86" s="827"/>
      <c r="M86" s="828"/>
      <c r="N86" s="52">
        <f>L83+L84+L85</f>
        <v>2030.6484274869176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8799.4765191099759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1018</v>
      </c>
      <c r="C31" s="81" t="s">
        <v>1197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132237.62491678639</v>
      </c>
      <c r="L36" s="271"/>
      <c r="M36" s="272">
        <v>40</v>
      </c>
      <c r="N36" s="273">
        <f>K36/M36</f>
        <v>3305.9406229196597</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3305.9406229196597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320</v>
      </c>
      <c r="N71" s="396">
        <f>K71/M71</f>
        <v>169.15937500000001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502.55388629502494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3808.4945092146845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761.69890184293695</v>
      </c>
      <c r="M83" s="862"/>
      <c r="N83" s="51"/>
    </row>
    <row r="84" spans="1:14">
      <c r="B84" s="89" t="s">
        <v>973</v>
      </c>
      <c r="C84" s="90"/>
      <c r="D84" s="90"/>
      <c r="E84" s="90"/>
      <c r="F84" s="90"/>
      <c r="G84" s="90"/>
      <c r="H84" s="90"/>
      <c r="I84" s="87"/>
      <c r="J84" s="88"/>
      <c r="K84" s="305">
        <v>0.05</v>
      </c>
      <c r="L84" s="861">
        <f>N78*K84</f>
        <v>190.42472546073424</v>
      </c>
      <c r="M84" s="862"/>
      <c r="N84" s="51"/>
    </row>
    <row r="85" spans="1:14" ht="15.75" thickBot="1">
      <c r="B85" s="91" t="s">
        <v>974</v>
      </c>
      <c r="C85" s="92"/>
      <c r="D85" s="92"/>
      <c r="E85" s="92"/>
      <c r="F85" s="92"/>
      <c r="G85" s="92"/>
      <c r="H85" s="92"/>
      <c r="I85" s="93"/>
      <c r="J85" s="94"/>
      <c r="K85" s="306">
        <v>0.05</v>
      </c>
      <c r="L85" s="863">
        <f>N78*K85</f>
        <v>190.42472546073424</v>
      </c>
      <c r="M85" s="864"/>
      <c r="N85" s="51"/>
    </row>
    <row r="86" spans="1:14" ht="15.75" thickBot="1">
      <c r="B86" s="826" t="s">
        <v>953</v>
      </c>
      <c r="C86" s="827"/>
      <c r="D86" s="827"/>
      <c r="E86" s="827"/>
      <c r="F86" s="827"/>
      <c r="G86" s="827"/>
      <c r="H86" s="827"/>
      <c r="I86" s="827"/>
      <c r="J86" s="827"/>
      <c r="K86" s="827"/>
      <c r="L86" s="827"/>
      <c r="M86" s="828"/>
      <c r="N86" s="52">
        <f>L83+L84+L85</f>
        <v>1142.5483527644053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4951.04286197909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1441</v>
      </c>
      <c r="C31" s="81" t="s">
        <v>2230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2.1494824361440799</v>
      </c>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883</v>
      </c>
      <c r="B48" s="43" t="str">
        <f>VLOOKUP(A48,MATERIALES!A14:D378,3,FALSE)</f>
        <v>Geotextil Nt-2500 O Similar (Proveedores, Pavco, Geomatrix, Tensar, Omnes U Otros)</v>
      </c>
      <c r="C48" s="282"/>
      <c r="D48" s="282"/>
      <c r="E48" s="282"/>
      <c r="F48" s="282"/>
      <c r="G48" s="282"/>
      <c r="H48" s="282"/>
      <c r="I48" s="269"/>
      <c r="J48" s="225" t="s">
        <v>233</v>
      </c>
      <c r="K48" s="283">
        <v>1.3</v>
      </c>
      <c r="L48" s="268"/>
      <c r="M48" s="284">
        <f>VLOOKUP(A48,MATERIALES!A6:D374,4,FALSE)</f>
        <v>5967.6037323630835</v>
      </c>
      <c r="N48" s="273">
        <f>K48*M48</f>
        <v>7757.8848520720085</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7757.8848520720085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47"/>
      <c r="D59" s="47"/>
      <c r="E59" s="47"/>
      <c r="F59" s="47"/>
      <c r="G59" s="47"/>
      <c r="H59" s="289"/>
      <c r="I59" s="280"/>
      <c r="J59" s="280"/>
      <c r="K59" s="280"/>
      <c r="L59" s="913"/>
      <c r="M59" s="914"/>
      <c r="N59" s="292"/>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7974.9825781225609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1594.9965156245123</v>
      </c>
      <c r="M83" s="862"/>
      <c r="N83" s="51"/>
    </row>
    <row r="84" spans="1:14">
      <c r="B84" s="89" t="s">
        <v>973</v>
      </c>
      <c r="C84" s="90"/>
      <c r="D84" s="90"/>
      <c r="E84" s="90"/>
      <c r="F84" s="90"/>
      <c r="G84" s="90"/>
      <c r="H84" s="90"/>
      <c r="I84" s="87"/>
      <c r="J84" s="88"/>
      <c r="K84" s="305">
        <v>0.05</v>
      </c>
      <c r="L84" s="861">
        <f>N78*K84</f>
        <v>398.74912890612808</v>
      </c>
      <c r="M84" s="862"/>
      <c r="N84" s="51"/>
    </row>
    <row r="85" spans="1:14" ht="15.75" thickBot="1">
      <c r="B85" s="91" t="s">
        <v>974</v>
      </c>
      <c r="C85" s="92"/>
      <c r="D85" s="92"/>
      <c r="E85" s="92"/>
      <c r="F85" s="92"/>
      <c r="G85" s="92"/>
      <c r="H85" s="92"/>
      <c r="I85" s="93"/>
      <c r="J85" s="94"/>
      <c r="K85" s="306">
        <v>0.05</v>
      </c>
      <c r="L85" s="863">
        <f>N78*K85</f>
        <v>398.74912890612808</v>
      </c>
      <c r="M85" s="864"/>
      <c r="N85" s="51"/>
    </row>
    <row r="86" spans="1:14" ht="15.75" thickBot="1">
      <c r="B86" s="826" t="s">
        <v>953</v>
      </c>
      <c r="C86" s="827"/>
      <c r="D86" s="827"/>
      <c r="E86" s="827"/>
      <c r="F86" s="827"/>
      <c r="G86" s="827"/>
      <c r="H86" s="827"/>
      <c r="I86" s="827"/>
      <c r="J86" s="827"/>
      <c r="K86" s="827"/>
      <c r="L86" s="827"/>
      <c r="M86" s="828"/>
      <c r="N86" s="52">
        <f>L83+L84+L85</f>
        <v>2392.4947734367684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10367.47735155933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1442</v>
      </c>
      <c r="C31" s="81" t="s">
        <v>2020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2.1494824361440799</v>
      </c>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470</v>
      </c>
      <c r="B48" s="43" t="str">
        <f>VLOOKUP(A48,MATERIALES!A4:D373,3,FALSE)</f>
        <v>Geomalla Tipo Asphalt</v>
      </c>
      <c r="C48" s="282"/>
      <c r="D48" s="282"/>
      <c r="E48" s="282"/>
      <c r="F48" s="282"/>
      <c r="G48" s="282"/>
      <c r="H48" s="282"/>
      <c r="I48" s="269"/>
      <c r="J48" s="225" t="str">
        <f>VLOOKUP(A48,MATERIALES!A4:D373,2,FALSE)</f>
        <v>m2</v>
      </c>
      <c r="K48" s="283">
        <v>1.2</v>
      </c>
      <c r="L48" s="268"/>
      <c r="M48" s="284">
        <f>VLOOKUP(A48,MATERIALES!A4:D395,4,FALSE)</f>
        <v>7135.0678406801726</v>
      </c>
      <c r="N48" s="273">
        <f>K48*M48</f>
        <v>8562.081408816206</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8562.081408816206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47"/>
      <c r="D59" s="47"/>
      <c r="E59" s="47"/>
      <c r="F59" s="47"/>
      <c r="G59" s="47"/>
      <c r="H59" s="289"/>
      <c r="I59" s="280"/>
      <c r="J59" s="280"/>
      <c r="K59" s="280"/>
      <c r="L59" s="913"/>
      <c r="M59" s="914"/>
      <c r="N59" s="292"/>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8779.1791348667575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1755.8358269733517</v>
      </c>
      <c r="M83" s="862"/>
      <c r="N83" s="51"/>
    </row>
    <row r="84" spans="1:14">
      <c r="B84" s="89" t="s">
        <v>973</v>
      </c>
      <c r="C84" s="90"/>
      <c r="D84" s="90"/>
      <c r="E84" s="90"/>
      <c r="F84" s="90"/>
      <c r="G84" s="90"/>
      <c r="H84" s="90"/>
      <c r="I84" s="87"/>
      <c r="J84" s="88"/>
      <c r="K84" s="305">
        <v>0.05</v>
      </c>
      <c r="L84" s="861">
        <f>N78*K84</f>
        <v>438.95895674333792</v>
      </c>
      <c r="M84" s="862"/>
      <c r="N84" s="51"/>
    </row>
    <row r="85" spans="1:14" ht="15.75" thickBot="1">
      <c r="B85" s="91" t="s">
        <v>974</v>
      </c>
      <c r="C85" s="92"/>
      <c r="D85" s="92"/>
      <c r="E85" s="92"/>
      <c r="F85" s="92"/>
      <c r="G85" s="92"/>
      <c r="H85" s="92"/>
      <c r="I85" s="93"/>
      <c r="J85" s="94"/>
      <c r="K85" s="306">
        <v>0.05</v>
      </c>
      <c r="L85" s="863">
        <f>N78*K85</f>
        <v>438.95895674333792</v>
      </c>
      <c r="M85" s="864"/>
      <c r="N85" s="51"/>
    </row>
    <row r="86" spans="1:14" ht="15.75" thickBot="1">
      <c r="B86" s="826" t="s">
        <v>953</v>
      </c>
      <c r="C86" s="827"/>
      <c r="D86" s="827"/>
      <c r="E86" s="827"/>
      <c r="F86" s="827"/>
      <c r="G86" s="827"/>
      <c r="H86" s="827"/>
      <c r="I86" s="827"/>
      <c r="J86" s="827"/>
      <c r="K86" s="827"/>
      <c r="L86" s="827"/>
      <c r="M86" s="828"/>
      <c r="N86" s="52">
        <f>L83+L84+L85</f>
        <v>2633.7537404600271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11412.932875326784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1443</v>
      </c>
      <c r="C31" s="81" t="s">
        <v>1440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132237.62491678639</v>
      </c>
      <c r="L36" s="271"/>
      <c r="M36" s="272">
        <v>45</v>
      </c>
      <c r="N36" s="273">
        <f>K36/M36</f>
        <v>2938.6138870396976</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50860.624967994758</v>
      </c>
      <c r="L37" s="271"/>
      <c r="M37" s="272">
        <v>45</v>
      </c>
      <c r="N37" s="273">
        <f>K37/M37</f>
        <v>1130.2361103998835</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183098.24988478114</v>
      </c>
      <c r="L38" s="271"/>
      <c r="M38" s="272">
        <v>45</v>
      </c>
      <c r="N38" s="273">
        <f>K38/M38</f>
        <v>4068.8499974395809</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118413.34329633495</v>
      </c>
      <c r="L39" s="880">
        <v>45</v>
      </c>
      <c r="M39" s="881"/>
      <c r="N39" s="273">
        <f>K39/L39</f>
        <v>2631.4076288074434</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5">
        <f>SUM(N36:N42)</f>
        <v>10781.049192776294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550</v>
      </c>
      <c r="B48" s="43" t="str">
        <f>VLOOKUP(A48,MATERIALES!A4:D373,3,FALSE)</f>
        <v>Material seleccionado para Relleno</v>
      </c>
      <c r="C48" s="282"/>
      <c r="D48" s="282"/>
      <c r="E48" s="282"/>
      <c r="F48" s="282"/>
      <c r="G48" s="282"/>
      <c r="H48" s="282"/>
      <c r="I48" s="269"/>
      <c r="J48" s="225" t="str">
        <f>VLOOKUP(A48,MATERIALES!A4:D373,2,FALSE)</f>
        <v>m3</v>
      </c>
      <c r="K48" s="283">
        <v>1.25</v>
      </c>
      <c r="L48" s="268"/>
      <c r="M48" s="401">
        <f>VLOOKUP(A48,MATERIALES!A4:D395,4,FALSE)</f>
        <v>18078.719190912601</v>
      </c>
      <c r="N48" s="273">
        <f>K48*M48</f>
        <v>22598.398988640751</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22598.398988640751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1291</v>
      </c>
      <c r="B59" s="46" t="str">
        <f>VLOOKUP(A59,TRANSPORTE!A5:D104,3,FALSE)</f>
        <v>Transporte de material seleccionado para relleno</v>
      </c>
      <c r="C59" s="47"/>
      <c r="D59" s="47"/>
      <c r="E59" s="47"/>
      <c r="F59" s="47"/>
      <c r="G59" s="47"/>
      <c r="H59" s="289" t="s">
        <v>1999</v>
      </c>
      <c r="I59" s="280">
        <v>1.25</v>
      </c>
      <c r="J59" s="280">
        <v>1</v>
      </c>
      <c r="K59" s="280">
        <f>I59*J59</f>
        <v>1.25</v>
      </c>
      <c r="L59" s="913">
        <f>VLOOKUP(A59,TRANSPORTE!A5:D123,4,FALSE)</f>
        <v>1104.4210612622992</v>
      </c>
      <c r="M59" s="914"/>
      <c r="N59" s="292">
        <f>K59*L59</f>
        <v>1380.526326577874</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1380.526326577874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35357.052962479385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7071.4105924958776</v>
      </c>
      <c r="M83" s="862"/>
      <c r="N83" s="51"/>
    </row>
    <row r="84" spans="1:14">
      <c r="B84" s="89" t="s">
        <v>973</v>
      </c>
      <c r="C84" s="90"/>
      <c r="D84" s="90"/>
      <c r="E84" s="90"/>
      <c r="F84" s="90"/>
      <c r="G84" s="90"/>
      <c r="H84" s="90"/>
      <c r="I84" s="87"/>
      <c r="J84" s="88"/>
      <c r="K84" s="305">
        <v>0.05</v>
      </c>
      <c r="L84" s="861">
        <f>N78*K84</f>
        <v>1767.8526481239694</v>
      </c>
      <c r="M84" s="862"/>
      <c r="N84" s="51"/>
    </row>
    <row r="85" spans="1:14" ht="15.75" thickBot="1">
      <c r="B85" s="91" t="s">
        <v>974</v>
      </c>
      <c r="C85" s="92"/>
      <c r="D85" s="92"/>
      <c r="E85" s="92"/>
      <c r="F85" s="92"/>
      <c r="G85" s="92"/>
      <c r="H85" s="92"/>
      <c r="I85" s="93"/>
      <c r="J85" s="94"/>
      <c r="K85" s="306">
        <v>0.05</v>
      </c>
      <c r="L85" s="863">
        <f>N78*K85</f>
        <v>1767.8526481239694</v>
      </c>
      <c r="M85" s="864"/>
      <c r="N85" s="51"/>
    </row>
    <row r="86" spans="1:14" ht="15.75" thickBot="1">
      <c r="B86" s="826" t="s">
        <v>953</v>
      </c>
      <c r="C86" s="827"/>
      <c r="D86" s="827"/>
      <c r="E86" s="827"/>
      <c r="F86" s="827"/>
      <c r="G86" s="827"/>
      <c r="H86" s="827"/>
      <c r="I86" s="827"/>
      <c r="J86" s="827"/>
      <c r="K86" s="827"/>
      <c r="L86" s="827"/>
      <c r="M86" s="828"/>
      <c r="N86" s="52">
        <f>L83+L84+L85</f>
        <v>10607.115888743816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ROUND((N78+N86),0)</f>
        <v>45964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67" zoomScale="78" zoomScaleNormal="78" workbookViewId="0">
      <selection activeCell="M48" sqref="M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1444</v>
      </c>
      <c r="C31" s="81" t="s">
        <v>1446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132237.62491678639</v>
      </c>
      <c r="L36" s="271"/>
      <c r="M36" s="272">
        <v>45</v>
      </c>
      <c r="N36" s="273">
        <f>K36/M36</f>
        <v>2938.6138870396976</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50860.624967994758</v>
      </c>
      <c r="L37" s="271"/>
      <c r="M37" s="272">
        <v>45</v>
      </c>
      <c r="N37" s="273">
        <f>K37/M37</f>
        <v>1130.2361103998835</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183098.24988478114</v>
      </c>
      <c r="L38" s="271"/>
      <c r="M38" s="272">
        <v>45</v>
      </c>
      <c r="N38" s="273">
        <f>K38/M38</f>
        <v>4068.8499974395809</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118413.34329633495</v>
      </c>
      <c r="L39" s="880">
        <v>45</v>
      </c>
      <c r="M39" s="881"/>
      <c r="N39" s="273">
        <f>K39/L39</f>
        <v>2631.4076288074434</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5">
        <f>SUM(N36:N42)</f>
        <v>10781.049192776294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1.25</v>
      </c>
      <c r="L48" s="268"/>
      <c r="M48" s="401">
        <f>VLOOKUP(A48,MATERIALES!A4:D395,4,FALSE)</f>
        <v>63195.13919238314</v>
      </c>
      <c r="N48" s="273">
        <f>K48*M48</f>
        <v>78993.923990478928</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78993.923990478928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13">
        <f>VLOOKUP(A59,TRANSPORTE!A5:D123,4,FALSE)</f>
        <v>1117.717304658089</v>
      </c>
      <c r="M59" s="914"/>
      <c r="N59" s="292">
        <f>K59*L59</f>
        <v>1397.1466308226113</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91769.198268562293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18353.839653712461</v>
      </c>
      <c r="M83" s="862"/>
      <c r="N83" s="51"/>
    </row>
    <row r="84" spans="1:14">
      <c r="B84" s="89" t="s">
        <v>973</v>
      </c>
      <c r="C84" s="90"/>
      <c r="D84" s="90"/>
      <c r="E84" s="90"/>
      <c r="F84" s="90"/>
      <c r="G84" s="90"/>
      <c r="H84" s="90"/>
      <c r="I84" s="87"/>
      <c r="J84" s="88"/>
      <c r="K84" s="305">
        <v>0.05</v>
      </c>
      <c r="L84" s="861">
        <f>N78*K84</f>
        <v>4588.4599134281152</v>
      </c>
      <c r="M84" s="862"/>
      <c r="N84" s="51"/>
    </row>
    <row r="85" spans="1:14" ht="15.75" thickBot="1">
      <c r="B85" s="91" t="s">
        <v>974</v>
      </c>
      <c r="C85" s="92"/>
      <c r="D85" s="92"/>
      <c r="E85" s="92"/>
      <c r="F85" s="92"/>
      <c r="G85" s="92"/>
      <c r="H85" s="92"/>
      <c r="I85" s="93"/>
      <c r="J85" s="94"/>
      <c r="K85" s="306">
        <v>0.05</v>
      </c>
      <c r="L85" s="863">
        <f>N78*K85</f>
        <v>4588.4599134281152</v>
      </c>
      <c r="M85" s="864"/>
      <c r="N85" s="51"/>
    </row>
    <row r="86" spans="1:14" ht="15.75" thickBot="1">
      <c r="B86" s="826" t="s">
        <v>953</v>
      </c>
      <c r="C86" s="827"/>
      <c r="D86" s="827"/>
      <c r="E86" s="827"/>
      <c r="F86" s="827"/>
      <c r="G86" s="827"/>
      <c r="H86" s="827"/>
      <c r="I86" s="827"/>
      <c r="J86" s="827"/>
      <c r="K86" s="827"/>
      <c r="L86" s="827"/>
      <c r="M86" s="828"/>
      <c r="N86" s="52">
        <f>L83+L84+L85</f>
        <v>27530.759480568693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119299.95774913099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1445</v>
      </c>
      <c r="C31" s="81" t="s">
        <v>1447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132237.62491678639</v>
      </c>
      <c r="L36" s="271"/>
      <c r="M36" s="272">
        <v>45</v>
      </c>
      <c r="N36" s="273">
        <f>K36/M36</f>
        <v>2938.6138870396976</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50860.624967994758</v>
      </c>
      <c r="L37" s="271"/>
      <c r="M37" s="272">
        <v>45</v>
      </c>
      <c r="N37" s="273">
        <f>K37/M37</f>
        <v>1130.2361103998835</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183098.24988478114</v>
      </c>
      <c r="L38" s="271"/>
      <c r="M38" s="272">
        <v>45</v>
      </c>
      <c r="N38" s="273">
        <f>K38/M38</f>
        <v>4068.8499974395809</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118413.34329633495</v>
      </c>
      <c r="L39" s="880">
        <v>45</v>
      </c>
      <c r="M39" s="881"/>
      <c r="N39" s="273">
        <f>K39/L39</f>
        <v>2631.4076288074434</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5">
        <f>SUM(N36:N42)</f>
        <v>10781.049192776294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521</v>
      </c>
      <c r="B48" s="43" t="str">
        <f>VLOOKUP(A48,MATERIALES!A4:D373,3,FALSE)</f>
        <v xml:space="preserve">Material de Base </v>
      </c>
      <c r="C48" s="282"/>
      <c r="D48" s="282"/>
      <c r="E48" s="282"/>
      <c r="F48" s="282"/>
      <c r="G48" s="282"/>
      <c r="H48" s="282"/>
      <c r="I48" s="269"/>
      <c r="J48" s="225" t="str">
        <f>VLOOKUP(A48,MATERIALES!A4:D373,2,FALSE)</f>
        <v>m3</v>
      </c>
      <c r="K48" s="283">
        <v>1.25</v>
      </c>
      <c r="L48" s="268"/>
      <c r="M48" s="401">
        <f>VLOOKUP(A48,MATERIALES!A4:D395,4,FALSE)</f>
        <v>70010.301262149951</v>
      </c>
      <c r="N48" s="273">
        <f>K48*M48</f>
        <v>87512.876577687435</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87512.876577687435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13">
        <f>VLOOKUP(A59,TRANSPORTE!A5:D123,4,FALSE)</f>
        <v>1117.717304658089</v>
      </c>
      <c r="M59" s="914"/>
      <c r="N59" s="292">
        <f>K59*L59</f>
        <v>1397.1466308226113</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100288.1508557708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20057.63017115416</v>
      </c>
      <c r="M83" s="862"/>
      <c r="N83" s="51"/>
    </row>
    <row r="84" spans="1:14">
      <c r="B84" s="89" t="s">
        <v>973</v>
      </c>
      <c r="C84" s="90"/>
      <c r="D84" s="90"/>
      <c r="E84" s="90"/>
      <c r="F84" s="90"/>
      <c r="G84" s="90"/>
      <c r="H84" s="90"/>
      <c r="I84" s="87"/>
      <c r="J84" s="88"/>
      <c r="K84" s="305">
        <v>0.05</v>
      </c>
      <c r="L84" s="861">
        <f>N78*K84</f>
        <v>5014.40754278854</v>
      </c>
      <c r="M84" s="862"/>
      <c r="N84" s="51"/>
    </row>
    <row r="85" spans="1:14" ht="15.75" thickBot="1">
      <c r="B85" s="91" t="s">
        <v>974</v>
      </c>
      <c r="C85" s="92"/>
      <c r="D85" s="92"/>
      <c r="E85" s="92"/>
      <c r="F85" s="92"/>
      <c r="G85" s="92"/>
      <c r="H85" s="92"/>
      <c r="I85" s="93"/>
      <c r="J85" s="94"/>
      <c r="K85" s="306">
        <v>0.05</v>
      </c>
      <c r="L85" s="863">
        <f>N78*K85</f>
        <v>5014.40754278854</v>
      </c>
      <c r="M85" s="864"/>
      <c r="N85" s="51"/>
    </row>
    <row r="86" spans="1:14" ht="15.75" thickBot="1">
      <c r="B86" s="826" t="s">
        <v>953</v>
      </c>
      <c r="C86" s="827"/>
      <c r="D86" s="827"/>
      <c r="E86" s="827"/>
      <c r="F86" s="827"/>
      <c r="G86" s="827"/>
      <c r="H86" s="827"/>
      <c r="I86" s="827"/>
      <c r="J86" s="827"/>
      <c r="K86" s="827"/>
      <c r="L86" s="827"/>
      <c r="M86" s="828"/>
      <c r="N86" s="52">
        <f>L83+L84+L85</f>
        <v>30086.44525673124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130374.59611250204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1019</v>
      </c>
      <c r="C31" s="81" t="s">
        <v>1956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132237.62491678639</v>
      </c>
      <c r="L36" s="271"/>
      <c r="M36" s="272">
        <v>400</v>
      </c>
      <c r="N36" s="273">
        <f>K36/M36</f>
        <v>330.59406229196594</v>
      </c>
    </row>
    <row r="37" spans="1:14">
      <c r="A37" s="113" t="s">
        <v>152</v>
      </c>
      <c r="B37" s="875" t="str">
        <f>VLOOKUP(A37,EQUIPOS!A7:D154,3,FALSE)</f>
        <v xml:space="preserve">Carrotanque de agua(1000 Galones) </v>
      </c>
      <c r="C37" s="876"/>
      <c r="D37" s="876"/>
      <c r="E37" s="876"/>
      <c r="F37" s="876"/>
      <c r="G37" s="876"/>
      <c r="H37" s="877"/>
      <c r="I37" s="268"/>
      <c r="J37" s="269"/>
      <c r="K37" s="270">
        <f>VLOOKUP(A37,EQUIPOS!A7:D164,4,FALSE)</f>
        <v>50860.624967994758</v>
      </c>
      <c r="L37" s="271"/>
      <c r="M37" s="272">
        <v>200</v>
      </c>
      <c r="N37" s="273">
        <f>K37/M37</f>
        <v>254.30312483997378</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183098.24988478114</v>
      </c>
      <c r="L38" s="271"/>
      <c r="M38" s="272">
        <v>200</v>
      </c>
      <c r="N38" s="273">
        <f>K38/M38</f>
        <v>915.49124942390563</v>
      </c>
    </row>
    <row r="39" spans="1:14">
      <c r="A39" t="s">
        <v>365</v>
      </c>
      <c r="B39" s="875" t="str">
        <f>VLOOKUP(A39,EQUIPOS!A9:D155,3,FALSE)</f>
        <v xml:space="preserve">Vibrocompatador, potencia 153 HP, peso 10 Ton. </v>
      </c>
      <c r="C39" s="876"/>
      <c r="D39" s="876"/>
      <c r="E39" s="876"/>
      <c r="F39" s="876"/>
      <c r="G39" s="876"/>
      <c r="H39" s="877"/>
      <c r="I39" s="878"/>
      <c r="J39" s="879"/>
      <c r="K39" s="270">
        <f>VLOOKUP(A39,EQUIPOS!A9:D166,4,FALSE)</f>
        <v>118413.34329633495</v>
      </c>
      <c r="L39" s="880">
        <v>200</v>
      </c>
      <c r="M39" s="881"/>
      <c r="N39" s="273">
        <f>K39/L39</f>
        <v>592.06671648167469</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2.6868530451800998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2095.1420060827004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1600</v>
      </c>
      <c r="N70" s="396">
        <f>K70/M70</f>
        <v>66.678902259004985</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1600</v>
      </c>
      <c r="N71" s="396">
        <f>K71/M71</f>
        <v>67.663749999999993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134.34265225900498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2229.4846583417052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445.89693166834104</v>
      </c>
      <c r="M83" s="862"/>
      <c r="N83" s="51"/>
    </row>
    <row r="84" spans="1:14">
      <c r="B84" s="89" t="s">
        <v>973</v>
      </c>
      <c r="C84" s="90"/>
      <c r="D84" s="90"/>
      <c r="E84" s="90"/>
      <c r="F84" s="90"/>
      <c r="G84" s="90"/>
      <c r="H84" s="90"/>
      <c r="I84" s="87"/>
      <c r="J84" s="88"/>
      <c r="K84" s="305">
        <v>0.05</v>
      </c>
      <c r="L84" s="861">
        <f>N78*K84</f>
        <v>111.47423291708526</v>
      </c>
      <c r="M84" s="862"/>
      <c r="N84" s="51"/>
    </row>
    <row r="85" spans="1:14" ht="15.75" thickBot="1">
      <c r="B85" s="91" t="s">
        <v>974</v>
      </c>
      <c r="C85" s="92"/>
      <c r="D85" s="92"/>
      <c r="E85" s="92"/>
      <c r="F85" s="92"/>
      <c r="G85" s="92"/>
      <c r="H85" s="92"/>
      <c r="I85" s="93"/>
      <c r="J85" s="94"/>
      <c r="K85" s="306">
        <v>0.05</v>
      </c>
      <c r="L85" s="863">
        <f>N78*K85</f>
        <v>111.47423291708526</v>
      </c>
      <c r="M85" s="864"/>
      <c r="N85" s="51"/>
    </row>
    <row r="86" spans="1:14" ht="15.75" thickBot="1">
      <c r="B86" s="826" t="s">
        <v>953</v>
      </c>
      <c r="C86" s="827"/>
      <c r="D86" s="827"/>
      <c r="E86" s="827"/>
      <c r="F86" s="827"/>
      <c r="G86" s="827"/>
      <c r="H86" s="827"/>
      <c r="I86" s="827"/>
      <c r="J86" s="827"/>
      <c r="K86" s="827"/>
      <c r="L86" s="827"/>
      <c r="M86" s="828"/>
      <c r="N86" s="52">
        <f>L83+L84+L85</f>
        <v>668.84539750251156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2898.330055844217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1020</v>
      </c>
      <c r="C31" s="81" t="s">
        <v>1198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876</v>
      </c>
      <c r="B48" s="43" t="str">
        <f>VLOOKUP(A48,MATERIALES!A4:D373,3,FALSE)</f>
        <v>Geotextil T-2400 O Similar (Proveedores Lafayet, Pavco, Geomatrix, Tensar, Omnes U Otros)</v>
      </c>
      <c r="C48" s="282"/>
      <c r="D48" s="282"/>
      <c r="E48" s="282"/>
      <c r="F48" s="282"/>
      <c r="G48" s="282"/>
      <c r="H48" s="282"/>
      <c r="I48" s="269"/>
      <c r="J48" s="225" t="str">
        <f>VLOOKUP(A48,MATERIALES!A4:D373,2,FALSE)</f>
        <v>m2</v>
      </c>
      <c r="K48" s="283">
        <v>1.2</v>
      </c>
      <c r="L48" s="268"/>
      <c r="M48" s="403">
        <f>VLOOKUP(A48,MATERIALES!A4:D395,4,FALSE)</f>
        <v>6552.4685499867073</v>
      </c>
      <c r="N48" s="273">
        <f>K48*M48</f>
        <v>7862.9622599840486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7862.9622599840486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8080.059986034601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1616.0119972069203</v>
      </c>
      <c r="M83" s="862"/>
      <c r="N83" s="51"/>
    </row>
    <row r="84" spans="1:14">
      <c r="B84" s="89" t="s">
        <v>973</v>
      </c>
      <c r="C84" s="90"/>
      <c r="D84" s="90"/>
      <c r="E84" s="90"/>
      <c r="F84" s="90"/>
      <c r="G84" s="90"/>
      <c r="H84" s="90"/>
      <c r="I84" s="87"/>
      <c r="J84" s="88"/>
      <c r="K84" s="305">
        <v>0.05</v>
      </c>
      <c r="L84" s="861">
        <f>N78*K84</f>
        <v>404.00299930173009</v>
      </c>
      <c r="M84" s="862"/>
      <c r="N84" s="51"/>
    </row>
    <row r="85" spans="1:14" ht="15.75" thickBot="1">
      <c r="B85" s="91" t="s">
        <v>974</v>
      </c>
      <c r="C85" s="92"/>
      <c r="D85" s="92"/>
      <c r="E85" s="92"/>
      <c r="F85" s="92"/>
      <c r="G85" s="92"/>
      <c r="H85" s="92"/>
      <c r="I85" s="93"/>
      <c r="J85" s="94"/>
      <c r="K85" s="306">
        <v>0.05</v>
      </c>
      <c r="L85" s="863">
        <f>N78*K85</f>
        <v>404.00299930173009</v>
      </c>
      <c r="M85" s="864"/>
      <c r="N85" s="51"/>
    </row>
    <row r="86" spans="1:14" ht="15.75" thickBot="1">
      <c r="B86" s="826" t="s">
        <v>953</v>
      </c>
      <c r="C86" s="827"/>
      <c r="D86" s="827"/>
      <c r="E86" s="827"/>
      <c r="F86" s="827"/>
      <c r="G86" s="827"/>
      <c r="H86" s="827"/>
      <c r="I86" s="827"/>
      <c r="J86" s="827"/>
      <c r="K86" s="827"/>
      <c r="L86" s="827"/>
      <c r="M86" s="828"/>
      <c r="N86" s="52">
        <f>L83+L84+L85</f>
        <v>2424.0179958103804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10504.077981844981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1021</v>
      </c>
      <c r="C31" s="81" t="s">
        <v>1448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889</v>
      </c>
      <c r="B48" s="43" t="str">
        <f>VLOOKUP(A48,MATERIALES!A4:D373,3,FALSE)</f>
        <v>Geotextil T-2100 O Similar (Proveedores Pavco, Lafayet, Geomatrix, Tensar, Omnes U Otros)</v>
      </c>
      <c r="C48" s="282"/>
      <c r="D48" s="282"/>
      <c r="E48" s="282"/>
      <c r="F48" s="282"/>
      <c r="G48" s="282"/>
      <c r="H48" s="282"/>
      <c r="I48" s="269"/>
      <c r="J48" s="225" t="str">
        <f>VLOOKUP(A48,MATERIALES!A4:D373,2,FALSE)</f>
        <v>m2</v>
      </c>
      <c r="K48" s="283">
        <v>1.1000000000000001</v>
      </c>
      <c r="L48" s="268"/>
      <c r="M48" s="403">
        <v>5077.6000000000004</v>
      </c>
      <c r="N48" s="273">
        <f>K48*M48</f>
        <v>5585.3600000000006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1160.4915452101106</v>
      </c>
      <c r="M83" s="862"/>
      <c r="N83" s="51"/>
    </row>
    <row r="84" spans="1:14">
      <c r="B84" s="89" t="s">
        <v>973</v>
      </c>
      <c r="C84" s="90"/>
      <c r="D84" s="90"/>
      <c r="E84" s="90"/>
      <c r="F84" s="90"/>
      <c r="G84" s="90"/>
      <c r="H84" s="90"/>
      <c r="I84" s="87"/>
      <c r="J84" s="88"/>
      <c r="K84" s="305">
        <v>0.05</v>
      </c>
      <c r="L84" s="861">
        <f>N78*K84</f>
        <v>290.12288630252766</v>
      </c>
      <c r="M84" s="862"/>
      <c r="N84" s="51"/>
    </row>
    <row r="85" spans="1:14" ht="15.75" thickBot="1">
      <c r="B85" s="91" t="s">
        <v>974</v>
      </c>
      <c r="C85" s="92"/>
      <c r="D85" s="92"/>
      <c r="E85" s="92"/>
      <c r="F85" s="92"/>
      <c r="G85" s="92"/>
      <c r="H85" s="92"/>
      <c r="I85" s="93"/>
      <c r="J85" s="94"/>
      <c r="K85" s="306">
        <v>0.05</v>
      </c>
      <c r="L85" s="863">
        <f>N78*K85</f>
        <v>290.12288630252766</v>
      </c>
      <c r="M85" s="864"/>
      <c r="N85" s="51"/>
    </row>
    <row r="86" spans="1:14" ht="15.75" thickBot="1">
      <c r="B86" s="826" t="s">
        <v>953</v>
      </c>
      <c r="C86" s="827"/>
      <c r="D86" s="827"/>
      <c r="E86" s="827"/>
      <c r="F86" s="827"/>
      <c r="G86" s="827"/>
      <c r="H86" s="827"/>
      <c r="I86" s="827"/>
      <c r="J86" s="827"/>
      <c r="K86" s="827"/>
      <c r="L86" s="827"/>
      <c r="M86" s="828"/>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1449</v>
      </c>
      <c r="C31" s="81" t="s">
        <v>1450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466</v>
      </c>
      <c r="B48" s="43" t="str">
        <f>VLOOKUP(A48,MATERIALES!A4:D373,3,FALSE)</f>
        <v>Geomalla Biaxial Para Refuerzo Pbx-11</v>
      </c>
      <c r="C48" s="282"/>
      <c r="D48" s="282"/>
      <c r="E48" s="282"/>
      <c r="F48" s="282"/>
      <c r="G48" s="282"/>
      <c r="H48" s="282"/>
      <c r="I48" s="269"/>
      <c r="J48" s="225" t="str">
        <f>VLOOKUP(A48,MATERIALES!A4:D373,2,FALSE)</f>
        <v>m2</v>
      </c>
      <c r="K48" s="283">
        <v>1.2</v>
      </c>
      <c r="L48" s="268"/>
      <c r="M48" s="403">
        <f>VLOOKUP(A48,MATERIALES!A4:D395,4,FALSE)</f>
        <v>6090.4845236265528</v>
      </c>
      <c r="N48" s="273">
        <f>K48*M48</f>
        <v>7308.581428351863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7308.581428351863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7525.6791544024154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1505.1358308804831</v>
      </c>
      <c r="M83" s="862"/>
      <c r="N83" s="51"/>
    </row>
    <row r="84" spans="1:14">
      <c r="B84" s="89" t="s">
        <v>973</v>
      </c>
      <c r="C84" s="90"/>
      <c r="D84" s="90"/>
      <c r="E84" s="90"/>
      <c r="F84" s="90"/>
      <c r="G84" s="90"/>
      <c r="H84" s="90"/>
      <c r="I84" s="87"/>
      <c r="J84" s="88"/>
      <c r="K84" s="305">
        <v>0.05</v>
      </c>
      <c r="L84" s="861">
        <f>N78*K84</f>
        <v>376.28395772012078</v>
      </c>
      <c r="M84" s="862"/>
      <c r="N84" s="51"/>
    </row>
    <row r="85" spans="1:14" ht="15.75" thickBot="1">
      <c r="B85" s="91" t="s">
        <v>974</v>
      </c>
      <c r="C85" s="92"/>
      <c r="D85" s="92"/>
      <c r="E85" s="92"/>
      <c r="F85" s="92"/>
      <c r="G85" s="92"/>
      <c r="H85" s="92"/>
      <c r="I85" s="93"/>
      <c r="J85" s="94"/>
      <c r="K85" s="306">
        <v>0.05</v>
      </c>
      <c r="L85" s="863">
        <f>N78*K85</f>
        <v>376.28395772012078</v>
      </c>
      <c r="M85" s="864"/>
      <c r="N85" s="51"/>
    </row>
    <row r="86" spans="1:14" ht="15.75" thickBot="1">
      <c r="B86" s="826" t="s">
        <v>953</v>
      </c>
      <c r="C86" s="827"/>
      <c r="D86" s="827"/>
      <c r="E86" s="827"/>
      <c r="F86" s="827"/>
      <c r="G86" s="827"/>
      <c r="H86" s="827"/>
      <c r="I86" s="827"/>
      <c r="J86" s="827"/>
      <c r="K86" s="827"/>
      <c r="L86" s="827"/>
      <c r="M86" s="828"/>
      <c r="N86" s="52">
        <f>L83+L84+L85</f>
        <v>2257.7037463207248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9783.3829007231398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1451</v>
      </c>
      <c r="C31" s="81" t="s">
        <v>1452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907</v>
      </c>
      <c r="B48" s="43" t="str">
        <f>VLOOKUP(A48,MATERIALES!A4:D373,3,FALSE)</f>
        <v>Geomalla Forgrid UX100</v>
      </c>
      <c r="C48" s="282"/>
      <c r="D48" s="282"/>
      <c r="E48" s="282"/>
      <c r="F48" s="282"/>
      <c r="G48" s="282"/>
      <c r="H48" s="282"/>
      <c r="I48" s="269"/>
      <c r="J48" s="225" t="str">
        <f>VLOOKUP(A48,MATERIALES!A4:D373,2,FALSE)</f>
        <v>M2</v>
      </c>
      <c r="K48" s="283">
        <v>1.3</v>
      </c>
      <c r="L48" s="268"/>
      <c r="M48" s="403">
        <f>VLOOKUP(A48,MATERIALES!A4:D395,4,FALSE)</f>
        <v>14418.209000447818</v>
      </c>
      <c r="N48" s="273">
        <f>K48*M48</f>
        <v>18743.671700582163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18743.671700582163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18960.769426632713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3792.1538853265429</v>
      </c>
      <c r="M83" s="862"/>
      <c r="N83" s="51"/>
    </row>
    <row r="84" spans="1:14">
      <c r="B84" s="89" t="s">
        <v>973</v>
      </c>
      <c r="C84" s="90"/>
      <c r="D84" s="90"/>
      <c r="E84" s="90"/>
      <c r="F84" s="90"/>
      <c r="G84" s="90"/>
      <c r="H84" s="90"/>
      <c r="I84" s="87"/>
      <c r="J84" s="88"/>
      <c r="K84" s="305">
        <v>0.05</v>
      </c>
      <c r="L84" s="861">
        <f>N78*K84</f>
        <v>948.03847133163572</v>
      </c>
      <c r="M84" s="862"/>
      <c r="N84" s="51"/>
    </row>
    <row r="85" spans="1:14" ht="15.75" thickBot="1">
      <c r="B85" s="91" t="s">
        <v>974</v>
      </c>
      <c r="C85" s="92"/>
      <c r="D85" s="92"/>
      <c r="E85" s="92"/>
      <c r="F85" s="92"/>
      <c r="G85" s="92"/>
      <c r="H85" s="92"/>
      <c r="I85" s="93"/>
      <c r="J85" s="94"/>
      <c r="K85" s="306">
        <v>0.05</v>
      </c>
      <c r="L85" s="863">
        <f>N78*K85</f>
        <v>948.03847133163572</v>
      </c>
      <c r="M85" s="864"/>
      <c r="N85" s="51"/>
    </row>
    <row r="86" spans="1:14" ht="15.75" thickBot="1">
      <c r="B86" s="826" t="s">
        <v>953</v>
      </c>
      <c r="C86" s="827"/>
      <c r="D86" s="827"/>
      <c r="E86" s="827"/>
      <c r="F86" s="827"/>
      <c r="G86" s="827"/>
      <c r="H86" s="827"/>
      <c r="I86" s="827"/>
      <c r="J86" s="827"/>
      <c r="K86" s="827"/>
      <c r="L86" s="827"/>
      <c r="M86" s="828"/>
      <c r="N86" s="52">
        <f>L83+L84+L85</f>
        <v>5688.2308279898152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24649.00025462253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1022</v>
      </c>
      <c r="C31" s="81" t="s">
        <v>1453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303</v>
      </c>
      <c r="B36" s="875" t="str">
        <f>VLOOKUP(A36,EQUIPOS!A6:D154,3,FALSE)</f>
        <v>Retrocargador, pala de 1,1 m3 de capacidad, profundidad de excavación de 4.400 mm y una altura de 5.680 mm</v>
      </c>
      <c r="C36" s="876"/>
      <c r="D36" s="876"/>
      <c r="E36" s="876"/>
      <c r="F36" s="876"/>
      <c r="G36" s="876"/>
      <c r="H36" s="877"/>
      <c r="I36" s="268"/>
      <c r="J36" s="269"/>
      <c r="K36" s="270">
        <f>VLOOKUP(A36,EQUIPOS!A6:D163,4,FALSE)</f>
        <v>122065.49992318742</v>
      </c>
      <c r="L36" s="271"/>
      <c r="M36" s="272">
        <v>250</v>
      </c>
      <c r="N36" s="273">
        <f>K36/M36</f>
        <v>488.26199969274973</v>
      </c>
    </row>
    <row r="37" spans="1:14">
      <c r="A37" s="113" t="s">
        <v>373</v>
      </c>
      <c r="B37" s="875" t="str">
        <f>VLOOKUP(A37,EQUIPOS!A7:D154,3,FALSE)</f>
        <v>Volqueta 6 m3</v>
      </c>
      <c r="C37" s="876"/>
      <c r="D37" s="876"/>
      <c r="E37" s="876"/>
      <c r="F37" s="876"/>
      <c r="G37" s="876"/>
      <c r="H37" s="877"/>
      <c r="I37" s="268"/>
      <c r="J37" s="269"/>
      <c r="K37" s="270">
        <f>VLOOKUP(A37,EQUIPOS!A7:D164,4,FALSE)</f>
        <v>91549.124942390568</v>
      </c>
      <c r="L37" s="271"/>
      <c r="M37" s="272">
        <v>250</v>
      </c>
      <c r="N37" s="273">
        <f>K37/M37</f>
        <v>366.19649976956225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5.3737060903602005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859.83220555267212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2000</v>
      </c>
      <c r="N70" s="396">
        <f>K70/M70</f>
        <v>53.343121807203993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2000</v>
      </c>
      <c r="N71" s="396">
        <f>K71/M71</f>
        <v>54.131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107.474121807204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967.30632735987615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193.46126547197525</v>
      </c>
      <c r="M83" s="862"/>
      <c r="N83" s="51"/>
    </row>
    <row r="84" spans="1:14">
      <c r="B84" s="89" t="s">
        <v>973</v>
      </c>
      <c r="C84" s="90"/>
      <c r="D84" s="90"/>
      <c r="E84" s="90"/>
      <c r="F84" s="90"/>
      <c r="G84" s="90"/>
      <c r="H84" s="90"/>
      <c r="I84" s="87"/>
      <c r="J84" s="88"/>
      <c r="K84" s="305">
        <v>0.05</v>
      </c>
      <c r="L84" s="861">
        <f>N78*K84</f>
        <v>48.365316367993813</v>
      </c>
      <c r="M84" s="862"/>
      <c r="N84" s="51"/>
    </row>
    <row r="85" spans="1:14" ht="15.75" thickBot="1">
      <c r="B85" s="91" t="s">
        <v>974</v>
      </c>
      <c r="C85" s="92"/>
      <c r="D85" s="92"/>
      <c r="E85" s="92"/>
      <c r="F85" s="92"/>
      <c r="G85" s="92"/>
      <c r="H85" s="92"/>
      <c r="I85" s="93"/>
      <c r="J85" s="94"/>
      <c r="K85" s="306">
        <v>0.05</v>
      </c>
      <c r="L85" s="863">
        <f>N78*K85</f>
        <v>48.365316367993813</v>
      </c>
      <c r="M85" s="864"/>
      <c r="N85" s="51"/>
    </row>
    <row r="86" spans="1:14" ht="15.75" thickBot="1">
      <c r="B86" s="826" t="s">
        <v>953</v>
      </c>
      <c r="C86" s="827"/>
      <c r="D86" s="827"/>
      <c r="E86" s="827"/>
      <c r="F86" s="827"/>
      <c r="G86" s="827"/>
      <c r="H86" s="827"/>
      <c r="I86" s="827"/>
      <c r="J86" s="827"/>
      <c r="K86" s="827"/>
      <c r="L86" s="827"/>
      <c r="M86" s="828"/>
      <c r="N86" s="52">
        <f>L83+L84+L85</f>
        <v>290.19189820796288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1257.498225567839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1456</v>
      </c>
      <c r="C31" s="81" t="s">
        <v>1457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35</v>
      </c>
      <c r="N36" s="273">
        <f>K36/M36</f>
        <v>1453.1607133712787</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35</v>
      </c>
      <c r="N37" s="273">
        <f>K37/M37</f>
        <v>5231.3785681366035</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35</v>
      </c>
      <c r="N38" s="273">
        <f>K38/M38</f>
        <v>3383.2383798952842</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10083.131107375624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12.495331525928451</v>
      </c>
      <c r="N48" s="273">
        <f>K48*M48</f>
        <v>312.38328814821131</v>
      </c>
    </row>
    <row r="49" spans="1:14">
      <c r="A49" t="s">
        <v>804</v>
      </c>
      <c r="B49" s="43" t="str">
        <f>VLOOKUP(A49,MATERIALES!A5:D373,3,FALSE)</f>
        <v>Cemento gris</v>
      </c>
      <c r="C49" s="282"/>
      <c r="D49" s="282"/>
      <c r="E49" s="282"/>
      <c r="F49" s="282"/>
      <c r="G49" s="282"/>
      <c r="H49" s="282"/>
      <c r="I49" s="269"/>
      <c r="J49" s="225" t="str">
        <f>VLOOKUP(A49,MATERIALES!A5:D373,2,FALSE)</f>
        <v>kg</v>
      </c>
      <c r="K49" s="283">
        <v>80</v>
      </c>
      <c r="L49" s="268"/>
      <c r="M49" s="403">
        <f>VLOOKUP(A49,MATERIALES!A5:D396,4,FALSE)</f>
        <v>416.51105086428169</v>
      </c>
      <c r="N49" s="273">
        <f>K49*M49</f>
        <v>33320.884069142536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33633.267357290744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44484.070763289252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8896.8141526578511</v>
      </c>
      <c r="M83" s="862"/>
      <c r="N83" s="51"/>
    </row>
    <row r="84" spans="1:14">
      <c r="B84" s="89" t="s">
        <v>973</v>
      </c>
      <c r="C84" s="90"/>
      <c r="D84" s="90"/>
      <c r="E84" s="90"/>
      <c r="F84" s="90"/>
      <c r="G84" s="90"/>
      <c r="H84" s="90"/>
      <c r="I84" s="87"/>
      <c r="J84" s="88"/>
      <c r="K84" s="305">
        <v>0.05</v>
      </c>
      <c r="L84" s="861">
        <f>N78*K84</f>
        <v>2224.2035381644628</v>
      </c>
      <c r="M84" s="862"/>
      <c r="N84" s="51"/>
    </row>
    <row r="85" spans="1:14" ht="15.75" thickBot="1">
      <c r="B85" s="91" t="s">
        <v>974</v>
      </c>
      <c r="C85" s="92"/>
      <c r="D85" s="92"/>
      <c r="E85" s="92"/>
      <c r="F85" s="92"/>
      <c r="G85" s="92"/>
      <c r="H85" s="92"/>
      <c r="I85" s="93"/>
      <c r="J85" s="94"/>
      <c r="K85" s="306">
        <v>0.05</v>
      </c>
      <c r="L85" s="863">
        <f>N78*K85</f>
        <v>2224.2035381644628</v>
      </c>
      <c r="M85" s="864"/>
      <c r="N85" s="51"/>
    </row>
    <row r="86" spans="1:14" ht="15.75" thickBot="1">
      <c r="B86" s="826" t="s">
        <v>953</v>
      </c>
      <c r="C86" s="827"/>
      <c r="D86" s="827"/>
      <c r="E86" s="827"/>
      <c r="F86" s="827"/>
      <c r="G86" s="827"/>
      <c r="H86" s="827"/>
      <c r="I86" s="827"/>
      <c r="J86" s="827"/>
      <c r="K86" s="827"/>
      <c r="L86" s="827"/>
      <c r="M86" s="828"/>
      <c r="N86" s="52">
        <f>L83+L84+L85</f>
        <v>13345.221228986778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57829.291992276034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1458</v>
      </c>
      <c r="C31" s="81" t="s">
        <v>1459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35</v>
      </c>
      <c r="N36" s="273">
        <f>K36/M36</f>
        <v>1453.1607133712787</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35</v>
      </c>
      <c r="N37" s="273">
        <f>K37/M37</f>
        <v>5231.3785681366035</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35</v>
      </c>
      <c r="N38" s="273">
        <f>K38/M38</f>
        <v>3383.2383798952842</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10083.131107375624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12.495331525928451</v>
      </c>
      <c r="N48" s="273">
        <f>K48*M48</f>
        <v>312.38328814821131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312.38328814821131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11163.186694146721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2232.6373388293446</v>
      </c>
      <c r="M83" s="862"/>
      <c r="N83" s="51"/>
    </row>
    <row r="84" spans="1:14">
      <c r="B84" s="89" t="s">
        <v>973</v>
      </c>
      <c r="C84" s="90"/>
      <c r="D84" s="90"/>
      <c r="E84" s="90"/>
      <c r="F84" s="90"/>
      <c r="G84" s="90"/>
      <c r="H84" s="90"/>
      <c r="I84" s="87"/>
      <c r="J84" s="88"/>
      <c r="K84" s="305">
        <v>0.05</v>
      </c>
      <c r="L84" s="861">
        <f>N78*K84</f>
        <v>558.15933470733614</v>
      </c>
      <c r="M84" s="862"/>
      <c r="N84" s="51"/>
    </row>
    <row r="85" spans="1:14" ht="15.75" thickBot="1">
      <c r="B85" s="91" t="s">
        <v>974</v>
      </c>
      <c r="C85" s="92"/>
      <c r="D85" s="92"/>
      <c r="E85" s="92"/>
      <c r="F85" s="92"/>
      <c r="G85" s="92"/>
      <c r="H85" s="92"/>
      <c r="I85" s="93"/>
      <c r="J85" s="94"/>
      <c r="K85" s="306">
        <v>0.05</v>
      </c>
      <c r="L85" s="863">
        <f>N78*K85</f>
        <v>558.15933470733614</v>
      </c>
      <c r="M85" s="864"/>
      <c r="N85" s="51"/>
    </row>
    <row r="86" spans="1:14" ht="15.75" thickBot="1">
      <c r="B86" s="826" t="s">
        <v>953</v>
      </c>
      <c r="C86" s="827"/>
      <c r="D86" s="827"/>
      <c r="E86" s="827"/>
      <c r="F86" s="827"/>
      <c r="G86" s="827"/>
      <c r="H86" s="827"/>
      <c r="I86" s="827"/>
      <c r="J86" s="827"/>
      <c r="K86" s="827"/>
      <c r="L86" s="827"/>
      <c r="M86" s="828"/>
      <c r="N86" s="52">
        <f>L83+L84+L85</f>
        <v>3348.9560082440171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14512.142702390738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1460</v>
      </c>
      <c r="C31" s="81" t="s">
        <v>1461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416.51105086428169</v>
      </c>
      <c r="N48" s="273">
        <f>K48*M48</f>
        <v>416.51105086428169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416.51105086428169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f>SUM(N70:N75)</f>
        <v>0</v>
      </c>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416.51105086428169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83.302210172856348</v>
      </c>
      <c r="M83" s="862"/>
      <c r="N83" s="51"/>
    </row>
    <row r="84" spans="1:14">
      <c r="B84" s="89" t="s">
        <v>973</v>
      </c>
      <c r="C84" s="90"/>
      <c r="D84" s="90"/>
      <c r="E84" s="90"/>
      <c r="F84" s="90"/>
      <c r="G84" s="90"/>
      <c r="H84" s="90"/>
      <c r="I84" s="87"/>
      <c r="J84" s="88"/>
      <c r="K84" s="305">
        <v>0.05</v>
      </c>
      <c r="L84" s="861">
        <f>N78*K84</f>
        <v>20.825552543214087</v>
      </c>
      <c r="M84" s="862"/>
      <c r="N84" s="51"/>
    </row>
    <row r="85" spans="1:14" ht="15.75" thickBot="1">
      <c r="B85" s="91" t="s">
        <v>974</v>
      </c>
      <c r="C85" s="92"/>
      <c r="D85" s="92"/>
      <c r="E85" s="92"/>
      <c r="F85" s="92"/>
      <c r="G85" s="92"/>
      <c r="H85" s="92"/>
      <c r="I85" s="93"/>
      <c r="J85" s="94"/>
      <c r="K85" s="306">
        <v>0.05</v>
      </c>
      <c r="L85" s="863">
        <f>N78*K85</f>
        <v>20.825552543214087</v>
      </c>
      <c r="M85" s="864"/>
      <c r="N85" s="51"/>
    </row>
    <row r="86" spans="1:14" ht="15.75" thickBot="1">
      <c r="B86" s="826" t="s">
        <v>953</v>
      </c>
      <c r="C86" s="827"/>
      <c r="D86" s="827"/>
      <c r="E86" s="827"/>
      <c r="F86" s="827"/>
      <c r="G86" s="827"/>
      <c r="H86" s="827"/>
      <c r="I86" s="827"/>
      <c r="J86" s="827"/>
      <c r="K86" s="827"/>
      <c r="L86" s="827"/>
      <c r="M86" s="828"/>
      <c r="N86" s="52">
        <f>L83+L84+L85</f>
        <v>124.95331525928452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541.46436612356615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1462</v>
      </c>
      <c r="C31" s="81" t="s">
        <v>1463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35</v>
      </c>
      <c r="N36" s="273">
        <f>K36/M36</f>
        <v>1453.1607133712787</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35</v>
      </c>
      <c r="N37" s="273">
        <f>K37/M37</f>
        <v>5231.3785681366035</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35</v>
      </c>
      <c r="N38" s="273">
        <f>K38/M38</f>
        <v>3383.2383798952842</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10083.131107375624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402</v>
      </c>
      <c r="B48" s="43" t="str">
        <f>VLOOKUP(A48,MATERIALES!A4:D373,3,FALSE)</f>
        <v>Cal</v>
      </c>
      <c r="C48" s="282"/>
      <c r="D48" s="282"/>
      <c r="E48" s="282"/>
      <c r="F48" s="282"/>
      <c r="G48" s="282"/>
      <c r="H48" s="282"/>
      <c r="I48" s="269"/>
      <c r="J48" s="225" t="str">
        <f>VLOOKUP(A48,MATERIALES!A4:D373,2,FALSE)</f>
        <v>kg</v>
      </c>
      <c r="K48" s="283">
        <v>80</v>
      </c>
      <c r="L48" s="268"/>
      <c r="M48" s="403">
        <f>VLOOKUP(A48,MATERIALES!A4:D395,4,FALSE)</f>
        <v>1020.4520746174902</v>
      </c>
      <c r="N48" s="273">
        <f>K48*M48</f>
        <v>81636.165969399211</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12.495331525928451</v>
      </c>
      <c r="N49" s="273">
        <f>K49*M49</f>
        <v>312.38328814821131</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81948.54925754742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92799.352663545927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18559.870532709185</v>
      </c>
      <c r="M83" s="862"/>
      <c r="N83" s="51"/>
    </row>
    <row r="84" spans="1:14">
      <c r="B84" s="89" t="s">
        <v>973</v>
      </c>
      <c r="C84" s="90"/>
      <c r="D84" s="90"/>
      <c r="E84" s="90"/>
      <c r="F84" s="90"/>
      <c r="G84" s="90"/>
      <c r="H84" s="90"/>
      <c r="I84" s="87"/>
      <c r="J84" s="88"/>
      <c r="K84" s="305">
        <v>0.05</v>
      </c>
      <c r="L84" s="861">
        <f>N78*K84</f>
        <v>4639.9676331772962</v>
      </c>
      <c r="M84" s="862"/>
      <c r="N84" s="51"/>
    </row>
    <row r="85" spans="1:14" ht="15.75" thickBot="1">
      <c r="B85" s="91" t="s">
        <v>974</v>
      </c>
      <c r="C85" s="92"/>
      <c r="D85" s="92"/>
      <c r="E85" s="92"/>
      <c r="F85" s="92"/>
      <c r="G85" s="92"/>
      <c r="H85" s="92"/>
      <c r="I85" s="93"/>
      <c r="J85" s="94"/>
      <c r="K85" s="306">
        <v>0.05</v>
      </c>
      <c r="L85" s="863">
        <f>N78*K85</f>
        <v>4639.9676331772962</v>
      </c>
      <c r="M85" s="864"/>
      <c r="N85" s="51"/>
    </row>
    <row r="86" spans="1:14" ht="15.75" thickBot="1">
      <c r="B86" s="826" t="s">
        <v>953</v>
      </c>
      <c r="C86" s="827"/>
      <c r="D86" s="827"/>
      <c r="E86" s="827"/>
      <c r="F86" s="827"/>
      <c r="G86" s="827"/>
      <c r="H86" s="827"/>
      <c r="I86" s="827"/>
      <c r="J86" s="827"/>
      <c r="K86" s="827"/>
      <c r="L86" s="827"/>
      <c r="M86" s="828"/>
      <c r="N86" s="52">
        <f>L83+L84+L85</f>
        <v>27839.805799063779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120639.1584626097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1465</v>
      </c>
      <c r="C31" s="81" t="s">
        <v>1874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35</v>
      </c>
      <c r="N36" s="273">
        <f>K36/M36</f>
        <v>1453.1607133712787</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35</v>
      </c>
      <c r="N37" s="273">
        <f>K37/M37</f>
        <v>5231.3785681366035</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35</v>
      </c>
      <c r="N38" s="273">
        <f>K38/M38</f>
        <v>3383.2383798952842</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N75*M41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10083.131107375624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12.495331525928451</v>
      </c>
      <c r="N48" s="273">
        <f>K48*M48</f>
        <v>312.38328814821131</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312.38328814821131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280</v>
      </c>
      <c r="N69" s="396">
        <f>K69/M69</f>
        <v>381.02229862288567</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280</v>
      </c>
      <c r="N70" s="396">
        <f>K70/M70</f>
        <v>386.65</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767.67229862288559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11163.186694146721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2232.6373388293446</v>
      </c>
      <c r="M82" s="862"/>
      <c r="N82" s="51"/>
    </row>
    <row r="83" spans="1:14">
      <c r="B83" s="89" t="s">
        <v>973</v>
      </c>
      <c r="C83" s="90"/>
      <c r="D83" s="90"/>
      <c r="E83" s="90"/>
      <c r="F83" s="90"/>
      <c r="G83" s="90"/>
      <c r="H83" s="90"/>
      <c r="I83" s="87"/>
      <c r="J83" s="88"/>
      <c r="K83" s="305">
        <v>0.05</v>
      </c>
      <c r="L83" s="861">
        <f>N77*K83</f>
        <v>558.15933470733614</v>
      </c>
      <c r="M83" s="862"/>
      <c r="N83" s="51"/>
    </row>
    <row r="84" spans="1:14" ht="15.75" thickBot="1">
      <c r="B84" s="91" t="s">
        <v>974</v>
      </c>
      <c r="C84" s="92"/>
      <c r="D84" s="92"/>
      <c r="E84" s="92"/>
      <c r="F84" s="92"/>
      <c r="G84" s="92"/>
      <c r="H84" s="92"/>
      <c r="I84" s="93"/>
      <c r="J84" s="94"/>
      <c r="K84" s="306">
        <v>0.05</v>
      </c>
      <c r="L84" s="863">
        <f>N77*K84</f>
        <v>558.15933470733614</v>
      </c>
      <c r="M84" s="864"/>
      <c r="N84" s="51"/>
    </row>
    <row r="85" spans="1:14" ht="15.75" thickBot="1">
      <c r="B85" s="826" t="s">
        <v>953</v>
      </c>
      <c r="C85" s="827"/>
      <c r="D85" s="827"/>
      <c r="E85" s="827"/>
      <c r="F85" s="827"/>
      <c r="G85" s="827"/>
      <c r="H85" s="827"/>
      <c r="I85" s="827"/>
      <c r="J85" s="827"/>
      <c r="K85" s="827"/>
      <c r="L85" s="827"/>
      <c r="M85" s="828"/>
      <c r="N85" s="52">
        <f>L82+L83+L84</f>
        <v>3348.9560082440171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14512.142702390738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ht="21"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1466</v>
      </c>
      <c r="C31" s="81" t="s">
        <v>1467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402</v>
      </c>
      <c r="B48" s="43" t="str">
        <f>VLOOKUP(A48,MATERIALES!A4:D373,3,FALSE)</f>
        <v>Cal</v>
      </c>
      <c r="C48" s="282"/>
      <c r="D48" s="282"/>
      <c r="E48" s="282"/>
      <c r="F48" s="282"/>
      <c r="G48" s="282"/>
      <c r="H48" s="282"/>
      <c r="I48" s="269"/>
      <c r="J48" s="225" t="str">
        <f>VLOOKUP(A48,MATERIALES!A4:D373,2,FALSE)</f>
        <v>kg</v>
      </c>
      <c r="K48" s="283">
        <v>1</v>
      </c>
      <c r="L48" s="268"/>
      <c r="M48" s="403">
        <f>VLOOKUP(A48,MATERIALES!A4:D395,4,FALSE)</f>
        <v>1020.4520746174902</v>
      </c>
      <c r="N48" s="273">
        <f>K48*M48</f>
        <v>1020.4520746174902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1020.4520746174902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1020.4520746174902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204.09041492349806</v>
      </c>
      <c r="M83" s="862"/>
      <c r="N83" s="51"/>
    </row>
    <row r="84" spans="1:14">
      <c r="B84" s="89" t="s">
        <v>973</v>
      </c>
      <c r="C84" s="90"/>
      <c r="D84" s="90"/>
      <c r="E84" s="90"/>
      <c r="F84" s="90"/>
      <c r="G84" s="90"/>
      <c r="H84" s="90"/>
      <c r="I84" s="87"/>
      <c r="J84" s="88"/>
      <c r="K84" s="305">
        <v>0.05</v>
      </c>
      <c r="L84" s="861">
        <f>N78*K84</f>
        <v>51.022603730874515</v>
      </c>
      <c r="M84" s="862"/>
      <c r="N84" s="51"/>
    </row>
    <row r="85" spans="1:14" ht="15.75" thickBot="1">
      <c r="B85" s="91" t="s">
        <v>974</v>
      </c>
      <c r="C85" s="92"/>
      <c r="D85" s="92"/>
      <c r="E85" s="92"/>
      <c r="F85" s="92"/>
      <c r="G85" s="92"/>
      <c r="H85" s="92"/>
      <c r="I85" s="93"/>
      <c r="J85" s="94"/>
      <c r="K85" s="306">
        <v>0.05</v>
      </c>
      <c r="L85" s="863">
        <f>N78*K85</f>
        <v>51.022603730874515</v>
      </c>
      <c r="M85" s="864"/>
      <c r="N85" s="51"/>
    </row>
    <row r="86" spans="1:14" ht="15.75" thickBot="1">
      <c r="B86" s="826" t="s">
        <v>953</v>
      </c>
      <c r="C86" s="827"/>
      <c r="D86" s="827"/>
      <c r="E86" s="827"/>
      <c r="F86" s="827"/>
      <c r="G86" s="827"/>
      <c r="H86" s="827"/>
      <c r="I86" s="827"/>
      <c r="J86" s="827"/>
      <c r="K86" s="827"/>
      <c r="L86" s="827"/>
      <c r="M86" s="828"/>
      <c r="N86" s="52">
        <f>L83+L84+L85</f>
        <v>306.13562238524707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1326.5876970027373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1023</v>
      </c>
      <c r="C31" s="81" t="s">
        <v>1199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600</v>
      </c>
      <c r="N36" s="273">
        <f>K36/M36</f>
        <v>84.767708279991268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600</v>
      </c>
      <c r="N37" s="273">
        <f>K37/M37</f>
        <v>305.16374980796854</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600</v>
      </c>
      <c r="N38" s="273">
        <f>K38/M38</f>
        <v>197.35557216055824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0.44780884086334993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587.73483908938135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3</v>
      </c>
      <c r="L48" s="268"/>
      <c r="M48" s="403">
        <f>VLOOKUP(A48,MATERIALES!A5:D396,4,FALSE)</f>
        <v>12.495331525928451</v>
      </c>
      <c r="N48" s="273">
        <f>K48*M48</f>
        <v>37.485994577785355</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37.485994577785355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4800</v>
      </c>
      <c r="N69" s="396">
        <f>K69/M69</f>
        <v>22.226300753001663</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4800</v>
      </c>
      <c r="N70" s="396">
        <f>K70/M70</f>
        <v>22.554583333333333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44.780884086334993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670.00171775350168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134.00034355070034</v>
      </c>
      <c r="M82" s="862"/>
      <c r="N82" s="51"/>
    </row>
    <row r="83" spans="1:14">
      <c r="B83" s="89" t="s">
        <v>973</v>
      </c>
      <c r="C83" s="90"/>
      <c r="D83" s="90"/>
      <c r="E83" s="90"/>
      <c r="F83" s="90"/>
      <c r="G83" s="90"/>
      <c r="H83" s="90"/>
      <c r="I83" s="87"/>
      <c r="J83" s="88"/>
      <c r="K83" s="305">
        <v>0.05</v>
      </c>
      <c r="L83" s="861">
        <f>N77*K83</f>
        <v>33.500085887675084</v>
      </c>
      <c r="M83" s="862"/>
      <c r="N83" s="51"/>
    </row>
    <row r="84" spans="1:14" ht="15.75" thickBot="1">
      <c r="B84" s="91" t="s">
        <v>974</v>
      </c>
      <c r="C84" s="92"/>
      <c r="D84" s="92"/>
      <c r="E84" s="92"/>
      <c r="F84" s="92"/>
      <c r="G84" s="92"/>
      <c r="H84" s="92"/>
      <c r="I84" s="93"/>
      <c r="J84" s="94"/>
      <c r="K84" s="306">
        <v>0.05</v>
      </c>
      <c r="L84" s="863">
        <f>N77*K84</f>
        <v>33.500085887675084</v>
      </c>
      <c r="M84" s="864"/>
      <c r="N84" s="51"/>
    </row>
    <row r="85" spans="1:14" ht="15.75" thickBot="1">
      <c r="B85" s="826" t="s">
        <v>953</v>
      </c>
      <c r="C85" s="827"/>
      <c r="D85" s="827"/>
      <c r="E85" s="827"/>
      <c r="F85" s="827"/>
      <c r="G85" s="827"/>
      <c r="H85" s="827"/>
      <c r="I85" s="827"/>
      <c r="J85" s="827"/>
      <c r="K85" s="827"/>
      <c r="L85" s="827"/>
      <c r="M85" s="828"/>
      <c r="N85" s="52">
        <f>L82+L83+L84</f>
        <v>201.0005153260505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871.00223307955218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1024</v>
      </c>
      <c r="C31" s="81" t="s">
        <v>1200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45</v>
      </c>
      <c r="N37" s="273">
        <f>K37/M37</f>
        <v>4068.8499974395809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N75*M41</f>
        <v>11.941569089689333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7842.435305736597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12.495331525928451</v>
      </c>
      <c r="N48" s="273">
        <f>K48*M48</f>
        <v>312.38328814821131</v>
      </c>
    </row>
    <row r="49" spans="1:14">
      <c r="A49" s="108" t="s">
        <v>519</v>
      </c>
      <c r="B49" s="43" t="str">
        <f>VLOOKUP(A49,MATERIALES!A6:D373,3,FALSE)</f>
        <v xml:space="preserve">Material  de afirmado de la Zona </v>
      </c>
      <c r="C49" s="282"/>
      <c r="D49" s="282"/>
      <c r="E49" s="282"/>
      <c r="F49" s="282"/>
      <c r="G49" s="282"/>
      <c r="H49" s="282"/>
      <c r="I49" s="269"/>
      <c r="J49" s="225" t="str">
        <f>VLOOKUP(A49,MATERIALES!A5:D373,2,FALSE)</f>
        <v>m3</v>
      </c>
      <c r="K49" s="283">
        <v>1.25</v>
      </c>
      <c r="L49" s="268"/>
      <c r="M49" s="403">
        <f>VLOOKUP(A49,MATERIALES!A6:D397,4,FALSE)</f>
        <v>15489.004704015477</v>
      </c>
      <c r="N49" s="273">
        <f>K49*M49</f>
        <v>19361.255880019347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19673.63916816756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1303</v>
      </c>
      <c r="B58" s="46" t="str">
        <f>VLOOKUP(A58,TRANSPORTE!A5:D117,3,FALSE)</f>
        <v xml:space="preserve">Transporte de Material de Afirmado de la Zona </v>
      </c>
      <c r="C58" s="318"/>
      <c r="D58" s="318"/>
      <c r="E58" s="318"/>
      <c r="F58" s="318"/>
      <c r="G58" s="318"/>
      <c r="H58" s="312" t="s">
        <v>1468</v>
      </c>
      <c r="I58" s="280">
        <v>1.25</v>
      </c>
      <c r="J58" s="287">
        <v>1</v>
      </c>
      <c r="K58" s="280">
        <f>I58*J58</f>
        <v>1.25</v>
      </c>
      <c r="L58" s="913">
        <f>VLOOKUP(A58,TRANSPORTE!A5:D117,4,FALSE)</f>
        <v>1104.4210612622992</v>
      </c>
      <c r="M58" s="914"/>
      <c r="N58" s="288">
        <f>K58*L58</f>
        <v>1380.526326577874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1380.526326577874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360</v>
      </c>
      <c r="N69" s="396">
        <f>K69/M69</f>
        <v>296.35067670668883</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360</v>
      </c>
      <c r="N70" s="396">
        <f>K70/M70</f>
        <v>300.72777777777776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597.07845448446665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29493.679254966497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5898.7358509933001</v>
      </c>
      <c r="M82" s="862"/>
      <c r="N82" s="51"/>
    </row>
    <row r="83" spans="1:14">
      <c r="B83" s="89" t="s">
        <v>973</v>
      </c>
      <c r="C83" s="90"/>
      <c r="D83" s="90"/>
      <c r="E83" s="90"/>
      <c r="F83" s="90"/>
      <c r="G83" s="90"/>
      <c r="H83" s="90"/>
      <c r="I83" s="87"/>
      <c r="J83" s="88"/>
      <c r="K83" s="305">
        <v>0.05</v>
      </c>
      <c r="L83" s="861">
        <f>N77*K83</f>
        <v>1474.683962748325</v>
      </c>
      <c r="M83" s="862"/>
      <c r="N83" s="51"/>
    </row>
    <row r="84" spans="1:14" ht="15.75" thickBot="1">
      <c r="B84" s="91" t="s">
        <v>974</v>
      </c>
      <c r="C84" s="92"/>
      <c r="D84" s="92"/>
      <c r="E84" s="92"/>
      <c r="F84" s="92"/>
      <c r="G84" s="92"/>
      <c r="H84" s="92"/>
      <c r="I84" s="93"/>
      <c r="J84" s="94"/>
      <c r="K84" s="306">
        <v>0.05</v>
      </c>
      <c r="L84" s="863">
        <f>N77*K84</f>
        <v>1474.683962748325</v>
      </c>
      <c r="M84" s="864"/>
      <c r="N84" s="51"/>
    </row>
    <row r="85" spans="1:14" ht="15.75" thickBot="1">
      <c r="B85" s="826" t="s">
        <v>953</v>
      </c>
      <c r="C85" s="827"/>
      <c r="D85" s="827"/>
      <c r="E85" s="827"/>
      <c r="F85" s="827"/>
      <c r="G85" s="827"/>
      <c r="H85" s="827"/>
      <c r="I85" s="827"/>
      <c r="J85" s="827"/>
      <c r="K85" s="827"/>
      <c r="L85" s="827"/>
      <c r="M85" s="828"/>
      <c r="N85" s="52">
        <f>L82+L83+L84</f>
        <v>8848.1037764899502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38341.783031456449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29.25"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1025</v>
      </c>
      <c r="C31" s="81" t="s">
        <v>1201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434</v>
      </c>
      <c r="B48" s="43" t="str">
        <f>VLOOKUP(A48,MATERIALES!A4:D373,3,FALSE)</f>
        <v>Cloruro De Calcio En Hojuelas (Flakes)</v>
      </c>
      <c r="C48" s="282"/>
      <c r="D48" s="282"/>
      <c r="E48" s="282"/>
      <c r="F48" s="282"/>
      <c r="G48" s="282"/>
      <c r="H48" s="282"/>
      <c r="I48" s="269"/>
      <c r="J48" s="225" t="str">
        <f>VLOOKUP(A48,MATERIALES!A4:D373,2,FALSE)</f>
        <v>kg</v>
      </c>
      <c r="K48" s="283">
        <v>1</v>
      </c>
      <c r="L48" s="268"/>
      <c r="M48" s="403">
        <f>VLOOKUP(A48,MATERIALES!A4:D395,4,FALSE)</f>
        <v>5339.8223286428829</v>
      </c>
      <c r="N48" s="273">
        <f>K48*M48</f>
        <v>5339.8223286428829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5339.8223286428829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5339.8223286428829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1067.9644657285767</v>
      </c>
      <c r="M83" s="862"/>
      <c r="N83" s="51"/>
    </row>
    <row r="84" spans="1:14">
      <c r="B84" s="89" t="s">
        <v>973</v>
      </c>
      <c r="C84" s="90"/>
      <c r="D84" s="90"/>
      <c r="E84" s="90"/>
      <c r="F84" s="90"/>
      <c r="G84" s="90"/>
      <c r="H84" s="90"/>
      <c r="I84" s="87"/>
      <c r="J84" s="88"/>
      <c r="K84" s="305">
        <v>0.05</v>
      </c>
      <c r="L84" s="861">
        <f>N78*K84</f>
        <v>266.99111643214417</v>
      </c>
      <c r="M84" s="862"/>
      <c r="N84" s="51"/>
    </row>
    <row r="85" spans="1:14" ht="15.75" thickBot="1">
      <c r="B85" s="91" t="s">
        <v>974</v>
      </c>
      <c r="C85" s="92"/>
      <c r="D85" s="92"/>
      <c r="E85" s="92"/>
      <c r="F85" s="92"/>
      <c r="G85" s="92"/>
      <c r="H85" s="92"/>
      <c r="I85" s="93"/>
      <c r="J85" s="94"/>
      <c r="K85" s="306">
        <v>0.05</v>
      </c>
      <c r="L85" s="863">
        <f>N78*K85</f>
        <v>266.99111643214417</v>
      </c>
      <c r="M85" s="864"/>
      <c r="N85" s="51"/>
    </row>
    <row r="86" spans="1:14" ht="15.75" thickBot="1">
      <c r="B86" s="826" t="s">
        <v>953</v>
      </c>
      <c r="C86" s="827"/>
      <c r="D86" s="827"/>
      <c r="E86" s="827"/>
      <c r="F86" s="827"/>
      <c r="G86" s="827"/>
      <c r="H86" s="827"/>
      <c r="I86" s="827"/>
      <c r="J86" s="827"/>
      <c r="K86" s="827"/>
      <c r="L86" s="827"/>
      <c r="M86" s="828"/>
      <c r="N86" s="52">
        <f>L83+L84+L85</f>
        <v>1601.9466985928652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6941.7690272357486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1026</v>
      </c>
      <c r="C31" s="81" t="s">
        <v>1202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436</v>
      </c>
      <c r="B48" s="43" t="str">
        <f>VLOOKUP(A48,MATERIALES!A4:D373,3,FALSE)</f>
        <v>Cloruro De Calcio En Esferas (Pellets)</v>
      </c>
      <c r="C48" s="282"/>
      <c r="D48" s="282"/>
      <c r="E48" s="282"/>
      <c r="F48" s="282"/>
      <c r="G48" s="282"/>
      <c r="H48" s="282"/>
      <c r="I48" s="269"/>
      <c r="J48" s="225" t="str">
        <f>VLOOKUP(A48,MATERIALES!A4:D373,2,FALSE)</f>
        <v>kg</v>
      </c>
      <c r="K48" s="283">
        <v>1</v>
      </c>
      <c r="L48" s="268"/>
      <c r="M48" s="403">
        <f>VLOOKUP(A48,MATERIALES!A4:D395,4,FALSE)</f>
        <v>3387.3206560243225</v>
      </c>
      <c r="N48" s="273">
        <f>K48*M48</f>
        <v>3387.3206560243225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3387.3206560243225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3387.3206560243225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677.46413120486454</v>
      </c>
      <c r="M83" s="862"/>
      <c r="N83" s="51"/>
    </row>
    <row r="84" spans="1:14">
      <c r="B84" s="89" t="s">
        <v>973</v>
      </c>
      <c r="C84" s="90"/>
      <c r="D84" s="90"/>
      <c r="E84" s="90"/>
      <c r="F84" s="90"/>
      <c r="G84" s="90"/>
      <c r="H84" s="90"/>
      <c r="I84" s="87"/>
      <c r="J84" s="88"/>
      <c r="K84" s="305">
        <v>0.05</v>
      </c>
      <c r="L84" s="861">
        <f>N78*K84</f>
        <v>169.36603280121614</v>
      </c>
      <c r="M84" s="862"/>
      <c r="N84" s="51"/>
    </row>
    <row r="85" spans="1:14" ht="15.75" thickBot="1">
      <c r="B85" s="91" t="s">
        <v>974</v>
      </c>
      <c r="C85" s="92"/>
      <c r="D85" s="92"/>
      <c r="E85" s="92"/>
      <c r="F85" s="92"/>
      <c r="G85" s="92"/>
      <c r="H85" s="92"/>
      <c r="I85" s="93"/>
      <c r="J85" s="94"/>
      <c r="K85" s="306">
        <v>0.05</v>
      </c>
      <c r="L85" s="863">
        <f>N78*K85</f>
        <v>169.36603280121614</v>
      </c>
      <c r="M85" s="864"/>
      <c r="N85" s="51"/>
    </row>
    <row r="86" spans="1:14" ht="15.75" thickBot="1">
      <c r="B86" s="826" t="s">
        <v>953</v>
      </c>
      <c r="C86" s="827"/>
      <c r="D86" s="827"/>
      <c r="E86" s="827"/>
      <c r="F86" s="827"/>
      <c r="G86" s="827"/>
      <c r="H86" s="827"/>
      <c r="I86" s="827"/>
      <c r="J86" s="827"/>
      <c r="K86" s="827"/>
      <c r="L86" s="827"/>
      <c r="M86" s="828"/>
      <c r="N86" s="52">
        <f>L83+L84+L85</f>
        <v>1016.1961968072967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4403.516852831619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ht="18.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1027</v>
      </c>
      <c r="C31" s="81" t="s">
        <v>1203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1</v>
      </c>
      <c r="L48" s="268"/>
      <c r="M48" s="403">
        <f>VLOOKUP(A48,MATERIALES!A5:D396,4,FALSE)</f>
        <v>12.495331525928451</v>
      </c>
      <c r="N48" s="273">
        <f>K48*M48</f>
        <v>12.495331525928451</v>
      </c>
    </row>
    <row r="49" spans="1:14">
      <c r="A49" s="108" t="s">
        <v>436</v>
      </c>
      <c r="B49" s="43" t="str">
        <f>VLOOKUP(A49,MATERIALES!A6:D373,3,FALSE)</f>
        <v>Cloruro De Calcio En Esferas (Pellets)</v>
      </c>
      <c r="C49" s="282"/>
      <c r="D49" s="282"/>
      <c r="E49" s="282"/>
      <c r="F49" s="282"/>
      <c r="G49" s="282"/>
      <c r="H49" s="282"/>
      <c r="I49" s="269"/>
      <c r="J49" s="225" t="str">
        <f>VLOOKUP(A49,MATERIALES!A5:D373,2,FALSE)</f>
        <v>kg</v>
      </c>
      <c r="K49" s="283">
        <v>0.36</v>
      </c>
      <c r="L49" s="268"/>
      <c r="M49" s="403">
        <f>VLOOKUP(A49,MATERIALES!A6:D397,4,FALSE)</f>
        <v>3387.3206560243225</v>
      </c>
      <c r="N49" s="273">
        <f>K49*M49</f>
        <v>1219.435436168756</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1231.9307676946844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5" t="s">
        <v>963</v>
      </c>
      <c r="C68" s="866"/>
      <c r="D68" s="866"/>
      <c r="E68" s="866"/>
      <c r="F68" s="866"/>
      <c r="G68" s="866"/>
      <c r="H68" s="866"/>
      <c r="I68" s="73" t="s">
        <v>964</v>
      </c>
      <c r="J68" s="75" t="s">
        <v>1410</v>
      </c>
      <c r="K68" s="74" t="s">
        <v>966</v>
      </c>
      <c r="L68" s="867" t="s">
        <v>950</v>
      </c>
      <c r="M68" s="868"/>
      <c r="N68" s="98" t="s">
        <v>951</v>
      </c>
    </row>
    <row r="69" spans="2:15">
      <c r="B69" s="49"/>
      <c r="C69" s="47"/>
      <c r="D69" s="47"/>
      <c r="E69" s="47"/>
      <c r="F69" s="47"/>
      <c r="G69" s="47"/>
      <c r="H69" s="47"/>
      <c r="I69" s="293"/>
      <c r="J69" s="294"/>
      <c r="K69" s="295"/>
      <c r="L69" s="50"/>
      <c r="M69" s="296"/>
      <c r="N69" s="396"/>
      <c r="O69" s="106"/>
    </row>
    <row r="70" spans="2:15">
      <c r="B70" s="49"/>
      <c r="C70" s="47"/>
      <c r="D70" s="47"/>
      <c r="E70" s="47"/>
      <c r="F70" s="47"/>
      <c r="G70" s="47"/>
      <c r="H70" s="47"/>
      <c r="I70" s="293"/>
      <c r="J70" s="294"/>
      <c r="K70" s="295"/>
      <c r="L70" s="50"/>
      <c r="M70" s="300"/>
      <c r="N70" s="396"/>
    </row>
    <row r="71" spans="2:15">
      <c r="B71" s="49"/>
      <c r="C71" s="47"/>
      <c r="D71" s="47"/>
      <c r="E71" s="47"/>
      <c r="F71" s="47"/>
      <c r="G71" s="47"/>
      <c r="H71" s="47"/>
      <c r="I71" s="280"/>
      <c r="J71" s="298"/>
      <c r="K71" s="299"/>
      <c r="L71" s="50"/>
      <c r="M71" s="301"/>
      <c r="N71" s="297"/>
    </row>
    <row r="72" spans="2:15">
      <c r="B72" s="49"/>
      <c r="C72" s="47"/>
      <c r="D72" s="47"/>
      <c r="E72" s="47"/>
      <c r="F72" s="47"/>
      <c r="G72" s="47"/>
      <c r="H72" s="47"/>
      <c r="I72" s="280"/>
      <c r="J72" s="298"/>
      <c r="K72" s="299"/>
      <c r="L72" s="319"/>
      <c r="M72" s="301"/>
      <c r="N72" s="297"/>
    </row>
    <row r="73" spans="2:15">
      <c r="B73" s="49"/>
      <c r="C73" s="47"/>
      <c r="D73" s="47"/>
      <c r="E73" s="47"/>
      <c r="F73" s="47"/>
      <c r="G73" s="47"/>
      <c r="H73" s="47"/>
      <c r="I73" s="280"/>
      <c r="J73" s="298"/>
      <c r="K73" s="299"/>
      <c r="L73" s="319"/>
      <c r="M73" s="301"/>
      <c r="N73" s="297"/>
    </row>
    <row r="74" spans="2:15" ht="15.75" thickBot="1">
      <c r="B74" s="902"/>
      <c r="C74" s="903"/>
      <c r="D74" s="903"/>
      <c r="E74" s="903"/>
      <c r="F74" s="903"/>
      <c r="G74" s="903"/>
      <c r="H74" s="903"/>
      <c r="I74" s="126"/>
      <c r="J74" s="126"/>
      <c r="K74" s="126"/>
      <c r="L74" s="916"/>
      <c r="M74" s="916"/>
      <c r="N74" s="45"/>
    </row>
    <row r="75" spans="2:15" ht="15.75" thickBot="1">
      <c r="B75" s="826" t="s">
        <v>953</v>
      </c>
      <c r="C75" s="827"/>
      <c r="D75" s="827"/>
      <c r="E75" s="827"/>
      <c r="F75" s="827"/>
      <c r="G75" s="827"/>
      <c r="H75" s="827"/>
      <c r="I75" s="869"/>
      <c r="J75" s="869"/>
      <c r="K75" s="869"/>
      <c r="L75" s="869"/>
      <c r="M75" s="870"/>
      <c r="N75" s="302"/>
    </row>
    <row r="76" spans="2:15" ht="15.75" thickBot="1">
      <c r="B76" s="33"/>
      <c r="C76" s="34"/>
      <c r="D76" s="34"/>
      <c r="E76" s="34"/>
      <c r="F76" s="34"/>
      <c r="G76" s="34"/>
      <c r="H76" s="34"/>
      <c r="I76" s="34"/>
      <c r="J76" s="34"/>
      <c r="K76" s="34"/>
      <c r="L76" s="34"/>
      <c r="M76" s="34"/>
      <c r="N76" s="35"/>
    </row>
    <row r="77" spans="2:15" ht="15.75" thickBot="1">
      <c r="B77" s="826" t="s">
        <v>967</v>
      </c>
      <c r="C77" s="827"/>
      <c r="D77" s="827"/>
      <c r="E77" s="827"/>
      <c r="F77" s="827"/>
      <c r="G77" s="827"/>
      <c r="H77" s="827"/>
      <c r="I77" s="827"/>
      <c r="J77" s="827"/>
      <c r="K77" s="827"/>
      <c r="L77" s="827"/>
      <c r="M77" s="828"/>
      <c r="N77" s="99">
        <f>N43+N53+N64+N75</f>
        <v>1231.9307676946844</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246.3861535389369</v>
      </c>
      <c r="M82" s="862"/>
      <c r="N82" s="51"/>
    </row>
    <row r="83" spans="1:14">
      <c r="B83" s="89" t="s">
        <v>973</v>
      </c>
      <c r="C83" s="90"/>
      <c r="D83" s="90"/>
      <c r="E83" s="90"/>
      <c r="F83" s="90"/>
      <c r="G83" s="90"/>
      <c r="H83" s="90"/>
      <c r="I83" s="87"/>
      <c r="J83" s="88"/>
      <c r="K83" s="305">
        <v>0.05</v>
      </c>
      <c r="L83" s="861">
        <f>N77*K83</f>
        <v>61.596538384734224</v>
      </c>
      <c r="M83" s="862"/>
      <c r="N83" s="51"/>
    </row>
    <row r="84" spans="1:14" ht="15.75" thickBot="1">
      <c r="B84" s="91" t="s">
        <v>974</v>
      </c>
      <c r="C84" s="92"/>
      <c r="D84" s="92"/>
      <c r="E84" s="92"/>
      <c r="F84" s="92"/>
      <c r="G84" s="92"/>
      <c r="H84" s="92"/>
      <c r="I84" s="93"/>
      <c r="J84" s="94"/>
      <c r="K84" s="306">
        <v>0.05</v>
      </c>
      <c r="L84" s="863">
        <f>N77*K84</f>
        <v>61.596538384734224</v>
      </c>
      <c r="M84" s="864"/>
      <c r="N84" s="51"/>
    </row>
    <row r="85" spans="1:14" ht="15.75" thickBot="1">
      <c r="B85" s="826" t="s">
        <v>953</v>
      </c>
      <c r="C85" s="827"/>
      <c r="D85" s="827"/>
      <c r="E85" s="827"/>
      <c r="F85" s="827"/>
      <c r="G85" s="827"/>
      <c r="H85" s="827"/>
      <c r="I85" s="827"/>
      <c r="J85" s="827"/>
      <c r="K85" s="827"/>
      <c r="L85" s="827"/>
      <c r="M85" s="828"/>
      <c r="N85" s="52">
        <f>L82+L83+L84</f>
        <v>369.57923030840533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1601.5099980030898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1028</v>
      </c>
      <c r="C31" s="81" t="s">
        <v>1204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45</v>
      </c>
      <c r="N37" s="273">
        <f>K37/M37</f>
        <v>4068.8499974395809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7836.4645211917523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519</v>
      </c>
      <c r="B48" s="43" t="str">
        <f>VLOOKUP(A48,MATERIALES!A4:D373,3,FALSE)</f>
        <v xml:space="preserve">Material  de afirmado de la Zona </v>
      </c>
      <c r="C48" s="282"/>
      <c r="D48" s="282"/>
      <c r="E48" s="282"/>
      <c r="F48" s="282"/>
      <c r="G48" s="282"/>
      <c r="H48" s="282"/>
      <c r="I48" s="269"/>
      <c r="J48" s="225" t="str">
        <f>VLOOKUP(A48,MATERIALES!A4:D373,2,FALSE)</f>
        <v>m3</v>
      </c>
      <c r="K48" s="283">
        <v>1.25</v>
      </c>
      <c r="L48" s="268"/>
      <c r="M48" s="403">
        <f>VLOOKUP(A48,MATERIALES!A4:D395,4,FALSE)</f>
        <v>15489.004704015477</v>
      </c>
      <c r="N48" s="273">
        <f>K48*M48</f>
        <v>19361.255880019347</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12.495331525928451</v>
      </c>
      <c r="N49" s="273">
        <f>K49*M49</f>
        <v>312.38328814821131</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19673.63916816756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1241</v>
      </c>
      <c r="B59" s="46" t="str">
        <f>VLOOKUP(A59,TRANSPORTE!A5:D104,3,FALSE)</f>
        <v>Transporte de material de afirmado</v>
      </c>
      <c r="C59" s="318"/>
      <c r="D59" s="318"/>
      <c r="E59" s="318"/>
      <c r="F59" s="318"/>
      <c r="G59" s="318"/>
      <c r="H59" s="312" t="s">
        <v>339</v>
      </c>
      <c r="I59" s="280">
        <v>1.25</v>
      </c>
      <c r="J59" s="287">
        <v>1</v>
      </c>
      <c r="K59" s="280">
        <f>I59*J59</f>
        <v>1.25</v>
      </c>
      <c r="L59" s="913">
        <f>VLOOKUP(A59,TRANSPORTE!A5:D123,4,FALSE)</f>
        <v>1117.717304658089</v>
      </c>
      <c r="M59" s="914"/>
      <c r="N59" s="288">
        <f>K59*L59</f>
        <v>1397.1466308226113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29504.328774666392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5900.8657549332784</v>
      </c>
      <c r="M83" s="862"/>
      <c r="N83" s="51"/>
    </row>
    <row r="84" spans="1:14">
      <c r="B84" s="89" t="s">
        <v>973</v>
      </c>
      <c r="C84" s="90"/>
      <c r="D84" s="90"/>
      <c r="E84" s="90"/>
      <c r="F84" s="90"/>
      <c r="G84" s="90"/>
      <c r="H84" s="90"/>
      <c r="I84" s="87"/>
      <c r="J84" s="88"/>
      <c r="K84" s="305">
        <v>0.05</v>
      </c>
      <c r="L84" s="861">
        <f>N78*K84</f>
        <v>1475.2164387333196</v>
      </c>
      <c r="M84" s="862"/>
      <c r="N84" s="51"/>
    </row>
    <row r="85" spans="1:14" ht="15.75" thickBot="1">
      <c r="B85" s="91" t="s">
        <v>974</v>
      </c>
      <c r="C85" s="92"/>
      <c r="D85" s="92"/>
      <c r="E85" s="92"/>
      <c r="F85" s="92"/>
      <c r="G85" s="92"/>
      <c r="H85" s="92"/>
      <c r="I85" s="93"/>
      <c r="J85" s="94"/>
      <c r="K85" s="306">
        <v>0.05</v>
      </c>
      <c r="L85" s="863">
        <f>N78*K85</f>
        <v>1475.2164387333196</v>
      </c>
      <c r="M85" s="864"/>
      <c r="N85" s="51"/>
    </row>
    <row r="86" spans="1:14" ht="15.75" thickBot="1">
      <c r="B86" s="826" t="s">
        <v>953</v>
      </c>
      <c r="C86" s="827"/>
      <c r="D86" s="827"/>
      <c r="E86" s="827"/>
      <c r="F86" s="827"/>
      <c r="G86" s="827"/>
      <c r="H86" s="827"/>
      <c r="I86" s="827"/>
      <c r="J86" s="827"/>
      <c r="K86" s="827"/>
      <c r="L86" s="827"/>
      <c r="M86" s="828"/>
      <c r="N86" s="52">
        <f>L83+L84+L85</f>
        <v>8851.2986323999176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38355.627407066306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1029</v>
      </c>
      <c r="C31" s="81" t="s">
        <v>1472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45</v>
      </c>
      <c r="N37" s="273">
        <f>K37/M37</f>
        <v>4068.8499974395809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7836.4645211917523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63195.13919238314</v>
      </c>
      <c r="N48" s="273">
        <f>K48*M48</f>
        <v>82153.680950098089</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82453.568906720378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92340.144378452111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18468.028875690423</v>
      </c>
      <c r="M83" s="862"/>
      <c r="N83" s="51"/>
    </row>
    <row r="84" spans="1:14">
      <c r="B84" s="89" t="s">
        <v>973</v>
      </c>
      <c r="C84" s="90"/>
      <c r="D84" s="90"/>
      <c r="E84" s="90"/>
      <c r="F84" s="90"/>
      <c r="G84" s="90"/>
      <c r="H84" s="90"/>
      <c r="I84" s="87"/>
      <c r="J84" s="88"/>
      <c r="K84" s="305">
        <v>0.05</v>
      </c>
      <c r="L84" s="861">
        <f>N78*K84</f>
        <v>4617.0072189226057</v>
      </c>
      <c r="M84" s="862"/>
      <c r="N84" s="51"/>
    </row>
    <row r="85" spans="1:14" ht="15.75" thickBot="1">
      <c r="B85" s="91" t="s">
        <v>974</v>
      </c>
      <c r="C85" s="92"/>
      <c r="D85" s="92"/>
      <c r="E85" s="92"/>
      <c r="F85" s="92"/>
      <c r="G85" s="92"/>
      <c r="H85" s="92"/>
      <c r="I85" s="93"/>
      <c r="J85" s="94"/>
      <c r="K85" s="306">
        <v>0.05</v>
      </c>
      <c r="L85" s="863">
        <f>N78*K85</f>
        <v>4617.0072189226057</v>
      </c>
      <c r="M85" s="864"/>
      <c r="N85" s="51"/>
    </row>
    <row r="86" spans="1:14" ht="15.75" thickBot="1">
      <c r="B86" s="826" t="s">
        <v>953</v>
      </c>
      <c r="C86" s="827"/>
      <c r="D86" s="827"/>
      <c r="E86" s="827"/>
      <c r="F86" s="827"/>
      <c r="G86" s="827"/>
      <c r="H86" s="827"/>
      <c r="I86" s="827"/>
      <c r="J86" s="827"/>
      <c r="K86" s="827"/>
      <c r="L86" s="827"/>
      <c r="M86" s="828"/>
      <c r="N86" s="52">
        <f>L83+L84+L85</f>
        <v>27702.043313535632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120042.18769198774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1030</v>
      </c>
      <c r="C31" s="81" t="s">
        <v>1471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45</v>
      </c>
      <c r="N37" s="273">
        <f>K37/M37</f>
        <v>4068.8499974395809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7836.4645211917523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63195.13919238314</v>
      </c>
      <c r="N48" s="273">
        <f>K48*M48</f>
        <v>82153.680950098089</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82453.568906720378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92340.144378452111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18468.028875690423</v>
      </c>
      <c r="M83" s="862"/>
      <c r="N83" s="51"/>
    </row>
    <row r="84" spans="1:14">
      <c r="B84" s="89" t="s">
        <v>973</v>
      </c>
      <c r="C84" s="90"/>
      <c r="D84" s="90"/>
      <c r="E84" s="90"/>
      <c r="F84" s="90"/>
      <c r="G84" s="90"/>
      <c r="H84" s="90"/>
      <c r="I84" s="87"/>
      <c r="J84" s="88"/>
      <c r="K84" s="305">
        <v>0.05</v>
      </c>
      <c r="L84" s="861">
        <f>N78*K84</f>
        <v>4617.0072189226057</v>
      </c>
      <c r="M84" s="862"/>
      <c r="N84" s="51"/>
    </row>
    <row r="85" spans="1:14" ht="15.75" thickBot="1">
      <c r="B85" s="91" t="s">
        <v>974</v>
      </c>
      <c r="C85" s="92"/>
      <c r="D85" s="92"/>
      <c r="E85" s="92"/>
      <c r="F85" s="92"/>
      <c r="G85" s="92"/>
      <c r="H85" s="92"/>
      <c r="I85" s="93"/>
      <c r="J85" s="94"/>
      <c r="K85" s="306">
        <v>0.05</v>
      </c>
      <c r="L85" s="863">
        <f>N78*K85</f>
        <v>4617.0072189226057</v>
      </c>
      <c r="M85" s="864"/>
      <c r="N85" s="51"/>
    </row>
    <row r="86" spans="1:14" ht="15.75" thickBot="1">
      <c r="B86" s="826" t="s">
        <v>953</v>
      </c>
      <c r="C86" s="827"/>
      <c r="D86" s="827"/>
      <c r="E86" s="827"/>
      <c r="F86" s="827"/>
      <c r="G86" s="827"/>
      <c r="H86" s="827"/>
      <c r="I86" s="827"/>
      <c r="J86" s="827"/>
      <c r="K86" s="827"/>
      <c r="L86" s="827"/>
      <c r="M86" s="828"/>
      <c r="N86" s="52">
        <f>L83+L84+L85</f>
        <v>27702.043313535632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120042.18769198774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1473</v>
      </c>
      <c r="C31" s="81" t="s">
        <v>1474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45</v>
      </c>
      <c r="N37" s="273">
        <f>K37/M37</f>
        <v>4068.8499974395809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7836.4645211917523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63195.13919238314</v>
      </c>
      <c r="N48" s="273">
        <f>K48*M48</f>
        <v>82153.680950098089</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82453.568906720378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92340.144378452111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18468.028875690423</v>
      </c>
      <c r="M83" s="862"/>
      <c r="N83" s="51"/>
    </row>
    <row r="84" spans="1:14">
      <c r="B84" s="89" t="s">
        <v>973</v>
      </c>
      <c r="C84" s="90"/>
      <c r="D84" s="90"/>
      <c r="E84" s="90"/>
      <c r="F84" s="90"/>
      <c r="G84" s="90"/>
      <c r="H84" s="90"/>
      <c r="I84" s="87"/>
      <c r="J84" s="88"/>
      <c r="K84" s="305">
        <v>0.05</v>
      </c>
      <c r="L84" s="861">
        <f>N78*K84</f>
        <v>4617.0072189226057</v>
      </c>
      <c r="M84" s="862"/>
      <c r="N84" s="51"/>
    </row>
    <row r="85" spans="1:14" ht="15.75" thickBot="1">
      <c r="B85" s="91" t="s">
        <v>974</v>
      </c>
      <c r="C85" s="92"/>
      <c r="D85" s="92"/>
      <c r="E85" s="92"/>
      <c r="F85" s="92"/>
      <c r="G85" s="92"/>
      <c r="H85" s="92"/>
      <c r="I85" s="93"/>
      <c r="J85" s="94"/>
      <c r="K85" s="306">
        <v>0.05</v>
      </c>
      <c r="L85" s="863">
        <f>N78*K85</f>
        <v>4617.0072189226057</v>
      </c>
      <c r="M85" s="864"/>
      <c r="N85" s="51"/>
    </row>
    <row r="86" spans="1:14" ht="15.75" thickBot="1">
      <c r="B86" s="826" t="s">
        <v>953</v>
      </c>
      <c r="C86" s="827"/>
      <c r="D86" s="827"/>
      <c r="E86" s="827"/>
      <c r="F86" s="827"/>
      <c r="G86" s="827"/>
      <c r="H86" s="827"/>
      <c r="I86" s="827"/>
      <c r="J86" s="827"/>
      <c r="K86" s="827"/>
      <c r="L86" s="827"/>
      <c r="M86" s="828"/>
      <c r="N86" s="52">
        <f>L83+L84+L85</f>
        <v>27702.043313535632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120042.18769198774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1475</v>
      </c>
      <c r="C31" s="81" t="s">
        <v>1476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272">
        <v>2.5</v>
      </c>
      <c r="N36" s="273">
        <f>K36/M36</f>
        <v>4408.2042030890352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404"/>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5216.2298121250551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63195.13919238314</v>
      </c>
      <c r="N48" s="273">
        <f>K48*M48</f>
        <v>82153.680950098089</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82453.568906720378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105283.34339562134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21056.668679124268</v>
      </c>
      <c r="M83" s="862"/>
      <c r="N83" s="51"/>
    </row>
    <row r="84" spans="1:14">
      <c r="B84" s="89" t="s">
        <v>973</v>
      </c>
      <c r="C84" s="90"/>
      <c r="D84" s="90"/>
      <c r="E84" s="90"/>
      <c r="F84" s="90"/>
      <c r="G84" s="90"/>
      <c r="H84" s="90"/>
      <c r="I84" s="87"/>
      <c r="J84" s="88"/>
      <c r="K84" s="305">
        <v>0.05</v>
      </c>
      <c r="L84" s="861">
        <f>N78*K84</f>
        <v>5264.1671697810671</v>
      </c>
      <c r="M84" s="862"/>
      <c r="N84" s="51"/>
    </row>
    <row r="85" spans="1:14" ht="15.75" thickBot="1">
      <c r="B85" s="91" t="s">
        <v>974</v>
      </c>
      <c r="C85" s="92"/>
      <c r="D85" s="92"/>
      <c r="E85" s="92"/>
      <c r="F85" s="92"/>
      <c r="G85" s="92"/>
      <c r="H85" s="92"/>
      <c r="I85" s="93"/>
      <c r="J85" s="94"/>
      <c r="K85" s="306">
        <v>0.05</v>
      </c>
      <c r="L85" s="863">
        <f>N78*K85</f>
        <v>5264.1671697810671</v>
      </c>
      <c r="M85" s="864"/>
      <c r="N85" s="51"/>
    </row>
    <row r="86" spans="1:14" ht="15.75" thickBot="1">
      <c r="B86" s="826" t="s">
        <v>953</v>
      </c>
      <c r="C86" s="827"/>
      <c r="D86" s="827"/>
      <c r="E86" s="827"/>
      <c r="F86" s="827"/>
      <c r="G86" s="827"/>
      <c r="H86" s="827"/>
      <c r="I86" s="827"/>
      <c r="J86" s="827"/>
      <c r="K86" s="827"/>
      <c r="L86" s="827"/>
      <c r="M86" s="828"/>
      <c r="N86" s="52">
        <f>L83+L84+L85</f>
        <v>31585.003018686402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136868.34641430774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1477</v>
      </c>
      <c r="C31" s="81" t="s">
        <v>1478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272">
        <v>2.5</v>
      </c>
      <c r="N36" s="273">
        <f>K36/M36</f>
        <v>4408.2042030890352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5216.2298121250551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63195.13919238314</v>
      </c>
      <c r="N48" s="273">
        <f>K48*M48</f>
        <v>82153.680950098089</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82453.568906720378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105283.34339562134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21056.668679124268</v>
      </c>
      <c r="M83" s="862"/>
      <c r="N83" s="51"/>
    </row>
    <row r="84" spans="1:14">
      <c r="B84" s="89" t="s">
        <v>973</v>
      </c>
      <c r="C84" s="90"/>
      <c r="D84" s="90"/>
      <c r="E84" s="90"/>
      <c r="F84" s="90"/>
      <c r="G84" s="90"/>
      <c r="H84" s="90"/>
      <c r="I84" s="87"/>
      <c r="J84" s="88"/>
      <c r="K84" s="305">
        <v>0.05</v>
      </c>
      <c r="L84" s="861">
        <f>N78*K84</f>
        <v>5264.1671697810671</v>
      </c>
      <c r="M84" s="862"/>
      <c r="N84" s="51"/>
    </row>
    <row r="85" spans="1:14" ht="15.75" thickBot="1">
      <c r="B85" s="91" t="s">
        <v>974</v>
      </c>
      <c r="C85" s="92"/>
      <c r="D85" s="92"/>
      <c r="E85" s="92"/>
      <c r="F85" s="92"/>
      <c r="G85" s="92"/>
      <c r="H85" s="92"/>
      <c r="I85" s="93"/>
      <c r="J85" s="94"/>
      <c r="K85" s="306">
        <v>0.05</v>
      </c>
      <c r="L85" s="863">
        <f>N78*K85</f>
        <v>5264.1671697810671</v>
      </c>
      <c r="M85" s="864"/>
      <c r="N85" s="51"/>
    </row>
    <row r="86" spans="1:14" ht="15.75" thickBot="1">
      <c r="B86" s="826" t="s">
        <v>953</v>
      </c>
      <c r="C86" s="827"/>
      <c r="D86" s="827"/>
      <c r="E86" s="827"/>
      <c r="F86" s="827"/>
      <c r="G86" s="827"/>
      <c r="H86" s="827"/>
      <c r="I86" s="827"/>
      <c r="J86" s="827"/>
      <c r="K86" s="827"/>
      <c r="L86" s="827"/>
      <c r="M86" s="828"/>
      <c r="N86" s="52">
        <f>L83+L84+L85</f>
        <v>31585.003018686402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136868.34641430774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1479</v>
      </c>
      <c r="C31" s="81" t="s">
        <v>1480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272">
        <v>2.5</v>
      </c>
      <c r="N36" s="273">
        <f>K36/M36</f>
        <v>4408.2042030890352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5216.2298121250551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63195.13919238314</v>
      </c>
      <c r="N48" s="273">
        <f>K48*M48</f>
        <v>82153.680950098089</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82453.568906720378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105283.34339562134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21056.668679124268</v>
      </c>
      <c r="M83" s="862"/>
      <c r="N83" s="51"/>
    </row>
    <row r="84" spans="1:14">
      <c r="B84" s="89" t="s">
        <v>973</v>
      </c>
      <c r="C84" s="90"/>
      <c r="D84" s="90"/>
      <c r="E84" s="90"/>
      <c r="F84" s="90"/>
      <c r="G84" s="90"/>
      <c r="H84" s="90"/>
      <c r="I84" s="87"/>
      <c r="J84" s="88"/>
      <c r="K84" s="305">
        <v>0.05</v>
      </c>
      <c r="L84" s="861">
        <f>N78*K84</f>
        <v>5264.1671697810671</v>
      </c>
      <c r="M84" s="862"/>
      <c r="N84" s="51"/>
    </row>
    <row r="85" spans="1:14" ht="15.75" thickBot="1">
      <c r="B85" s="91" t="s">
        <v>974</v>
      </c>
      <c r="C85" s="92"/>
      <c r="D85" s="92"/>
      <c r="E85" s="92"/>
      <c r="F85" s="92"/>
      <c r="G85" s="92"/>
      <c r="H85" s="92"/>
      <c r="I85" s="93"/>
      <c r="J85" s="94"/>
      <c r="K85" s="306">
        <v>0.05</v>
      </c>
      <c r="L85" s="863">
        <f>N78*K85</f>
        <v>5264.1671697810671</v>
      </c>
      <c r="M85" s="864"/>
      <c r="N85" s="51"/>
    </row>
    <row r="86" spans="1:14" ht="15.75" thickBot="1">
      <c r="B86" s="826" t="s">
        <v>953</v>
      </c>
      <c r="C86" s="827"/>
      <c r="D86" s="827"/>
      <c r="E86" s="827"/>
      <c r="F86" s="827"/>
      <c r="G86" s="827"/>
      <c r="H86" s="827"/>
      <c r="I86" s="827"/>
      <c r="J86" s="827"/>
      <c r="K86" s="827"/>
      <c r="L86" s="827"/>
      <c r="M86" s="828"/>
      <c r="N86" s="52">
        <f>L83+L84+L85</f>
        <v>31585.003018686402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136868.34641430774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1031</v>
      </c>
      <c r="C31" s="81" t="s">
        <v>1481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45</v>
      </c>
      <c r="N37" s="273">
        <f>K37/M37</f>
        <v>4068.8499974395809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7836.4645211917523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94803.468657388716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104690.04412912045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20938.00882582409</v>
      </c>
      <c r="M83" s="862"/>
      <c r="N83" s="51"/>
    </row>
    <row r="84" spans="1:14">
      <c r="B84" s="89" t="s">
        <v>973</v>
      </c>
      <c r="C84" s="90"/>
      <c r="D84" s="90"/>
      <c r="E84" s="90"/>
      <c r="F84" s="90"/>
      <c r="G84" s="90"/>
      <c r="H84" s="90"/>
      <c r="I84" s="87"/>
      <c r="J84" s="88"/>
      <c r="K84" s="305">
        <v>0.05</v>
      </c>
      <c r="L84" s="861">
        <f>N78*K84</f>
        <v>5234.5022064560226</v>
      </c>
      <c r="M84" s="862"/>
      <c r="N84" s="51"/>
    </row>
    <row r="85" spans="1:14" ht="15.75" thickBot="1">
      <c r="B85" s="91" t="s">
        <v>974</v>
      </c>
      <c r="C85" s="92"/>
      <c r="D85" s="92"/>
      <c r="E85" s="92"/>
      <c r="F85" s="92"/>
      <c r="G85" s="92"/>
      <c r="H85" s="92"/>
      <c r="I85" s="93"/>
      <c r="J85" s="94"/>
      <c r="K85" s="306">
        <v>0.05</v>
      </c>
      <c r="L85" s="863">
        <f>N78*K85</f>
        <v>5234.5022064560226</v>
      </c>
      <c r="M85" s="864"/>
      <c r="N85" s="51"/>
    </row>
    <row r="86" spans="1:14" ht="15.75" thickBot="1">
      <c r="B86" s="826" t="s">
        <v>953</v>
      </c>
      <c r="C86" s="827"/>
      <c r="D86" s="827"/>
      <c r="E86" s="827"/>
      <c r="F86" s="827"/>
      <c r="G86" s="827"/>
      <c r="H86" s="827"/>
      <c r="I86" s="827"/>
      <c r="J86" s="827"/>
      <c r="K86" s="827"/>
      <c r="L86" s="827"/>
      <c r="M86" s="828"/>
      <c r="N86" s="52">
        <f>L83+L84+L85</f>
        <v>31407.013238736134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136097.05736785659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1032</v>
      </c>
      <c r="C31" s="81" t="s">
        <v>1482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45</v>
      </c>
      <c r="N37" s="273">
        <f>K37/M37</f>
        <v>4068.8499974395809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7836.4645211917523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94803.468657388716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104690.04412912045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20938.00882582409</v>
      </c>
      <c r="M83" s="862"/>
      <c r="N83" s="51"/>
    </row>
    <row r="84" spans="1:14">
      <c r="B84" s="89" t="s">
        <v>973</v>
      </c>
      <c r="C84" s="90"/>
      <c r="D84" s="90"/>
      <c r="E84" s="90"/>
      <c r="F84" s="90"/>
      <c r="G84" s="90"/>
      <c r="H84" s="90"/>
      <c r="I84" s="87"/>
      <c r="J84" s="88"/>
      <c r="K84" s="305">
        <v>0.05</v>
      </c>
      <c r="L84" s="861">
        <f>N78*K84</f>
        <v>5234.5022064560226</v>
      </c>
      <c r="M84" s="862"/>
      <c r="N84" s="51"/>
    </row>
    <row r="85" spans="1:14" ht="15.75" thickBot="1">
      <c r="B85" s="91" t="s">
        <v>974</v>
      </c>
      <c r="C85" s="92"/>
      <c r="D85" s="92"/>
      <c r="E85" s="92"/>
      <c r="F85" s="92"/>
      <c r="G85" s="92"/>
      <c r="H85" s="92"/>
      <c r="I85" s="93"/>
      <c r="J85" s="94"/>
      <c r="K85" s="306">
        <v>0.05</v>
      </c>
      <c r="L85" s="863">
        <f>N78*K85</f>
        <v>5234.5022064560226</v>
      </c>
      <c r="M85" s="864"/>
      <c r="N85" s="51"/>
    </row>
    <row r="86" spans="1:14" ht="15.75" thickBot="1">
      <c r="B86" s="826" t="s">
        <v>953</v>
      </c>
      <c r="C86" s="827"/>
      <c r="D86" s="827"/>
      <c r="E86" s="827"/>
      <c r="F86" s="827"/>
      <c r="G86" s="827"/>
      <c r="H86" s="827"/>
      <c r="I86" s="827"/>
      <c r="J86" s="827"/>
      <c r="K86" s="827"/>
      <c r="L86" s="827"/>
      <c r="M86" s="828"/>
      <c r="N86" s="52">
        <f>L83+L84+L85</f>
        <v>31407.013238736134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136097.05736785659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1483</v>
      </c>
      <c r="C31" s="81" t="s">
        <v>1484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183098.24988478114</v>
      </c>
      <c r="L37" s="271"/>
      <c r="M37" s="272">
        <v>45</v>
      </c>
      <c r="N37" s="273">
        <f>K37/M37</f>
        <v>4068.8499974395809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7836.4645211917523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94803.468657388716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104690.04412912045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20938.00882582409</v>
      </c>
      <c r="M83" s="862"/>
      <c r="N83" s="51"/>
    </row>
    <row r="84" spans="1:14">
      <c r="B84" s="89" t="s">
        <v>973</v>
      </c>
      <c r="C84" s="90"/>
      <c r="D84" s="90"/>
      <c r="E84" s="90"/>
      <c r="F84" s="90"/>
      <c r="G84" s="90"/>
      <c r="H84" s="90"/>
      <c r="I84" s="87"/>
      <c r="J84" s="88"/>
      <c r="K84" s="305">
        <v>0.05</v>
      </c>
      <c r="L84" s="861">
        <f>N78*K84</f>
        <v>5234.5022064560226</v>
      </c>
      <c r="M84" s="862"/>
      <c r="N84" s="51"/>
    </row>
    <row r="85" spans="1:14" ht="15.75" thickBot="1">
      <c r="B85" s="91" t="s">
        <v>974</v>
      </c>
      <c r="C85" s="92"/>
      <c r="D85" s="92"/>
      <c r="E85" s="92"/>
      <c r="F85" s="92"/>
      <c r="G85" s="92"/>
      <c r="H85" s="92"/>
      <c r="I85" s="93"/>
      <c r="J85" s="94"/>
      <c r="K85" s="306">
        <v>0.05</v>
      </c>
      <c r="L85" s="863">
        <f>N78*K85</f>
        <v>5234.5022064560226</v>
      </c>
      <c r="M85" s="864"/>
      <c r="N85" s="51"/>
    </row>
    <row r="86" spans="1:14" ht="15.75" thickBot="1">
      <c r="B86" s="826" t="s">
        <v>953</v>
      </c>
      <c r="C86" s="827"/>
      <c r="D86" s="827"/>
      <c r="E86" s="827"/>
      <c r="F86" s="827"/>
      <c r="G86" s="827"/>
      <c r="H86" s="827"/>
      <c r="I86" s="827"/>
      <c r="J86" s="827"/>
      <c r="K86" s="827"/>
      <c r="L86" s="827"/>
      <c r="M86" s="828"/>
      <c r="N86" s="52">
        <f>L83+L84+L85</f>
        <v>31407.013238736134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136097.05736785659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1485</v>
      </c>
      <c r="C31" s="81" t="s">
        <v>1486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272">
        <v>2.5</v>
      </c>
      <c r="N36" s="273">
        <f>K36/M36</f>
        <v>4408.2042030890352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5216.2298121250551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94803.468657388716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117633.24314628968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23526.648629257936</v>
      </c>
      <c r="M83" s="862"/>
      <c r="N83" s="51"/>
    </row>
    <row r="84" spans="1:14">
      <c r="B84" s="89" t="s">
        <v>973</v>
      </c>
      <c r="C84" s="90"/>
      <c r="D84" s="90"/>
      <c r="E84" s="90"/>
      <c r="F84" s="90"/>
      <c r="G84" s="90"/>
      <c r="H84" s="90"/>
      <c r="I84" s="87"/>
      <c r="J84" s="88"/>
      <c r="K84" s="305">
        <v>0.05</v>
      </c>
      <c r="L84" s="861">
        <f>N78*K84</f>
        <v>5881.6621573144839</v>
      </c>
      <c r="M84" s="862"/>
      <c r="N84" s="51"/>
    </row>
    <row r="85" spans="1:14" ht="15.75" thickBot="1">
      <c r="B85" s="91" t="s">
        <v>974</v>
      </c>
      <c r="C85" s="92"/>
      <c r="D85" s="92"/>
      <c r="E85" s="92"/>
      <c r="F85" s="92"/>
      <c r="G85" s="92"/>
      <c r="H85" s="92"/>
      <c r="I85" s="93"/>
      <c r="J85" s="94"/>
      <c r="K85" s="306">
        <v>0.05</v>
      </c>
      <c r="L85" s="863">
        <f>N78*K85</f>
        <v>5881.6621573144839</v>
      </c>
      <c r="M85" s="864"/>
      <c r="N85" s="51"/>
    </row>
    <row r="86" spans="1:14" ht="15.75" thickBot="1">
      <c r="B86" s="826" t="s">
        <v>953</v>
      </c>
      <c r="C86" s="827"/>
      <c r="D86" s="827"/>
      <c r="E86" s="827"/>
      <c r="F86" s="827"/>
      <c r="G86" s="827"/>
      <c r="H86" s="827"/>
      <c r="I86" s="827"/>
      <c r="J86" s="827"/>
      <c r="K86" s="827"/>
      <c r="L86" s="827"/>
      <c r="M86" s="828"/>
      <c r="N86" s="52">
        <f>L83+L84+L85</f>
        <v>35289.972943886904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152923.21609017657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1487</v>
      </c>
      <c r="C31" s="81" t="s">
        <v>1488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272">
        <v>2.5</v>
      </c>
      <c r="N36" s="273">
        <f>K36/M36</f>
        <v>4408.2042030890352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5216.2298121250551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94803.468657388716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117633.24314628968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23526.648629257936</v>
      </c>
      <c r="M83" s="862"/>
      <c r="N83" s="51"/>
    </row>
    <row r="84" spans="1:14">
      <c r="B84" s="89" t="s">
        <v>973</v>
      </c>
      <c r="C84" s="90"/>
      <c r="D84" s="90"/>
      <c r="E84" s="90"/>
      <c r="F84" s="90"/>
      <c r="G84" s="90"/>
      <c r="H84" s="90"/>
      <c r="I84" s="87"/>
      <c r="J84" s="88"/>
      <c r="K84" s="305">
        <v>0.05</v>
      </c>
      <c r="L84" s="861">
        <f>N78*K84</f>
        <v>5881.6621573144839</v>
      </c>
      <c r="M84" s="862"/>
      <c r="N84" s="51"/>
    </row>
    <row r="85" spans="1:14" ht="15.75" thickBot="1">
      <c r="B85" s="91" t="s">
        <v>974</v>
      </c>
      <c r="C85" s="92"/>
      <c r="D85" s="92"/>
      <c r="E85" s="92"/>
      <c r="F85" s="92"/>
      <c r="G85" s="92"/>
      <c r="H85" s="92"/>
      <c r="I85" s="93"/>
      <c r="J85" s="94"/>
      <c r="K85" s="306">
        <v>0.05</v>
      </c>
      <c r="L85" s="863">
        <f>N78*K85</f>
        <v>5881.6621573144839</v>
      </c>
      <c r="M85" s="864"/>
      <c r="N85" s="51"/>
    </row>
    <row r="86" spans="1:14" ht="15.75" thickBot="1">
      <c r="B86" s="826" t="s">
        <v>953</v>
      </c>
      <c r="C86" s="827"/>
      <c r="D86" s="827"/>
      <c r="E86" s="827"/>
      <c r="F86" s="827"/>
      <c r="G86" s="827"/>
      <c r="H86" s="827"/>
      <c r="I86" s="827"/>
      <c r="J86" s="827"/>
      <c r="K86" s="827"/>
      <c r="L86" s="827"/>
      <c r="M86" s="828"/>
      <c r="N86" s="52">
        <f>L83+L84+L85</f>
        <v>35289.972943886904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152923.21609017657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1489</v>
      </c>
      <c r="C31" s="81" t="s">
        <v>1490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272">
        <v>2.5</v>
      </c>
      <c r="N36" s="273">
        <f>K36/M36</f>
        <v>4408.2042030890352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5216.2298121250551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12.495331525928451</v>
      </c>
      <c r="N49" s="273">
        <f>K49*M49</f>
        <v>299.88795662228284</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94803.468657388716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117633.24314628968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23526.648629257936</v>
      </c>
      <c r="M83" s="862"/>
      <c r="N83" s="51"/>
    </row>
    <row r="84" spans="1:14">
      <c r="B84" s="89" t="s">
        <v>973</v>
      </c>
      <c r="C84" s="90"/>
      <c r="D84" s="90"/>
      <c r="E84" s="90"/>
      <c r="F84" s="90"/>
      <c r="G84" s="90"/>
      <c r="H84" s="90"/>
      <c r="I84" s="87"/>
      <c r="J84" s="88"/>
      <c r="K84" s="305">
        <v>0.05</v>
      </c>
      <c r="L84" s="861">
        <f>N78*K84</f>
        <v>5881.6621573144839</v>
      </c>
      <c r="M84" s="862"/>
      <c r="N84" s="51"/>
    </row>
    <row r="85" spans="1:14" ht="15.75" thickBot="1">
      <c r="B85" s="91" t="s">
        <v>974</v>
      </c>
      <c r="C85" s="92"/>
      <c r="D85" s="92"/>
      <c r="E85" s="92"/>
      <c r="F85" s="92"/>
      <c r="G85" s="92"/>
      <c r="H85" s="92"/>
      <c r="I85" s="93"/>
      <c r="J85" s="94"/>
      <c r="K85" s="306">
        <v>0.05</v>
      </c>
      <c r="L85" s="863">
        <f>N78*K85</f>
        <v>5881.6621573144839</v>
      </c>
      <c r="M85" s="864"/>
      <c r="N85" s="51"/>
    </row>
    <row r="86" spans="1:14" ht="15.75" thickBot="1">
      <c r="B86" s="826" t="s">
        <v>953</v>
      </c>
      <c r="C86" s="827"/>
      <c r="D86" s="827"/>
      <c r="E86" s="827"/>
      <c r="F86" s="827"/>
      <c r="G86" s="827"/>
      <c r="H86" s="827"/>
      <c r="I86" s="827"/>
      <c r="J86" s="827"/>
      <c r="K86" s="827"/>
      <c r="L86" s="827"/>
      <c r="M86" s="828"/>
      <c r="N86" s="52">
        <f>L83+L84+L85</f>
        <v>35289.972943886904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152923.21609017657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1033</v>
      </c>
      <c r="C31" s="81" t="s">
        <v>1491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30</v>
      </c>
      <c r="N36" s="273">
        <f>K36/M36</f>
        <v>2712.5666649597206</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30</v>
      </c>
      <c r="N37" s="273">
        <f>K37/M37</f>
        <v>4407.9208305595466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30</v>
      </c>
      <c r="N38" s="273">
        <f>K38/M38</f>
        <v>3947.1114432111649</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11076.555115547699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1.25</v>
      </c>
      <c r="L48" s="268"/>
      <c r="M48" s="403">
        <f>VLOOKUP(A48,MATERIALES!A4:D395,4,FALSE)</f>
        <v>72695.06207751263</v>
      </c>
      <c r="N48" s="273">
        <f>K48*M48</f>
        <v>90868.827596890784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90868.827596890784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1117.717304658089</v>
      </c>
      <c r="M59" s="914"/>
      <c r="N59" s="288">
        <f>K59*L59</f>
        <v>1397.1466308226113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104238.14702498779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20847.629404997559</v>
      </c>
      <c r="M83" s="862"/>
      <c r="N83" s="51"/>
    </row>
    <row r="84" spans="1:14">
      <c r="B84" s="89" t="s">
        <v>973</v>
      </c>
      <c r="C84" s="90"/>
      <c r="D84" s="90"/>
      <c r="E84" s="90"/>
      <c r="F84" s="90"/>
      <c r="G84" s="90"/>
      <c r="H84" s="90"/>
      <c r="I84" s="87"/>
      <c r="J84" s="88"/>
      <c r="K84" s="305">
        <v>0.05</v>
      </c>
      <c r="L84" s="861">
        <f>N78*K84</f>
        <v>5211.9073512493896</v>
      </c>
      <c r="M84" s="862"/>
      <c r="N84" s="51"/>
    </row>
    <row r="85" spans="1:14" ht="15.75" thickBot="1">
      <c r="B85" s="91" t="s">
        <v>974</v>
      </c>
      <c r="C85" s="92"/>
      <c r="D85" s="92"/>
      <c r="E85" s="92"/>
      <c r="F85" s="92"/>
      <c r="G85" s="92"/>
      <c r="H85" s="92"/>
      <c r="I85" s="93"/>
      <c r="J85" s="94"/>
      <c r="K85" s="306">
        <v>0.05</v>
      </c>
      <c r="L85" s="863">
        <f>N78*K85</f>
        <v>5211.9073512493896</v>
      </c>
      <c r="M85" s="864"/>
      <c r="N85" s="51"/>
    </row>
    <row r="86" spans="1:14" ht="15.75" thickBot="1">
      <c r="B86" s="826" t="s">
        <v>953</v>
      </c>
      <c r="C86" s="827"/>
      <c r="D86" s="827"/>
      <c r="E86" s="827"/>
      <c r="F86" s="827"/>
      <c r="G86" s="827"/>
      <c r="H86" s="827"/>
      <c r="I86" s="827"/>
      <c r="J86" s="827"/>
      <c r="K86" s="827"/>
      <c r="L86" s="827"/>
      <c r="M86" s="828"/>
      <c r="N86" s="52">
        <f>L83+L84+L85</f>
        <v>31271.444107496336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135509.59113248411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1034</v>
      </c>
      <c r="C31" s="81" t="s">
        <v>1492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30</v>
      </c>
      <c r="N36" s="273">
        <f>K36/M36</f>
        <v>2712.5666649597206</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30</v>
      </c>
      <c r="N37" s="273">
        <f>K37/M37</f>
        <v>4407.9208305595466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30</v>
      </c>
      <c r="N38" s="273">
        <f>K38/M38</f>
        <v>3947.1114432111649</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11076.555115547699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72695.06207751263</v>
      </c>
      <c r="N48" s="273">
        <f>K48*M48</f>
        <v>90868.827596890784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90868.827596890784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1117.717304658089</v>
      </c>
      <c r="M59" s="914"/>
      <c r="N59" s="288">
        <f>K59*L59</f>
        <v>1397.1466308226113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104238.14702498779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20847.629404997559</v>
      </c>
      <c r="M83" s="862"/>
      <c r="N83" s="51"/>
    </row>
    <row r="84" spans="1:14">
      <c r="B84" s="89" t="s">
        <v>973</v>
      </c>
      <c r="C84" s="90"/>
      <c r="D84" s="90"/>
      <c r="E84" s="90"/>
      <c r="F84" s="90"/>
      <c r="G84" s="90"/>
      <c r="H84" s="90"/>
      <c r="I84" s="87"/>
      <c r="J84" s="88"/>
      <c r="K84" s="305">
        <v>0.05</v>
      </c>
      <c r="L84" s="861">
        <f>N78*K84</f>
        <v>5211.9073512493896</v>
      </c>
      <c r="M84" s="862"/>
      <c r="N84" s="51"/>
    </row>
    <row r="85" spans="1:14" ht="15.75" thickBot="1">
      <c r="B85" s="91" t="s">
        <v>974</v>
      </c>
      <c r="C85" s="92"/>
      <c r="D85" s="92"/>
      <c r="E85" s="92"/>
      <c r="F85" s="92"/>
      <c r="G85" s="92"/>
      <c r="H85" s="92"/>
      <c r="I85" s="93"/>
      <c r="J85" s="94"/>
      <c r="K85" s="306">
        <v>0.05</v>
      </c>
      <c r="L85" s="863">
        <f>N78*K85</f>
        <v>5211.9073512493896</v>
      </c>
      <c r="M85" s="864"/>
      <c r="N85" s="51"/>
    </row>
    <row r="86" spans="1:14" ht="15.75" thickBot="1">
      <c r="B86" s="826" t="s">
        <v>953</v>
      </c>
      <c r="C86" s="827"/>
      <c r="D86" s="827"/>
      <c r="E86" s="827"/>
      <c r="F86" s="827"/>
      <c r="G86" s="827"/>
      <c r="H86" s="827"/>
      <c r="I86" s="827"/>
      <c r="J86" s="827"/>
      <c r="K86" s="827"/>
      <c r="L86" s="827"/>
      <c r="M86" s="828"/>
      <c r="N86" s="52">
        <f>L83+L84+L85</f>
        <v>31271.444107496336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135509.59113248411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1035</v>
      </c>
      <c r="C31" s="81" t="s">
        <v>1493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30</v>
      </c>
      <c r="N36" s="273">
        <f>K36/M36</f>
        <v>2712.5666649597206</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30</v>
      </c>
      <c r="N37" s="273">
        <f>K37/M37</f>
        <v>4407.9208305595466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30</v>
      </c>
      <c r="N38" s="273">
        <f>K38/M38</f>
        <v>3947.1114432111649</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11076.555115547699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72695.06207751263</v>
      </c>
      <c r="N48" s="273">
        <f>K48*M48</f>
        <v>90868.827596890784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90868.827596890784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1117.717304658089</v>
      </c>
      <c r="M59" s="914"/>
      <c r="N59" s="288">
        <f>K59*L59</f>
        <v>1397.1466308226113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104238.14702498779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20847.629404997559</v>
      </c>
      <c r="M83" s="862"/>
      <c r="N83" s="51"/>
    </row>
    <row r="84" spans="1:14">
      <c r="B84" s="89" t="s">
        <v>973</v>
      </c>
      <c r="C84" s="90"/>
      <c r="D84" s="90"/>
      <c r="E84" s="90"/>
      <c r="F84" s="90"/>
      <c r="G84" s="90"/>
      <c r="H84" s="90"/>
      <c r="I84" s="87"/>
      <c r="J84" s="88"/>
      <c r="K84" s="305">
        <v>0.05</v>
      </c>
      <c r="L84" s="861">
        <f>N78*K84</f>
        <v>5211.9073512493896</v>
      </c>
      <c r="M84" s="862"/>
      <c r="N84" s="51"/>
    </row>
    <row r="85" spans="1:14" ht="15.75" thickBot="1">
      <c r="B85" s="91" t="s">
        <v>974</v>
      </c>
      <c r="C85" s="92"/>
      <c r="D85" s="92"/>
      <c r="E85" s="92"/>
      <c r="F85" s="92"/>
      <c r="G85" s="92"/>
      <c r="H85" s="92"/>
      <c r="I85" s="93"/>
      <c r="J85" s="94"/>
      <c r="K85" s="306">
        <v>0.05</v>
      </c>
      <c r="L85" s="863">
        <f>N78*K85</f>
        <v>5211.9073512493896</v>
      </c>
      <c r="M85" s="864"/>
      <c r="N85" s="51"/>
    </row>
    <row r="86" spans="1:14" ht="15.75" thickBot="1">
      <c r="B86" s="826" t="s">
        <v>953</v>
      </c>
      <c r="C86" s="827"/>
      <c r="D86" s="827"/>
      <c r="E86" s="827"/>
      <c r="F86" s="827"/>
      <c r="G86" s="827"/>
      <c r="H86" s="827"/>
      <c r="I86" s="827"/>
      <c r="J86" s="827"/>
      <c r="K86" s="827"/>
      <c r="L86" s="827"/>
      <c r="M86" s="828"/>
      <c r="N86" s="52">
        <f>L83+L84+L85</f>
        <v>31271.444107496336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135509.59113248411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1494</v>
      </c>
      <c r="C31" s="81" t="s">
        <v>2021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416.51105086428169</v>
      </c>
      <c r="N49" s="273">
        <f>K49*M49</f>
        <v>37485.99457778535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131989.57527855178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140745.91463988365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28149.18292797673</v>
      </c>
      <c r="M83" s="862"/>
      <c r="N83" s="51"/>
    </row>
    <row r="84" spans="1:14">
      <c r="B84" s="89" t="s">
        <v>973</v>
      </c>
      <c r="C84" s="90"/>
      <c r="D84" s="90"/>
      <c r="E84" s="90"/>
      <c r="F84" s="90"/>
      <c r="G84" s="90"/>
      <c r="H84" s="90"/>
      <c r="I84" s="87"/>
      <c r="J84" s="88"/>
      <c r="K84" s="305">
        <v>0.05</v>
      </c>
      <c r="L84" s="861">
        <f>N78*K84</f>
        <v>7037.2957319941825</v>
      </c>
      <c r="M84" s="862"/>
      <c r="N84" s="51"/>
    </row>
    <row r="85" spans="1:14" ht="15.75" thickBot="1">
      <c r="B85" s="91" t="s">
        <v>974</v>
      </c>
      <c r="C85" s="92"/>
      <c r="D85" s="92"/>
      <c r="E85" s="92"/>
      <c r="F85" s="92"/>
      <c r="G85" s="92"/>
      <c r="H85" s="92"/>
      <c r="I85" s="93"/>
      <c r="J85" s="94"/>
      <c r="K85" s="306">
        <v>0.05</v>
      </c>
      <c r="L85" s="863">
        <f>N78*K85</f>
        <v>7037.2957319941825</v>
      </c>
      <c r="M85" s="864"/>
      <c r="N85" s="51"/>
    </row>
    <row r="86" spans="1:14" ht="15.75" thickBot="1">
      <c r="B86" s="826" t="s">
        <v>953</v>
      </c>
      <c r="C86" s="827"/>
      <c r="D86" s="827"/>
      <c r="E86" s="827"/>
      <c r="F86" s="827"/>
      <c r="G86" s="827"/>
      <c r="H86" s="827"/>
      <c r="I86" s="827"/>
      <c r="J86" s="827"/>
      <c r="K86" s="827"/>
      <c r="L86" s="827"/>
      <c r="M86" s="828"/>
      <c r="N86" s="52">
        <f>L83+L84+L85</f>
        <v>42223.774391965097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182969.68903184874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1495</v>
      </c>
      <c r="C31" s="81" t="s">
        <v>2022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416.51105086428169</v>
      </c>
      <c r="N49" s="273">
        <f>K49*M49</f>
        <v>37485.99457778535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131989.57527855178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140745.91463988365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28149.18292797673</v>
      </c>
      <c r="M83" s="862"/>
      <c r="N83" s="51"/>
    </row>
    <row r="84" spans="1:14">
      <c r="B84" s="89" t="s">
        <v>973</v>
      </c>
      <c r="C84" s="90"/>
      <c r="D84" s="90"/>
      <c r="E84" s="90"/>
      <c r="F84" s="90"/>
      <c r="G84" s="90"/>
      <c r="H84" s="90"/>
      <c r="I84" s="87"/>
      <c r="J84" s="88"/>
      <c r="K84" s="305">
        <v>0.05</v>
      </c>
      <c r="L84" s="861">
        <f>N78*K84</f>
        <v>7037.2957319941825</v>
      </c>
      <c r="M84" s="862"/>
      <c r="N84" s="51"/>
    </row>
    <row r="85" spans="1:14" ht="15.75" thickBot="1">
      <c r="B85" s="91" t="s">
        <v>974</v>
      </c>
      <c r="C85" s="92"/>
      <c r="D85" s="92"/>
      <c r="E85" s="92"/>
      <c r="F85" s="92"/>
      <c r="G85" s="92"/>
      <c r="H85" s="92"/>
      <c r="I85" s="93"/>
      <c r="J85" s="94"/>
      <c r="K85" s="306">
        <v>0.05</v>
      </c>
      <c r="L85" s="863">
        <f>N78*K85</f>
        <v>7037.2957319941825</v>
      </c>
      <c r="M85" s="864"/>
      <c r="N85" s="51"/>
    </row>
    <row r="86" spans="1:14" ht="15.75" thickBot="1">
      <c r="B86" s="826" t="s">
        <v>953</v>
      </c>
      <c r="C86" s="827"/>
      <c r="D86" s="827"/>
      <c r="E86" s="827"/>
      <c r="F86" s="827"/>
      <c r="G86" s="827"/>
      <c r="H86" s="827"/>
      <c r="I86" s="827"/>
      <c r="J86" s="827"/>
      <c r="K86" s="827"/>
      <c r="L86" s="827"/>
      <c r="M86" s="828"/>
      <c r="N86" s="52">
        <f>L83+L84+L85</f>
        <v>42223.774391965097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182969.68903184874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1496</v>
      </c>
      <c r="C31" s="81" t="s">
        <v>1497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416.51105086428169</v>
      </c>
      <c r="N49" s="273">
        <f>K49*M49</f>
        <v>37485.99457778535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131989.57527855178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140745.91463988365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28149.18292797673</v>
      </c>
      <c r="M83" s="862"/>
      <c r="N83" s="51"/>
    </row>
    <row r="84" spans="1:14">
      <c r="B84" s="89" t="s">
        <v>973</v>
      </c>
      <c r="C84" s="90"/>
      <c r="D84" s="90"/>
      <c r="E84" s="90"/>
      <c r="F84" s="90"/>
      <c r="G84" s="90"/>
      <c r="H84" s="90"/>
      <c r="I84" s="87"/>
      <c r="J84" s="88"/>
      <c r="K84" s="305">
        <v>0.05</v>
      </c>
      <c r="L84" s="861">
        <f>N78*K84</f>
        <v>7037.2957319941825</v>
      </c>
      <c r="M84" s="862"/>
      <c r="N84" s="51"/>
    </row>
    <row r="85" spans="1:14" ht="15.75" thickBot="1">
      <c r="B85" s="91" t="s">
        <v>974</v>
      </c>
      <c r="C85" s="92"/>
      <c r="D85" s="92"/>
      <c r="E85" s="92"/>
      <c r="F85" s="92"/>
      <c r="G85" s="92"/>
      <c r="H85" s="92"/>
      <c r="I85" s="93"/>
      <c r="J85" s="94"/>
      <c r="K85" s="306">
        <v>0.05</v>
      </c>
      <c r="L85" s="863">
        <f>N78*K85</f>
        <v>7037.2957319941825</v>
      </c>
      <c r="M85" s="864"/>
      <c r="N85" s="51"/>
    </row>
    <row r="86" spans="1:14" ht="15.75" thickBot="1">
      <c r="B86" s="826" t="s">
        <v>953</v>
      </c>
      <c r="C86" s="827"/>
      <c r="D86" s="827"/>
      <c r="E86" s="827"/>
      <c r="F86" s="827"/>
      <c r="G86" s="827"/>
      <c r="H86" s="827"/>
      <c r="I86" s="827"/>
      <c r="J86" s="827"/>
      <c r="K86" s="827"/>
      <c r="L86" s="827"/>
      <c r="M86" s="828"/>
      <c r="N86" s="52">
        <f>L83+L84+L85</f>
        <v>42223.774391965097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182969.68903184874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1498</v>
      </c>
      <c r="C31" s="81" t="s">
        <v>1499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416.51105086428169</v>
      </c>
      <c r="N49" s="273">
        <f>K49*M49</f>
        <v>37485.99457778535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131989.57527855178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140745.91463988365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28149.18292797673</v>
      </c>
      <c r="M83" s="862"/>
      <c r="N83" s="51"/>
    </row>
    <row r="84" spans="1:14">
      <c r="B84" s="89" t="s">
        <v>973</v>
      </c>
      <c r="C84" s="90"/>
      <c r="D84" s="90"/>
      <c r="E84" s="90"/>
      <c r="F84" s="90"/>
      <c r="G84" s="90"/>
      <c r="H84" s="90"/>
      <c r="I84" s="87"/>
      <c r="J84" s="88"/>
      <c r="K84" s="305">
        <v>0.05</v>
      </c>
      <c r="L84" s="861">
        <f>N78*K84</f>
        <v>7037.2957319941825</v>
      </c>
      <c r="M84" s="862"/>
      <c r="N84" s="51"/>
    </row>
    <row r="85" spans="1:14" ht="15.75" thickBot="1">
      <c r="B85" s="91" t="s">
        <v>974</v>
      </c>
      <c r="C85" s="92"/>
      <c r="D85" s="92"/>
      <c r="E85" s="92"/>
      <c r="F85" s="92"/>
      <c r="G85" s="92"/>
      <c r="H85" s="92"/>
      <c r="I85" s="93"/>
      <c r="J85" s="94"/>
      <c r="K85" s="306">
        <v>0.05</v>
      </c>
      <c r="L85" s="863">
        <f>N78*K85</f>
        <v>7037.2957319941825</v>
      </c>
      <c r="M85" s="864"/>
      <c r="N85" s="51"/>
    </row>
    <row r="86" spans="1:14" ht="15.75" thickBot="1">
      <c r="B86" s="826" t="s">
        <v>953</v>
      </c>
      <c r="C86" s="827"/>
      <c r="D86" s="827"/>
      <c r="E86" s="827"/>
      <c r="F86" s="827"/>
      <c r="G86" s="827"/>
      <c r="H86" s="827"/>
      <c r="I86" s="827"/>
      <c r="J86" s="827"/>
      <c r="K86" s="827"/>
      <c r="L86" s="827"/>
      <c r="M86" s="828"/>
      <c r="N86" s="52">
        <f>L83+L84+L85</f>
        <v>42223.774391965097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182969.68903184874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1500</v>
      </c>
      <c r="C31" s="81" t="s">
        <v>1501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94503.580700766426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103259.92006209827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20651.984012419656</v>
      </c>
      <c r="M83" s="862"/>
      <c r="N83" s="51"/>
    </row>
    <row r="84" spans="1:14">
      <c r="B84" s="89" t="s">
        <v>973</v>
      </c>
      <c r="C84" s="90"/>
      <c r="D84" s="90"/>
      <c r="E84" s="90"/>
      <c r="F84" s="90"/>
      <c r="G84" s="90"/>
      <c r="H84" s="90"/>
      <c r="I84" s="87"/>
      <c r="J84" s="88"/>
      <c r="K84" s="305">
        <v>0.05</v>
      </c>
      <c r="L84" s="861">
        <f>N78*K84</f>
        <v>5162.9960031049141</v>
      </c>
      <c r="M84" s="862"/>
      <c r="N84" s="51"/>
    </row>
    <row r="85" spans="1:14" ht="15.75" thickBot="1">
      <c r="B85" s="91" t="s">
        <v>974</v>
      </c>
      <c r="C85" s="92"/>
      <c r="D85" s="92"/>
      <c r="E85" s="92"/>
      <c r="F85" s="92"/>
      <c r="G85" s="92"/>
      <c r="H85" s="92"/>
      <c r="I85" s="93"/>
      <c r="J85" s="94"/>
      <c r="K85" s="306">
        <v>0.05</v>
      </c>
      <c r="L85" s="863">
        <f>N78*K85</f>
        <v>5162.9960031049141</v>
      </c>
      <c r="M85" s="864"/>
      <c r="N85" s="51"/>
    </row>
    <row r="86" spans="1:14" ht="15.75" thickBot="1">
      <c r="B86" s="826" t="s">
        <v>953</v>
      </c>
      <c r="C86" s="827"/>
      <c r="D86" s="827"/>
      <c r="E86" s="827"/>
      <c r="F86" s="827"/>
      <c r="G86" s="827"/>
      <c r="H86" s="827"/>
      <c r="I86" s="827"/>
      <c r="J86" s="827"/>
      <c r="K86" s="827"/>
      <c r="L86" s="827"/>
      <c r="M86" s="828"/>
      <c r="N86" s="52">
        <f>L83+L84+L85</f>
        <v>30977.976018629481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134237.89608072775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1502</v>
      </c>
      <c r="C31" s="81" t="s">
        <v>1503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94503.580700766426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103259.92006209827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20651.984012419656</v>
      </c>
      <c r="M83" s="862"/>
      <c r="N83" s="51"/>
    </row>
    <row r="84" spans="1:14">
      <c r="B84" s="89" t="s">
        <v>973</v>
      </c>
      <c r="C84" s="90"/>
      <c r="D84" s="90"/>
      <c r="E84" s="90"/>
      <c r="F84" s="90"/>
      <c r="G84" s="90"/>
      <c r="H84" s="90"/>
      <c r="I84" s="87"/>
      <c r="J84" s="88"/>
      <c r="K84" s="305">
        <v>0.05</v>
      </c>
      <c r="L84" s="861">
        <f>N78*K84</f>
        <v>5162.9960031049141</v>
      </c>
      <c r="M84" s="862"/>
      <c r="N84" s="51"/>
    </row>
    <row r="85" spans="1:14" ht="15.75" thickBot="1">
      <c r="B85" s="91" t="s">
        <v>974</v>
      </c>
      <c r="C85" s="92"/>
      <c r="D85" s="92"/>
      <c r="E85" s="92"/>
      <c r="F85" s="92"/>
      <c r="G85" s="92"/>
      <c r="H85" s="92"/>
      <c r="I85" s="93"/>
      <c r="J85" s="94"/>
      <c r="K85" s="306">
        <v>0.05</v>
      </c>
      <c r="L85" s="863">
        <f>N78*K85</f>
        <v>5162.9960031049141</v>
      </c>
      <c r="M85" s="864"/>
      <c r="N85" s="51"/>
    </row>
    <row r="86" spans="1:14" ht="15.75" thickBot="1">
      <c r="B86" s="826" t="s">
        <v>953</v>
      </c>
      <c r="C86" s="827"/>
      <c r="D86" s="827"/>
      <c r="E86" s="827"/>
      <c r="F86" s="827"/>
      <c r="G86" s="827"/>
      <c r="H86" s="827"/>
      <c r="I86" s="827"/>
      <c r="J86" s="827"/>
      <c r="K86" s="827"/>
      <c r="L86" s="827"/>
      <c r="M86" s="828"/>
      <c r="N86" s="52">
        <f>L83+L84+L85</f>
        <v>30977.976018629481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134237.89608072775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22" zoomScale="78" zoomScaleNormal="78" workbookViewId="0">
      <selection activeCell="K36" sqref="K36:K3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1504</v>
      </c>
      <c r="C31" s="81" t="s">
        <v>1505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94503.580700766426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103259.92006209827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20651.984012419656</v>
      </c>
      <c r="M83" s="862"/>
      <c r="N83" s="51"/>
    </row>
    <row r="84" spans="1:14">
      <c r="B84" s="89" t="s">
        <v>973</v>
      </c>
      <c r="C84" s="90"/>
      <c r="D84" s="90"/>
      <c r="E84" s="90"/>
      <c r="F84" s="90"/>
      <c r="G84" s="90"/>
      <c r="H84" s="90"/>
      <c r="I84" s="87"/>
      <c r="J84" s="88"/>
      <c r="K84" s="305">
        <v>0.05</v>
      </c>
      <c r="L84" s="861">
        <f>N78*K84</f>
        <v>5162.9960031049141</v>
      </c>
      <c r="M84" s="862"/>
      <c r="N84" s="51"/>
    </row>
    <row r="85" spans="1:14" ht="15.75" thickBot="1">
      <c r="B85" s="91" t="s">
        <v>974</v>
      </c>
      <c r="C85" s="92"/>
      <c r="D85" s="92"/>
      <c r="E85" s="92"/>
      <c r="F85" s="92"/>
      <c r="G85" s="92"/>
      <c r="H85" s="92"/>
      <c r="I85" s="93"/>
      <c r="J85" s="94"/>
      <c r="K85" s="306">
        <v>0.05</v>
      </c>
      <c r="L85" s="863">
        <f>N78*K85</f>
        <v>5162.9960031049141</v>
      </c>
      <c r="M85" s="864"/>
      <c r="N85" s="51"/>
    </row>
    <row r="86" spans="1:14" ht="15.75" thickBot="1">
      <c r="B86" s="826" t="s">
        <v>953</v>
      </c>
      <c r="C86" s="827"/>
      <c r="D86" s="827"/>
      <c r="E86" s="827"/>
      <c r="F86" s="827"/>
      <c r="G86" s="827"/>
      <c r="H86" s="827"/>
      <c r="I86" s="827"/>
      <c r="J86" s="827"/>
      <c r="K86" s="827"/>
      <c r="L86" s="827"/>
      <c r="M86" s="828"/>
      <c r="N86" s="52">
        <f>L83+L84+L85</f>
        <v>30977.976018629481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134237.89608072775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1506</v>
      </c>
      <c r="C31" s="81" t="s">
        <v>1507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94503.580700766426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103259.92006209827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20651.984012419656</v>
      </c>
      <c r="M83" s="862"/>
      <c r="N83" s="51"/>
    </row>
    <row r="84" spans="1:14">
      <c r="B84" s="89" t="s">
        <v>973</v>
      </c>
      <c r="C84" s="90"/>
      <c r="D84" s="90"/>
      <c r="E84" s="90"/>
      <c r="F84" s="90"/>
      <c r="G84" s="90"/>
      <c r="H84" s="90"/>
      <c r="I84" s="87"/>
      <c r="J84" s="88"/>
      <c r="K84" s="305">
        <v>0.05</v>
      </c>
      <c r="L84" s="861">
        <f>N78*K84</f>
        <v>5162.9960031049141</v>
      </c>
      <c r="M84" s="862"/>
      <c r="N84" s="51"/>
    </row>
    <row r="85" spans="1:14" ht="15.75" thickBot="1">
      <c r="B85" s="91" t="s">
        <v>974</v>
      </c>
      <c r="C85" s="92"/>
      <c r="D85" s="92"/>
      <c r="E85" s="92"/>
      <c r="F85" s="92"/>
      <c r="G85" s="92"/>
      <c r="H85" s="92"/>
      <c r="I85" s="93"/>
      <c r="J85" s="94"/>
      <c r="K85" s="306">
        <v>0.05</v>
      </c>
      <c r="L85" s="863">
        <f>N78*K85</f>
        <v>5162.9960031049141</v>
      </c>
      <c r="M85" s="864"/>
      <c r="N85" s="51"/>
    </row>
    <row r="86" spans="1:14" ht="15.75" thickBot="1">
      <c r="B86" s="826" t="s">
        <v>953</v>
      </c>
      <c r="C86" s="827"/>
      <c r="D86" s="827"/>
      <c r="E86" s="827"/>
      <c r="F86" s="827"/>
      <c r="G86" s="827"/>
      <c r="H86" s="827"/>
      <c r="I86" s="827"/>
      <c r="J86" s="827"/>
      <c r="K86" s="827"/>
      <c r="L86" s="827"/>
      <c r="M86" s="828"/>
      <c r="N86" s="52">
        <f>L83+L84+L85</f>
        <v>30977.976018629481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134237.89608072775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1508</v>
      </c>
      <c r="C31" s="81" t="s">
        <v>1509</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416.51105086428169</v>
      </c>
      <c r="N48" s="273">
        <f>K48*M48</f>
        <v>416.51105086428169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416.51105086428169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416.51105086428169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83.302210172856348</v>
      </c>
      <c r="M83" s="862"/>
      <c r="N83" s="51"/>
    </row>
    <row r="84" spans="1:14">
      <c r="B84" s="89" t="s">
        <v>973</v>
      </c>
      <c r="C84" s="90"/>
      <c r="D84" s="90"/>
      <c r="E84" s="90"/>
      <c r="F84" s="90"/>
      <c r="G84" s="90"/>
      <c r="H84" s="90"/>
      <c r="I84" s="87"/>
      <c r="J84" s="88"/>
      <c r="K84" s="305">
        <v>0.05</v>
      </c>
      <c r="L84" s="861">
        <f>N78*K84</f>
        <v>20.825552543214087</v>
      </c>
      <c r="M84" s="862"/>
      <c r="N84" s="51"/>
    </row>
    <row r="85" spans="1:14" ht="15.75" thickBot="1">
      <c r="B85" s="91" t="s">
        <v>974</v>
      </c>
      <c r="C85" s="92"/>
      <c r="D85" s="92"/>
      <c r="E85" s="92"/>
      <c r="F85" s="92"/>
      <c r="G85" s="92"/>
      <c r="H85" s="92"/>
      <c r="I85" s="93"/>
      <c r="J85" s="94"/>
      <c r="K85" s="306">
        <v>0.05</v>
      </c>
      <c r="L85" s="863">
        <f>N78*K85</f>
        <v>20.825552543214087</v>
      </c>
      <c r="M85" s="864"/>
      <c r="N85" s="51"/>
    </row>
    <row r="86" spans="1:14" ht="15.75" thickBot="1">
      <c r="B86" s="826" t="s">
        <v>953</v>
      </c>
      <c r="C86" s="827"/>
      <c r="D86" s="827"/>
      <c r="E86" s="827"/>
      <c r="F86" s="827"/>
      <c r="G86" s="827"/>
      <c r="H86" s="827"/>
      <c r="I86" s="827"/>
      <c r="J86" s="827"/>
      <c r="K86" s="827"/>
      <c r="L86" s="827"/>
      <c r="M86" s="828"/>
      <c r="N86" s="52">
        <f>L83+L84+L85</f>
        <v>124.95331525928452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541.46436612356615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1510</v>
      </c>
      <c r="C31" s="81" t="s">
        <v>1511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416.51105086428169</v>
      </c>
      <c r="N49" s="273">
        <f>K49*M49</f>
        <v>37485.99457778535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131989.57527855178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140745.91463988365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28149.18292797673</v>
      </c>
      <c r="M83" s="862"/>
      <c r="N83" s="51"/>
    </row>
    <row r="84" spans="1:14">
      <c r="B84" s="89" t="s">
        <v>973</v>
      </c>
      <c r="C84" s="90"/>
      <c r="D84" s="90"/>
      <c r="E84" s="90"/>
      <c r="F84" s="90"/>
      <c r="G84" s="90"/>
      <c r="H84" s="90"/>
      <c r="I84" s="87"/>
      <c r="J84" s="88"/>
      <c r="K84" s="305">
        <v>0.05</v>
      </c>
      <c r="L84" s="861">
        <f>N78*K84</f>
        <v>7037.2957319941825</v>
      </c>
      <c r="M84" s="862"/>
      <c r="N84" s="51"/>
    </row>
    <row r="85" spans="1:14" ht="15.75" thickBot="1">
      <c r="B85" s="91" t="s">
        <v>974</v>
      </c>
      <c r="C85" s="92"/>
      <c r="D85" s="92"/>
      <c r="E85" s="92"/>
      <c r="F85" s="92"/>
      <c r="G85" s="92"/>
      <c r="H85" s="92"/>
      <c r="I85" s="93"/>
      <c r="J85" s="94"/>
      <c r="K85" s="306">
        <v>0.05</v>
      </c>
      <c r="L85" s="863">
        <f>N78*K85</f>
        <v>7037.2957319941825</v>
      </c>
      <c r="M85" s="864"/>
      <c r="N85" s="51"/>
    </row>
    <row r="86" spans="1:14" ht="15.75" thickBot="1">
      <c r="B86" s="826" t="s">
        <v>953</v>
      </c>
      <c r="C86" s="827"/>
      <c r="D86" s="827"/>
      <c r="E86" s="827"/>
      <c r="F86" s="827"/>
      <c r="G86" s="827"/>
      <c r="H86" s="827"/>
      <c r="I86" s="827"/>
      <c r="J86" s="827"/>
      <c r="K86" s="827"/>
      <c r="L86" s="827"/>
      <c r="M86" s="828"/>
      <c r="N86" s="52">
        <f>L83+L84+L85</f>
        <v>42223.774391965097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182969.68903184874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1512</v>
      </c>
      <c r="C31" s="81" t="s">
        <v>1513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416.51105086428169</v>
      </c>
      <c r="N49" s="273">
        <f>K49*M49</f>
        <v>37485.99457778535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131989.57527855178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140745.91463988365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28149.18292797673</v>
      </c>
      <c r="M83" s="862"/>
      <c r="N83" s="51"/>
    </row>
    <row r="84" spans="1:14">
      <c r="B84" s="89" t="s">
        <v>973</v>
      </c>
      <c r="C84" s="90"/>
      <c r="D84" s="90"/>
      <c r="E84" s="90"/>
      <c r="F84" s="90"/>
      <c r="G84" s="90"/>
      <c r="H84" s="90"/>
      <c r="I84" s="87"/>
      <c r="J84" s="88"/>
      <c r="K84" s="305">
        <v>0.05</v>
      </c>
      <c r="L84" s="861">
        <f>N78*K84</f>
        <v>7037.2957319941825</v>
      </c>
      <c r="M84" s="862"/>
      <c r="N84" s="51"/>
    </row>
    <row r="85" spans="1:14" ht="15.75" thickBot="1">
      <c r="B85" s="91" t="s">
        <v>974</v>
      </c>
      <c r="C85" s="92"/>
      <c r="D85" s="92"/>
      <c r="E85" s="92"/>
      <c r="F85" s="92"/>
      <c r="G85" s="92"/>
      <c r="H85" s="92"/>
      <c r="I85" s="93"/>
      <c r="J85" s="94"/>
      <c r="K85" s="306">
        <v>0.05</v>
      </c>
      <c r="L85" s="863">
        <f>N78*K85</f>
        <v>7037.2957319941825</v>
      </c>
      <c r="M85" s="864"/>
      <c r="N85" s="51"/>
    </row>
    <row r="86" spans="1:14" ht="15.75" thickBot="1">
      <c r="B86" s="826" t="s">
        <v>953</v>
      </c>
      <c r="C86" s="827"/>
      <c r="D86" s="827"/>
      <c r="E86" s="827"/>
      <c r="F86" s="827"/>
      <c r="G86" s="827"/>
      <c r="H86" s="827"/>
      <c r="I86" s="827"/>
      <c r="J86" s="827"/>
      <c r="K86" s="827"/>
      <c r="L86" s="827"/>
      <c r="M86" s="828"/>
      <c r="N86" s="52">
        <f>L83+L84+L85</f>
        <v>42223.774391965097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182969.68903184874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1514</v>
      </c>
      <c r="C31" s="81" t="s">
        <v>1515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94503.580700766426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103259.92006209827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20651.984012419656</v>
      </c>
      <c r="M83" s="862"/>
      <c r="N83" s="51"/>
    </row>
    <row r="84" spans="1:14">
      <c r="B84" s="89" t="s">
        <v>973</v>
      </c>
      <c r="C84" s="90"/>
      <c r="D84" s="90"/>
      <c r="E84" s="90"/>
      <c r="F84" s="90"/>
      <c r="G84" s="90"/>
      <c r="H84" s="90"/>
      <c r="I84" s="87"/>
      <c r="J84" s="88"/>
      <c r="K84" s="305">
        <v>0.05</v>
      </c>
      <c r="L84" s="861">
        <f>N78*K84</f>
        <v>5162.9960031049141</v>
      </c>
      <c r="M84" s="862"/>
      <c r="N84" s="51"/>
    </row>
    <row r="85" spans="1:14" ht="15.75" thickBot="1">
      <c r="B85" s="91" t="s">
        <v>974</v>
      </c>
      <c r="C85" s="92"/>
      <c r="D85" s="92"/>
      <c r="E85" s="92"/>
      <c r="F85" s="92"/>
      <c r="G85" s="92"/>
      <c r="H85" s="92"/>
      <c r="I85" s="93"/>
      <c r="J85" s="94"/>
      <c r="K85" s="306">
        <v>0.05</v>
      </c>
      <c r="L85" s="863">
        <f>N78*K85</f>
        <v>5162.9960031049141</v>
      </c>
      <c r="M85" s="864"/>
      <c r="N85" s="51"/>
    </row>
    <row r="86" spans="1:14" ht="15.75" thickBot="1">
      <c r="B86" s="826" t="s">
        <v>953</v>
      </c>
      <c r="C86" s="827"/>
      <c r="D86" s="827"/>
      <c r="E86" s="827"/>
      <c r="F86" s="827"/>
      <c r="G86" s="827"/>
      <c r="H86" s="827"/>
      <c r="I86" s="827"/>
      <c r="J86" s="827"/>
      <c r="K86" s="827"/>
      <c r="L86" s="827"/>
      <c r="M86" s="828"/>
      <c r="N86" s="52">
        <f>L83+L84+L85</f>
        <v>30977.976018629481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134237.89608072775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1516</v>
      </c>
      <c r="C31" s="81" t="s">
        <v>1517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45</v>
      </c>
      <c r="N36" s="273">
        <f>K36/M36</f>
        <v>1130.2361103998835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132237.62491678639</v>
      </c>
      <c r="L37" s="271"/>
      <c r="M37" s="272">
        <v>45</v>
      </c>
      <c r="N37" s="273">
        <f>K37/M37</f>
        <v>2938.6138870396976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118413.34329633495</v>
      </c>
      <c r="L38" s="271"/>
      <c r="M38" s="272">
        <v>45</v>
      </c>
      <c r="N38" s="273">
        <f>K38/M38</f>
        <v>2631.4076288074434</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6706.2284107918695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72695.06207751263</v>
      </c>
      <c r="N48" s="273">
        <f>K48*M48</f>
        <v>94503.580700766426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94503.580700766426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1117.717304658089</v>
      </c>
      <c r="M59" s="914"/>
      <c r="N59" s="288">
        <f>K59*L59</f>
        <v>1453.0324960555158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103259.92006209827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20651.984012419656</v>
      </c>
      <c r="M83" s="862"/>
      <c r="N83" s="51"/>
    </row>
    <row r="84" spans="1:14">
      <c r="B84" s="89" t="s">
        <v>973</v>
      </c>
      <c r="C84" s="90"/>
      <c r="D84" s="90"/>
      <c r="E84" s="90"/>
      <c r="F84" s="90"/>
      <c r="G84" s="90"/>
      <c r="H84" s="90"/>
      <c r="I84" s="87"/>
      <c r="J84" s="88"/>
      <c r="K84" s="305">
        <v>0.05</v>
      </c>
      <c r="L84" s="861">
        <f>N78*K84</f>
        <v>5162.9960031049141</v>
      </c>
      <c r="M84" s="862"/>
      <c r="N84" s="51"/>
    </row>
    <row r="85" spans="1:14" ht="15.75" thickBot="1">
      <c r="B85" s="91" t="s">
        <v>974</v>
      </c>
      <c r="C85" s="92"/>
      <c r="D85" s="92"/>
      <c r="E85" s="92"/>
      <c r="F85" s="92"/>
      <c r="G85" s="92"/>
      <c r="H85" s="92"/>
      <c r="I85" s="93"/>
      <c r="J85" s="94"/>
      <c r="K85" s="306">
        <v>0.05</v>
      </c>
      <c r="L85" s="863">
        <f>N78*K85</f>
        <v>5162.9960031049141</v>
      </c>
      <c r="M85" s="864"/>
      <c r="N85" s="51"/>
    </row>
    <row r="86" spans="1:14" ht="15.75" thickBot="1">
      <c r="B86" s="826" t="s">
        <v>953</v>
      </c>
      <c r="C86" s="827"/>
      <c r="D86" s="827"/>
      <c r="E86" s="827"/>
      <c r="F86" s="827"/>
      <c r="G86" s="827"/>
      <c r="H86" s="827"/>
      <c r="I86" s="827"/>
      <c r="J86" s="827"/>
      <c r="K86" s="827"/>
      <c r="L86" s="827"/>
      <c r="M86" s="828"/>
      <c r="N86" s="52">
        <f>L83+L84+L85</f>
        <v>30977.976018629481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134237.89608072775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1518</v>
      </c>
      <c r="C31" s="81" t="s">
        <v>1519</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416.51105086428169</v>
      </c>
      <c r="N48" s="273">
        <f>K48*M48</f>
        <v>416.51105086428169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416.51105086428169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416.51105086428169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83.302210172856348</v>
      </c>
      <c r="M83" s="862"/>
      <c r="N83" s="51"/>
    </row>
    <row r="84" spans="1:14">
      <c r="B84" s="89" t="s">
        <v>973</v>
      </c>
      <c r="C84" s="90"/>
      <c r="D84" s="90"/>
      <c r="E84" s="90"/>
      <c r="F84" s="90"/>
      <c r="G84" s="90"/>
      <c r="H84" s="90"/>
      <c r="I84" s="87"/>
      <c r="J84" s="88"/>
      <c r="K84" s="305">
        <v>0.05</v>
      </c>
      <c r="L84" s="861">
        <f>N78*K84</f>
        <v>20.825552543214087</v>
      </c>
      <c r="M84" s="862"/>
      <c r="N84" s="51"/>
    </row>
    <row r="85" spans="1:14" ht="15.75" thickBot="1">
      <c r="B85" s="91" t="s">
        <v>974</v>
      </c>
      <c r="C85" s="92"/>
      <c r="D85" s="92"/>
      <c r="E85" s="92"/>
      <c r="F85" s="92"/>
      <c r="G85" s="92"/>
      <c r="H85" s="92"/>
      <c r="I85" s="93"/>
      <c r="J85" s="94"/>
      <c r="K85" s="306">
        <v>0.05</v>
      </c>
      <c r="L85" s="863">
        <f>N78*K85</f>
        <v>20.825552543214087</v>
      </c>
      <c r="M85" s="864"/>
      <c r="N85" s="51"/>
    </row>
    <row r="86" spans="1:14" ht="15.75" thickBot="1">
      <c r="B86" s="826" t="s">
        <v>953</v>
      </c>
      <c r="C86" s="827"/>
      <c r="D86" s="827"/>
      <c r="E86" s="827"/>
      <c r="F86" s="827"/>
      <c r="G86" s="827"/>
      <c r="H86" s="827"/>
      <c r="I86" s="827"/>
      <c r="J86" s="827"/>
      <c r="K86" s="827"/>
      <c r="L86" s="827"/>
      <c r="M86" s="828"/>
      <c r="N86" s="52">
        <f>L83+L84+L85</f>
        <v>124.95331525928452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541.46436612356615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453"/>
      <c r="L30" s="802" t="s">
        <v>945</v>
      </c>
      <c r="M30" s="803"/>
      <c r="N30" s="71" t="s">
        <v>946</v>
      </c>
    </row>
    <row r="31" spans="1:14" ht="15.75" thickBot="1">
      <c r="A31" t="s">
        <v>1845</v>
      </c>
      <c r="B31" s="80" t="s">
        <v>1522</v>
      </c>
      <c r="C31" s="81" t="s">
        <v>1520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810</v>
      </c>
      <c r="B48" s="43" t="str">
        <f>VLOOKUP(A48,MATERIALES!A4:D373,3,FALSE)</f>
        <v>Cemento Asfaltico 40-50</v>
      </c>
      <c r="C48" s="282"/>
      <c r="D48" s="282"/>
      <c r="E48" s="282"/>
      <c r="F48" s="282"/>
      <c r="G48" s="282"/>
      <c r="H48" s="282"/>
      <c r="I48" s="269"/>
      <c r="J48" s="225" t="str">
        <f>VLOOKUP(A48,MATERIALES!A4:D373,2,FALSE)</f>
        <v>kg</v>
      </c>
      <c r="K48" s="283">
        <v>1</v>
      </c>
      <c r="L48" s="268"/>
      <c r="M48" s="403">
        <f>VLOOKUP(A48,MATERIALES!A4:D395,4,FALSE)</f>
        <v>1671.7678494439856</v>
      </c>
      <c r="N48" s="273">
        <f>K48*M48</f>
        <v>1671.7678494439856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1671.7678494439856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1671.7678494439856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334.35356988879715</v>
      </c>
      <c r="M83" s="862"/>
      <c r="N83" s="51"/>
    </row>
    <row r="84" spans="1:14">
      <c r="B84" s="89" t="s">
        <v>973</v>
      </c>
      <c r="C84" s="90"/>
      <c r="D84" s="90"/>
      <c r="E84" s="90"/>
      <c r="F84" s="90"/>
      <c r="G84" s="90"/>
      <c r="H84" s="90"/>
      <c r="I84" s="87"/>
      <c r="J84" s="88"/>
      <c r="K84" s="305">
        <v>0.05</v>
      </c>
      <c r="L84" s="861">
        <f>N78*K84</f>
        <v>83.588392472199288</v>
      </c>
      <c r="M84" s="862"/>
      <c r="N84" s="51"/>
    </row>
    <row r="85" spans="1:14" ht="15.75" thickBot="1">
      <c r="B85" s="91" t="s">
        <v>974</v>
      </c>
      <c r="C85" s="92"/>
      <c r="D85" s="92"/>
      <c r="E85" s="92"/>
      <c r="F85" s="92"/>
      <c r="G85" s="92"/>
      <c r="H85" s="92"/>
      <c r="I85" s="93"/>
      <c r="J85" s="94"/>
      <c r="K85" s="306">
        <v>0.05</v>
      </c>
      <c r="L85" s="863">
        <f>N78*K85</f>
        <v>83.588392472199288</v>
      </c>
      <c r="M85" s="864"/>
      <c r="N85" s="51"/>
    </row>
    <row r="86" spans="1:14" ht="15.75" thickBot="1">
      <c r="B86" s="826" t="s">
        <v>953</v>
      </c>
      <c r="C86" s="827"/>
      <c r="D86" s="827"/>
      <c r="E86" s="827"/>
      <c r="F86" s="827"/>
      <c r="G86" s="827"/>
      <c r="H86" s="827"/>
      <c r="I86" s="827"/>
      <c r="J86" s="827"/>
      <c r="K86" s="827"/>
      <c r="L86" s="827"/>
      <c r="M86" s="828"/>
      <c r="N86" s="52">
        <f>L83+L84+L85</f>
        <v>501.53035483319576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2173.2982042771814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1523</v>
      </c>
      <c r="C31" s="81" t="s">
        <v>1530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805</v>
      </c>
      <c r="B48" s="43" t="str">
        <f>VLOOKUP(A48,MATERIALES!A4:D373,3,FALSE)</f>
        <v>Cemento Asfaltico 60-70</v>
      </c>
      <c r="C48" s="282"/>
      <c r="D48" s="282"/>
      <c r="E48" s="282"/>
      <c r="F48" s="282"/>
      <c r="G48" s="282"/>
      <c r="H48" s="282"/>
      <c r="I48" s="269"/>
      <c r="J48" s="225" t="str">
        <f>VLOOKUP(A48,MATERIALES!A4:D373,2,FALSE)</f>
        <v>kg</v>
      </c>
      <c r="K48" s="283">
        <v>1</v>
      </c>
      <c r="L48" s="268"/>
      <c r="M48" s="403">
        <f>VLOOKUP(A48,MATERIALES!A4:D395,4,FALSE)</f>
        <v>1669.4426826579695</v>
      </c>
      <c r="N48" s="273">
        <f>K48*M48</f>
        <v>1669.4426826579695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1669.4426826579695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1669.4426826579695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333.8885365315939</v>
      </c>
      <c r="M83" s="862"/>
      <c r="N83" s="51"/>
    </row>
    <row r="84" spans="1:14">
      <c r="B84" s="89" t="s">
        <v>973</v>
      </c>
      <c r="C84" s="90"/>
      <c r="D84" s="90"/>
      <c r="E84" s="90"/>
      <c r="F84" s="90"/>
      <c r="G84" s="90"/>
      <c r="H84" s="90"/>
      <c r="I84" s="87"/>
      <c r="J84" s="88"/>
      <c r="K84" s="305">
        <v>0.05</v>
      </c>
      <c r="L84" s="861">
        <f>N78*K84</f>
        <v>83.472134132898475</v>
      </c>
      <c r="M84" s="862"/>
      <c r="N84" s="51"/>
    </row>
    <row r="85" spans="1:14" ht="15.75" thickBot="1">
      <c r="B85" s="91" t="s">
        <v>974</v>
      </c>
      <c r="C85" s="92"/>
      <c r="D85" s="92"/>
      <c r="E85" s="92"/>
      <c r="F85" s="92"/>
      <c r="G85" s="92"/>
      <c r="H85" s="92"/>
      <c r="I85" s="93"/>
      <c r="J85" s="94"/>
      <c r="K85" s="306">
        <v>0.05</v>
      </c>
      <c r="L85" s="863">
        <f>N78*K85</f>
        <v>83.472134132898475</v>
      </c>
      <c r="M85" s="864"/>
      <c r="N85" s="51"/>
    </row>
    <row r="86" spans="1:14" ht="15.75" thickBot="1">
      <c r="B86" s="826" t="s">
        <v>953</v>
      </c>
      <c r="C86" s="827"/>
      <c r="D86" s="827"/>
      <c r="E86" s="827"/>
      <c r="F86" s="827"/>
      <c r="G86" s="827"/>
      <c r="H86" s="827"/>
      <c r="I86" s="827"/>
      <c r="J86" s="827"/>
      <c r="K86" s="827"/>
      <c r="L86" s="827"/>
      <c r="M86" s="828"/>
      <c r="N86" s="52">
        <f>L83+L84+L85</f>
        <v>500.83280479739085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2170.2754874553602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1525</v>
      </c>
      <c r="C31" s="81" t="s">
        <v>1524</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808</v>
      </c>
      <c r="B48" s="43" t="str">
        <f>VLOOKUP(A48,MATERIALES!A4:D373,3,FALSE)</f>
        <v>Cemento Asfaltico 80-100</v>
      </c>
      <c r="C48" s="282"/>
      <c r="D48" s="282"/>
      <c r="E48" s="282"/>
      <c r="F48" s="282"/>
      <c r="G48" s="282"/>
      <c r="H48" s="282"/>
      <c r="I48" s="269"/>
      <c r="J48" s="225" t="str">
        <f>VLOOKUP(A48,MATERIALES!A4:D373,2,FALSE)</f>
        <v>kg</v>
      </c>
      <c r="K48" s="283">
        <v>1</v>
      </c>
      <c r="L48" s="268"/>
      <c r="M48" s="403">
        <f>VLOOKUP(A48,MATERIALES!A4:D395,4,FALSE)</f>
        <v>1679.8591700607935</v>
      </c>
      <c r="N48" s="273">
        <f>K48*M48</f>
        <v>1679.8591700607935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1679.8591700607935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1679.8591700607935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335.97183401215875</v>
      </c>
      <c r="M83" s="862"/>
      <c r="N83" s="51"/>
    </row>
    <row r="84" spans="1:14">
      <c r="B84" s="89" t="s">
        <v>973</v>
      </c>
      <c r="C84" s="90"/>
      <c r="D84" s="90"/>
      <c r="E84" s="90"/>
      <c r="F84" s="90"/>
      <c r="G84" s="90"/>
      <c r="H84" s="90"/>
      <c r="I84" s="87"/>
      <c r="J84" s="88"/>
      <c r="K84" s="305">
        <v>0.05</v>
      </c>
      <c r="L84" s="861">
        <f>N78*K84</f>
        <v>83.992958503039688</v>
      </c>
      <c r="M84" s="862"/>
      <c r="N84" s="51"/>
    </row>
    <row r="85" spans="1:14" ht="15.75" thickBot="1">
      <c r="B85" s="91" t="s">
        <v>974</v>
      </c>
      <c r="C85" s="92"/>
      <c r="D85" s="92"/>
      <c r="E85" s="92"/>
      <c r="F85" s="92"/>
      <c r="G85" s="92"/>
      <c r="H85" s="92"/>
      <c r="I85" s="93"/>
      <c r="J85" s="94"/>
      <c r="K85" s="306">
        <v>0.05</v>
      </c>
      <c r="L85" s="863">
        <f>N78*K85</f>
        <v>83.992958503039688</v>
      </c>
      <c r="M85" s="864"/>
      <c r="N85" s="51"/>
    </row>
    <row r="86" spans="1:14" ht="15.75" thickBot="1">
      <c r="B86" s="826" t="s">
        <v>953</v>
      </c>
      <c r="C86" s="827"/>
      <c r="D86" s="827"/>
      <c r="E86" s="827"/>
      <c r="F86" s="827"/>
      <c r="G86" s="827"/>
      <c r="H86" s="827"/>
      <c r="I86" s="827"/>
      <c r="J86" s="827"/>
      <c r="K86" s="827"/>
      <c r="L86" s="827"/>
      <c r="M86" s="828"/>
      <c r="N86" s="52">
        <f>L83+L84+L85</f>
        <v>503.95775101823813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2183.8169210790315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1527</v>
      </c>
      <c r="C31" s="81" t="s">
        <v>1531</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854</v>
      </c>
      <c r="B48" s="43" t="str">
        <f>VLOOKUP(A48,MATERIALES!A4:D373,3,FALSE)</f>
        <v>Emulsión CRM</v>
      </c>
      <c r="C48" s="282"/>
      <c r="D48" s="282"/>
      <c r="E48" s="282"/>
      <c r="F48" s="282"/>
      <c r="G48" s="282"/>
      <c r="H48" s="282"/>
      <c r="I48" s="269"/>
      <c r="J48" s="225" t="str">
        <f>VLOOKUP(A48,MATERIALES!A4:D373,2,FALSE)</f>
        <v>lt</v>
      </c>
      <c r="K48" s="283">
        <v>1</v>
      </c>
      <c r="L48" s="268"/>
      <c r="M48" s="403">
        <f>VLOOKUP(A48,MATERIALES!A4:D395,4,FALSE)</f>
        <v>17914.694290253516</v>
      </c>
      <c r="N48" s="273">
        <f>K48*M48</f>
        <v>17914.694290253516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17914.694290253516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17914.694290253516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3582.9388580507034</v>
      </c>
      <c r="M83" s="862"/>
      <c r="N83" s="51"/>
    </row>
    <row r="84" spans="1:14">
      <c r="B84" s="89" t="s">
        <v>973</v>
      </c>
      <c r="C84" s="90"/>
      <c r="D84" s="90"/>
      <c r="E84" s="90"/>
      <c r="F84" s="90"/>
      <c r="G84" s="90"/>
      <c r="H84" s="90"/>
      <c r="I84" s="87"/>
      <c r="J84" s="88"/>
      <c r="K84" s="305">
        <v>0.05</v>
      </c>
      <c r="L84" s="861">
        <f>N78*K84</f>
        <v>895.73471451267585</v>
      </c>
      <c r="M84" s="862"/>
      <c r="N84" s="51"/>
    </row>
    <row r="85" spans="1:14" ht="15.75" thickBot="1">
      <c r="B85" s="91" t="s">
        <v>974</v>
      </c>
      <c r="C85" s="92"/>
      <c r="D85" s="92"/>
      <c r="E85" s="92"/>
      <c r="F85" s="92"/>
      <c r="G85" s="92"/>
      <c r="H85" s="92"/>
      <c r="I85" s="93"/>
      <c r="J85" s="94"/>
      <c r="K85" s="306">
        <v>0.05</v>
      </c>
      <c r="L85" s="863">
        <f>N78*K85</f>
        <v>895.73471451267585</v>
      </c>
      <c r="M85" s="864"/>
      <c r="N85" s="51"/>
    </row>
    <row r="86" spans="1:14" ht="15.75" thickBot="1">
      <c r="B86" s="826" t="s">
        <v>953</v>
      </c>
      <c r="C86" s="827"/>
      <c r="D86" s="827"/>
      <c r="E86" s="827"/>
      <c r="F86" s="827"/>
      <c r="G86" s="827"/>
      <c r="H86" s="827"/>
      <c r="I86" s="827"/>
      <c r="J86" s="827"/>
      <c r="K86" s="827"/>
      <c r="L86" s="827"/>
      <c r="M86" s="828"/>
      <c r="N86" s="52">
        <f>L83+L84+L85</f>
        <v>5374.4082870760549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23289.10257732957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1036</v>
      </c>
      <c r="C31" s="81" t="s">
        <v>1532</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865</v>
      </c>
      <c r="B48" s="43" t="str">
        <f>VLOOKUP(A48,MATERIALES!A4:D373,3,FALSE)</f>
        <v>Emulsión Asfáltica de Rotura Lenta CRL</v>
      </c>
      <c r="C48" s="282"/>
      <c r="D48" s="282"/>
      <c r="E48" s="282"/>
      <c r="F48" s="282"/>
      <c r="G48" s="282"/>
      <c r="H48" s="282"/>
      <c r="I48" s="269"/>
      <c r="J48" s="225" t="str">
        <f>VLOOKUP(A48,MATERIALES!A4:D373,2,FALSE)</f>
        <v>lt</v>
      </c>
      <c r="K48" s="283">
        <v>1</v>
      </c>
      <c r="L48" s="268"/>
      <c r="M48" s="403">
        <f>VLOOKUP(A48,MATERIALES!A4:D395,4,FALSE)</f>
        <v>2014.2182919794438</v>
      </c>
      <c r="N48" s="273">
        <f>K48*M48</f>
        <v>2014.2182919794438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2014.2182919794438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2014.2182919794438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402.84365839588878</v>
      </c>
      <c r="M83" s="862"/>
      <c r="N83" s="51"/>
    </row>
    <row r="84" spans="1:14">
      <c r="B84" s="89" t="s">
        <v>973</v>
      </c>
      <c r="C84" s="90"/>
      <c r="D84" s="90"/>
      <c r="E84" s="90"/>
      <c r="F84" s="90"/>
      <c r="G84" s="90"/>
      <c r="H84" s="90"/>
      <c r="I84" s="87"/>
      <c r="J84" s="88"/>
      <c r="K84" s="305">
        <v>0.05</v>
      </c>
      <c r="L84" s="861">
        <f>N78*K84</f>
        <v>100.7109145989722</v>
      </c>
      <c r="M84" s="862"/>
      <c r="N84" s="51"/>
    </row>
    <row r="85" spans="1:14" ht="15.75" thickBot="1">
      <c r="B85" s="91" t="s">
        <v>974</v>
      </c>
      <c r="C85" s="92"/>
      <c r="D85" s="92"/>
      <c r="E85" s="92"/>
      <c r="F85" s="92"/>
      <c r="G85" s="92"/>
      <c r="H85" s="92"/>
      <c r="I85" s="93"/>
      <c r="J85" s="94"/>
      <c r="K85" s="306">
        <v>0.05</v>
      </c>
      <c r="L85" s="863">
        <f>N78*K85</f>
        <v>100.7109145989722</v>
      </c>
      <c r="M85" s="864"/>
      <c r="N85" s="51"/>
    </row>
    <row r="86" spans="1:14" ht="15.75" thickBot="1">
      <c r="B86" s="826" t="s">
        <v>953</v>
      </c>
      <c r="C86" s="827"/>
      <c r="D86" s="827"/>
      <c r="E86" s="827"/>
      <c r="F86" s="827"/>
      <c r="G86" s="827"/>
      <c r="H86" s="827"/>
      <c r="I86" s="827"/>
      <c r="J86" s="827"/>
      <c r="K86" s="827"/>
      <c r="L86" s="827"/>
      <c r="M86" s="828"/>
      <c r="N86" s="52">
        <f>L83+L84+L85</f>
        <v>604.2654875938332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2618.4837795732769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1037</v>
      </c>
      <c r="C31" s="81" t="s">
        <v>1533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852</v>
      </c>
      <c r="B48" s="43" t="str">
        <f>VLOOKUP(A48,MATERIALES!A4:D373,3,FALSE)</f>
        <v>Emulsión CRL-1hm</v>
      </c>
      <c r="C48" s="282"/>
      <c r="D48" s="282"/>
      <c r="E48" s="282"/>
      <c r="F48" s="282"/>
      <c r="G48" s="282"/>
      <c r="H48" s="282"/>
      <c r="I48" s="269"/>
      <c r="J48" s="225" t="str">
        <f>VLOOKUP(A48,MATERIALES!A4:D373,2,FALSE)</f>
        <v>lt</v>
      </c>
      <c r="K48" s="283">
        <v>1</v>
      </c>
      <c r="L48" s="268"/>
      <c r="M48" s="403">
        <f>VLOOKUP(A48,MATERIALES!A4:D395,4,FALSE)</f>
        <v>3748.5994577785355</v>
      </c>
      <c r="N48" s="273">
        <f>K48*M48</f>
        <v>3748.5994577785355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3748.5994577785355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3748.5994577785355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749.71989155570714</v>
      </c>
      <c r="M83" s="862"/>
      <c r="N83" s="51"/>
    </row>
    <row r="84" spans="1:14">
      <c r="B84" s="89" t="s">
        <v>973</v>
      </c>
      <c r="C84" s="90"/>
      <c r="D84" s="90"/>
      <c r="E84" s="90"/>
      <c r="F84" s="90"/>
      <c r="G84" s="90"/>
      <c r="H84" s="90"/>
      <c r="I84" s="87"/>
      <c r="J84" s="88"/>
      <c r="K84" s="305">
        <v>0.05</v>
      </c>
      <c r="L84" s="861">
        <f>N78*K84</f>
        <v>187.42997288892678</v>
      </c>
      <c r="M84" s="862"/>
      <c r="N84" s="51"/>
    </row>
    <row r="85" spans="1:14" ht="15.75" thickBot="1">
      <c r="B85" s="91" t="s">
        <v>974</v>
      </c>
      <c r="C85" s="92"/>
      <c r="D85" s="92"/>
      <c r="E85" s="92"/>
      <c r="F85" s="92"/>
      <c r="G85" s="92"/>
      <c r="H85" s="92"/>
      <c r="I85" s="93"/>
      <c r="J85" s="94"/>
      <c r="K85" s="306">
        <v>0.05</v>
      </c>
      <c r="L85" s="863">
        <f>N78*K85</f>
        <v>187.42997288892678</v>
      </c>
      <c r="M85" s="864"/>
      <c r="N85" s="51"/>
    </row>
    <row r="86" spans="1:14" ht="15.75" thickBot="1">
      <c r="B86" s="826" t="s">
        <v>953</v>
      </c>
      <c r="C86" s="827"/>
      <c r="D86" s="827"/>
      <c r="E86" s="827"/>
      <c r="F86" s="827"/>
      <c r="G86" s="827"/>
      <c r="H86" s="827"/>
      <c r="I86" s="827"/>
      <c r="J86" s="827"/>
      <c r="K86" s="827"/>
      <c r="L86" s="827"/>
      <c r="M86" s="828"/>
      <c r="N86" s="52">
        <f>L83+L84+L85</f>
        <v>1124.5798373335608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4873.179295112096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1528</v>
      </c>
      <c r="C31" s="81" t="s">
        <v>1534</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850</v>
      </c>
      <c r="B48" s="43" t="str">
        <f>VLOOKUP(A48,MATERIALES!A4:D373,3,FALSE)</f>
        <v>Emulsión CRL-1h</v>
      </c>
      <c r="C48" s="282"/>
      <c r="D48" s="282"/>
      <c r="E48" s="282"/>
      <c r="F48" s="282"/>
      <c r="G48" s="282"/>
      <c r="H48" s="282"/>
      <c r="I48" s="269"/>
      <c r="J48" s="225" t="str">
        <f>VLOOKUP(A48,MATERIALES!A4:D373,2,FALSE)</f>
        <v>lt</v>
      </c>
      <c r="K48" s="283">
        <v>1</v>
      </c>
      <c r="L48" s="268"/>
      <c r="M48" s="403">
        <f>VLOOKUP(A48,MATERIALES!A4:D395,4,FALSE)</f>
        <v>3332.0884069142535</v>
      </c>
      <c r="N48" s="273">
        <f>K48*M48</f>
        <v>3332.0884069142535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3332.0884069142535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3332.0884069142535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666.41768138285079</v>
      </c>
      <c r="M83" s="862"/>
      <c r="N83" s="51"/>
    </row>
    <row r="84" spans="1:14">
      <c r="B84" s="89" t="s">
        <v>973</v>
      </c>
      <c r="C84" s="90"/>
      <c r="D84" s="90"/>
      <c r="E84" s="90"/>
      <c r="F84" s="90"/>
      <c r="G84" s="90"/>
      <c r="H84" s="90"/>
      <c r="I84" s="87"/>
      <c r="J84" s="88"/>
      <c r="K84" s="305">
        <v>0.05</v>
      </c>
      <c r="L84" s="861">
        <f>N78*K84</f>
        <v>166.6044203457127</v>
      </c>
      <c r="M84" s="862"/>
      <c r="N84" s="51"/>
    </row>
    <row r="85" spans="1:14" ht="15.75" thickBot="1">
      <c r="B85" s="91" t="s">
        <v>974</v>
      </c>
      <c r="C85" s="92"/>
      <c r="D85" s="92"/>
      <c r="E85" s="92"/>
      <c r="F85" s="92"/>
      <c r="G85" s="92"/>
      <c r="H85" s="92"/>
      <c r="I85" s="93"/>
      <c r="J85" s="94"/>
      <c r="K85" s="306">
        <v>0.05</v>
      </c>
      <c r="L85" s="863">
        <f>N78*K85</f>
        <v>166.6044203457127</v>
      </c>
      <c r="M85" s="864"/>
      <c r="N85" s="51"/>
    </row>
    <row r="86" spans="1:14" ht="15.75" thickBot="1">
      <c r="B86" s="826" t="s">
        <v>953</v>
      </c>
      <c r="C86" s="827"/>
      <c r="D86" s="827"/>
      <c r="E86" s="827"/>
      <c r="F86" s="827"/>
      <c r="G86" s="827"/>
      <c r="H86" s="827"/>
      <c r="I86" s="827"/>
      <c r="J86" s="827"/>
      <c r="K86" s="827"/>
      <c r="L86" s="827"/>
      <c r="M86" s="828"/>
      <c r="N86" s="52">
        <f>L83+L84+L85</f>
        <v>999.62652207427618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4331.7149289885292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1535</v>
      </c>
      <c r="C31" s="81" t="s">
        <v>1536</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817</v>
      </c>
      <c r="B48" s="43" t="str">
        <f>VLOOKUP(A48,MATERIALES!A4:D373,3,FALSE)</f>
        <v>Cemento Asfáltico Modificado Con Grano De Caucho Reciclado Tipo I</v>
      </c>
      <c r="C48" s="282"/>
      <c r="D48" s="282"/>
      <c r="E48" s="282"/>
      <c r="F48" s="282"/>
      <c r="G48" s="282"/>
      <c r="H48" s="282"/>
      <c r="I48" s="269"/>
      <c r="J48" s="225" t="str">
        <f>VLOOKUP(A48,MATERIALES!A4:D373,2,FALSE)</f>
        <v>kg</v>
      </c>
      <c r="K48" s="283">
        <v>1</v>
      </c>
      <c r="L48" s="268"/>
      <c r="M48" s="403">
        <f>VLOOKUP(A48,MATERIALES!A4:D395,4,FALSE)</f>
        <v>2798.4709452345983</v>
      </c>
      <c r="N48" s="273">
        <f>K48*M48</f>
        <v>2798.4709452345983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2798.4709452345983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2798.4709452345983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559.69418904691963</v>
      </c>
      <c r="M83" s="862"/>
      <c r="N83" s="51"/>
    </row>
    <row r="84" spans="1:14">
      <c r="B84" s="89" t="s">
        <v>973</v>
      </c>
      <c r="C84" s="90"/>
      <c r="D84" s="90"/>
      <c r="E84" s="90"/>
      <c r="F84" s="90"/>
      <c r="G84" s="90"/>
      <c r="H84" s="90"/>
      <c r="I84" s="87"/>
      <c r="J84" s="88"/>
      <c r="K84" s="305">
        <v>0.05</v>
      </c>
      <c r="L84" s="861">
        <f>N78*K84</f>
        <v>139.92354726172991</v>
      </c>
      <c r="M84" s="862"/>
      <c r="N84" s="51"/>
    </row>
    <row r="85" spans="1:14" ht="15.75" thickBot="1">
      <c r="B85" s="91" t="s">
        <v>974</v>
      </c>
      <c r="C85" s="92"/>
      <c r="D85" s="92"/>
      <c r="E85" s="92"/>
      <c r="F85" s="92"/>
      <c r="G85" s="92"/>
      <c r="H85" s="92"/>
      <c r="I85" s="93"/>
      <c r="J85" s="94"/>
      <c r="K85" s="306">
        <v>0.05</v>
      </c>
      <c r="L85" s="863">
        <f>N78*K85</f>
        <v>139.92354726172991</v>
      </c>
      <c r="M85" s="864"/>
      <c r="N85" s="51"/>
    </row>
    <row r="86" spans="1:14" ht="15.75" thickBot="1">
      <c r="B86" s="826" t="s">
        <v>953</v>
      </c>
      <c r="C86" s="827"/>
      <c r="D86" s="827"/>
      <c r="E86" s="827"/>
      <c r="F86" s="827"/>
      <c r="G86" s="827"/>
      <c r="H86" s="827"/>
      <c r="I86" s="827"/>
      <c r="J86" s="827"/>
      <c r="K86" s="827"/>
      <c r="L86" s="827"/>
      <c r="M86" s="828"/>
      <c r="N86" s="52">
        <f>L83+L84+L85</f>
        <v>839.54128357037951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3638.0122288049779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1537</v>
      </c>
      <c r="C31" s="81" t="s">
        <v>1538</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819</v>
      </c>
      <c r="B48" s="43" t="str">
        <f>VLOOKUP(A48,MATERIALES!A4:D373,3,FALSE)</f>
        <v>Cemento Asfáltico Modificado Con Grano De Caucho Reciclado Tipo Il</v>
      </c>
      <c r="C48" s="282"/>
      <c r="D48" s="282"/>
      <c r="E48" s="282"/>
      <c r="F48" s="282"/>
      <c r="G48" s="282"/>
      <c r="H48" s="282"/>
      <c r="I48" s="269"/>
      <c r="J48" s="225" t="str">
        <f>VLOOKUP(A48,MATERIALES!A4:D373,2,FALSE)</f>
        <v>kg</v>
      </c>
      <c r="K48" s="283">
        <v>1</v>
      </c>
      <c r="L48" s="268"/>
      <c r="M48" s="403">
        <f>VLOOKUP(A48,MATERIALES!A4:D395,4,FALSE)</f>
        <v>2521.2664138597911</v>
      </c>
      <c r="N48" s="273">
        <f>K48*M48</f>
        <v>2521.2664138597911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2521.2664138597911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2521.2664138597911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504.25328277195825</v>
      </c>
      <c r="M83" s="862"/>
      <c r="N83" s="51"/>
    </row>
    <row r="84" spans="1:14">
      <c r="B84" s="89" t="s">
        <v>973</v>
      </c>
      <c r="C84" s="90"/>
      <c r="D84" s="90"/>
      <c r="E84" s="90"/>
      <c r="F84" s="90"/>
      <c r="G84" s="90"/>
      <c r="H84" s="90"/>
      <c r="I84" s="87"/>
      <c r="J84" s="88"/>
      <c r="K84" s="305">
        <v>0.05</v>
      </c>
      <c r="L84" s="861">
        <f>N78*K84</f>
        <v>126.06332069298956</v>
      </c>
      <c r="M84" s="862"/>
      <c r="N84" s="51"/>
    </row>
    <row r="85" spans="1:14" ht="15.75" thickBot="1">
      <c r="B85" s="91" t="s">
        <v>974</v>
      </c>
      <c r="C85" s="92"/>
      <c r="D85" s="92"/>
      <c r="E85" s="92"/>
      <c r="F85" s="92"/>
      <c r="G85" s="92"/>
      <c r="H85" s="92"/>
      <c r="I85" s="93"/>
      <c r="J85" s="94"/>
      <c r="K85" s="306">
        <v>0.05</v>
      </c>
      <c r="L85" s="863">
        <f>N78*K85</f>
        <v>126.06332069298956</v>
      </c>
      <c r="M85" s="864"/>
      <c r="N85" s="51"/>
    </row>
    <row r="86" spans="1:14" ht="15.75" thickBot="1">
      <c r="B86" s="826" t="s">
        <v>953</v>
      </c>
      <c r="C86" s="827"/>
      <c r="D86" s="827"/>
      <c r="E86" s="827"/>
      <c r="F86" s="827"/>
      <c r="G86" s="827"/>
      <c r="H86" s="827"/>
      <c r="I86" s="827"/>
      <c r="J86" s="827"/>
      <c r="K86" s="827"/>
      <c r="L86" s="827"/>
      <c r="M86" s="828"/>
      <c r="N86" s="52">
        <f>L83+L84+L85</f>
        <v>756.37992415793735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3277.6463380177283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1539</v>
      </c>
      <c r="C31" s="81" t="s">
        <v>1540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820</v>
      </c>
      <c r="B48" s="43" t="str">
        <f>VLOOKUP(A48,MATERIALES!A4:D373,3,FALSE)</f>
        <v>Cemento Asfáltico Modificado Con Grano De Caucho Reciclado Tipo lll</v>
      </c>
      <c r="C48" s="282"/>
      <c r="D48" s="282"/>
      <c r="E48" s="282"/>
      <c r="F48" s="282"/>
      <c r="G48" s="282"/>
      <c r="H48" s="282"/>
      <c r="I48" s="269"/>
      <c r="J48" s="225" t="str">
        <f>VLOOKUP(A48,MATERIALES!A4:D373,2,FALSE)</f>
        <v>kg</v>
      </c>
      <c r="K48" s="283">
        <v>1</v>
      </c>
      <c r="L48" s="268"/>
      <c r="M48" s="403">
        <f>VLOOKUP(A48,MATERIALES!A4:D395,4,FALSE)</f>
        <v>2596.2543909535107</v>
      </c>
      <c r="N48" s="273">
        <f>K48*M48</f>
        <v>2596.2543909535107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2596.2543909535107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2596.2543909535107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519.25087819070211</v>
      </c>
      <c r="M83" s="862"/>
      <c r="N83" s="51"/>
    </row>
    <row r="84" spans="1:14">
      <c r="B84" s="89" t="s">
        <v>973</v>
      </c>
      <c r="C84" s="90"/>
      <c r="D84" s="90"/>
      <c r="E84" s="90"/>
      <c r="F84" s="90"/>
      <c r="G84" s="90"/>
      <c r="H84" s="90"/>
      <c r="I84" s="87"/>
      <c r="J84" s="88"/>
      <c r="K84" s="305">
        <v>0.05</v>
      </c>
      <c r="L84" s="861">
        <f>N78*K84</f>
        <v>129.81271954767553</v>
      </c>
      <c r="M84" s="862"/>
      <c r="N84" s="51"/>
    </row>
    <row r="85" spans="1:14" ht="15.75" thickBot="1">
      <c r="B85" s="91" t="s">
        <v>974</v>
      </c>
      <c r="C85" s="92"/>
      <c r="D85" s="92"/>
      <c r="E85" s="92"/>
      <c r="F85" s="92"/>
      <c r="G85" s="92"/>
      <c r="H85" s="92"/>
      <c r="I85" s="93"/>
      <c r="J85" s="94"/>
      <c r="K85" s="306">
        <v>0.05</v>
      </c>
      <c r="L85" s="863">
        <f>N78*K85</f>
        <v>129.81271954767553</v>
      </c>
      <c r="M85" s="864"/>
      <c r="N85" s="51"/>
    </row>
    <row r="86" spans="1:14" ht="15.75" thickBot="1">
      <c r="B86" s="826" t="s">
        <v>953</v>
      </c>
      <c r="C86" s="827"/>
      <c r="D86" s="827"/>
      <c r="E86" s="827"/>
      <c r="F86" s="827"/>
      <c r="G86" s="827"/>
      <c r="H86" s="827"/>
      <c r="I86" s="827"/>
      <c r="J86" s="827"/>
      <c r="K86" s="827"/>
      <c r="L86" s="827"/>
      <c r="M86" s="828"/>
      <c r="N86" s="52">
        <f>L83+L84+L85</f>
        <v>778.87631728605322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3375.1307082395638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1038</v>
      </c>
      <c r="C31" s="81" t="s">
        <v>1541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812</v>
      </c>
      <c r="B48" s="43" t="str">
        <f>VLOOKUP(A48,MATERIALES!A4:D373,3,FALSE)</f>
        <v>Cemento asfaltico modificado con polímeros tipo I</v>
      </c>
      <c r="C48" s="282"/>
      <c r="D48" s="282"/>
      <c r="E48" s="282"/>
      <c r="F48" s="282"/>
      <c r="G48" s="282"/>
      <c r="H48" s="282"/>
      <c r="I48" s="269"/>
      <c r="J48" s="225" t="str">
        <f>VLOOKUP(A48,MATERIALES!A4:D373,2,FALSE)</f>
        <v>kg</v>
      </c>
      <c r="K48" s="283">
        <v>1</v>
      </c>
      <c r="L48" s="268"/>
      <c r="M48" s="403">
        <f>VLOOKUP(A48,MATERIALES!A4:D395,4,FALSE)</f>
        <v>1919.7867385328445</v>
      </c>
      <c r="N48" s="273">
        <f>K48*M48</f>
        <v>1919.7867385328445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1919.7867385328445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1919.7867385328445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383.95734770656895</v>
      </c>
      <c r="M83" s="862"/>
      <c r="N83" s="51"/>
    </row>
    <row r="84" spans="1:14">
      <c r="B84" s="89" t="s">
        <v>973</v>
      </c>
      <c r="C84" s="90"/>
      <c r="D84" s="90"/>
      <c r="E84" s="90"/>
      <c r="F84" s="90"/>
      <c r="G84" s="90"/>
      <c r="H84" s="90"/>
      <c r="I84" s="87"/>
      <c r="J84" s="88"/>
      <c r="K84" s="305">
        <v>0.05</v>
      </c>
      <c r="L84" s="861">
        <f>N78*K84</f>
        <v>95.989336926642238</v>
      </c>
      <c r="M84" s="862"/>
      <c r="N84" s="51"/>
    </row>
    <row r="85" spans="1:14" ht="15.75" thickBot="1">
      <c r="B85" s="91" t="s">
        <v>974</v>
      </c>
      <c r="C85" s="92"/>
      <c r="D85" s="92"/>
      <c r="E85" s="92"/>
      <c r="F85" s="92"/>
      <c r="G85" s="92"/>
      <c r="H85" s="92"/>
      <c r="I85" s="93"/>
      <c r="J85" s="94"/>
      <c r="K85" s="306">
        <v>0.05</v>
      </c>
      <c r="L85" s="863">
        <f>N78*K85</f>
        <v>95.989336926642238</v>
      </c>
      <c r="M85" s="864"/>
      <c r="N85" s="51"/>
    </row>
    <row r="86" spans="1:14" ht="15.75" thickBot="1">
      <c r="B86" s="826" t="s">
        <v>953</v>
      </c>
      <c r="C86" s="827"/>
      <c r="D86" s="827"/>
      <c r="E86" s="827"/>
      <c r="F86" s="827"/>
      <c r="G86" s="827"/>
      <c r="H86" s="827"/>
      <c r="I86" s="827"/>
      <c r="J86" s="827"/>
      <c r="K86" s="827"/>
      <c r="L86" s="827"/>
      <c r="M86" s="828"/>
      <c r="N86" s="52">
        <f>L83+L84+L85</f>
        <v>575.93602155985343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2495.7227600926981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1039</v>
      </c>
      <c r="C31" s="81" t="s">
        <v>1542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2884.6534134515318</v>
      </c>
      <c r="N48" s="273">
        <f>K48*M48</f>
        <v>2884.6534134515318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2884.6534134515318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2884.6534134515318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576.93068269030641</v>
      </c>
      <c r="M83" s="862"/>
      <c r="N83" s="51"/>
    </row>
    <row r="84" spans="1:14">
      <c r="B84" s="89" t="s">
        <v>973</v>
      </c>
      <c r="C84" s="90"/>
      <c r="D84" s="90"/>
      <c r="E84" s="90"/>
      <c r="F84" s="90"/>
      <c r="G84" s="90"/>
      <c r="H84" s="90"/>
      <c r="I84" s="87"/>
      <c r="J84" s="88"/>
      <c r="K84" s="305">
        <v>0.05</v>
      </c>
      <c r="L84" s="861">
        <f>N78*K84</f>
        <v>144.2326706725766</v>
      </c>
      <c r="M84" s="862"/>
      <c r="N84" s="51"/>
    </row>
    <row r="85" spans="1:14" ht="15.75" thickBot="1">
      <c r="B85" s="91" t="s">
        <v>974</v>
      </c>
      <c r="C85" s="92"/>
      <c r="D85" s="92"/>
      <c r="E85" s="92"/>
      <c r="F85" s="92"/>
      <c r="G85" s="92"/>
      <c r="H85" s="92"/>
      <c r="I85" s="93"/>
      <c r="J85" s="94"/>
      <c r="K85" s="306">
        <v>0.05</v>
      </c>
      <c r="L85" s="863">
        <f>N78*K85</f>
        <v>144.2326706725766</v>
      </c>
      <c r="M85" s="864"/>
      <c r="N85" s="51"/>
    </row>
    <row r="86" spans="1:14" ht="15.75" thickBot="1">
      <c r="B86" s="826" t="s">
        <v>953</v>
      </c>
      <c r="C86" s="827"/>
      <c r="D86" s="827"/>
      <c r="E86" s="827"/>
      <c r="F86" s="827"/>
      <c r="G86" s="827"/>
      <c r="H86" s="827"/>
      <c r="I86" s="827"/>
      <c r="J86" s="827"/>
      <c r="K86" s="827"/>
      <c r="L86" s="827"/>
      <c r="M86" s="828"/>
      <c r="N86" s="52">
        <f>L83+L84+L85</f>
        <v>865.39602403545973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3750.0494374869913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1040</v>
      </c>
      <c r="C31" s="81" t="s">
        <v>1543</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2884.6534134515318</v>
      </c>
      <c r="N48" s="273">
        <f>K48*M48</f>
        <v>2884.6534134515318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2884.6534134515318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2884.6534134515318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576.93068269030641</v>
      </c>
      <c r="M83" s="862"/>
      <c r="N83" s="51"/>
    </row>
    <row r="84" spans="1:14">
      <c r="B84" s="89" t="s">
        <v>973</v>
      </c>
      <c r="C84" s="90"/>
      <c r="D84" s="90"/>
      <c r="E84" s="90"/>
      <c r="F84" s="90"/>
      <c r="G84" s="90"/>
      <c r="H84" s="90"/>
      <c r="I84" s="87"/>
      <c r="J84" s="88"/>
      <c r="K84" s="305">
        <v>0.05</v>
      </c>
      <c r="L84" s="861">
        <f>N78*K84</f>
        <v>144.2326706725766</v>
      </c>
      <c r="M84" s="862"/>
      <c r="N84" s="51"/>
    </row>
    <row r="85" spans="1:14" ht="15.75" thickBot="1">
      <c r="B85" s="91" t="s">
        <v>974</v>
      </c>
      <c r="C85" s="92"/>
      <c r="D85" s="92"/>
      <c r="E85" s="92"/>
      <c r="F85" s="92"/>
      <c r="G85" s="92"/>
      <c r="H85" s="92"/>
      <c r="I85" s="93"/>
      <c r="J85" s="94"/>
      <c r="K85" s="306">
        <v>0.05</v>
      </c>
      <c r="L85" s="863">
        <f>N78*K85</f>
        <v>144.2326706725766</v>
      </c>
      <c r="M85" s="864"/>
      <c r="N85" s="51"/>
    </row>
    <row r="86" spans="1:14" ht="15.75" thickBot="1">
      <c r="B86" s="826" t="s">
        <v>953</v>
      </c>
      <c r="C86" s="827"/>
      <c r="D86" s="827"/>
      <c r="E86" s="827"/>
      <c r="F86" s="827"/>
      <c r="G86" s="827"/>
      <c r="H86" s="827"/>
      <c r="I86" s="827"/>
      <c r="J86" s="827"/>
      <c r="K86" s="827"/>
      <c r="L86" s="827"/>
      <c r="M86" s="828"/>
      <c r="N86" s="52">
        <f>L83+L84+L85</f>
        <v>865.39602403545973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3750.0494374869913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1041</v>
      </c>
      <c r="C31" s="81" t="s">
        <v>1544</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814</v>
      </c>
      <c r="B48" s="43" t="str">
        <f>VLOOKUP(A48,MATERIALES!A4:D373,3,FALSE)</f>
        <v>Cemento asfaltico modificado con polímeros tipo III</v>
      </c>
      <c r="C48" s="282"/>
      <c r="D48" s="282"/>
      <c r="E48" s="282"/>
      <c r="F48" s="282"/>
      <c r="G48" s="282"/>
      <c r="H48" s="282"/>
      <c r="I48" s="269"/>
      <c r="J48" s="225" t="str">
        <f>VLOOKUP(A48,MATERIALES!A4:D373,2,FALSE)</f>
        <v>kg</v>
      </c>
      <c r="K48" s="283">
        <v>1</v>
      </c>
      <c r="L48" s="268"/>
      <c r="M48" s="403">
        <f>VLOOKUP(A48,MATERIALES!A4:D395,4,FALSE)</f>
        <v>2852.9294380402544</v>
      </c>
      <c r="N48" s="273">
        <f>K48*M48</f>
        <v>2852.9294380402544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2852.9294380402544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2852.9294380402544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570.58588760805094</v>
      </c>
      <c r="M83" s="862"/>
      <c r="N83" s="51"/>
    </row>
    <row r="84" spans="1:14">
      <c r="B84" s="89" t="s">
        <v>973</v>
      </c>
      <c r="C84" s="90"/>
      <c r="D84" s="90"/>
      <c r="E84" s="90"/>
      <c r="F84" s="90"/>
      <c r="G84" s="90"/>
      <c r="H84" s="90"/>
      <c r="I84" s="87"/>
      <c r="J84" s="88"/>
      <c r="K84" s="305">
        <v>0.05</v>
      </c>
      <c r="L84" s="861">
        <f>N78*K84</f>
        <v>142.64647190201273</v>
      </c>
      <c r="M84" s="862"/>
      <c r="N84" s="51"/>
    </row>
    <row r="85" spans="1:14" ht="15.75" thickBot="1">
      <c r="B85" s="91" t="s">
        <v>974</v>
      </c>
      <c r="C85" s="92"/>
      <c r="D85" s="92"/>
      <c r="E85" s="92"/>
      <c r="F85" s="92"/>
      <c r="G85" s="92"/>
      <c r="H85" s="92"/>
      <c r="I85" s="93"/>
      <c r="J85" s="94"/>
      <c r="K85" s="306">
        <v>0.05</v>
      </c>
      <c r="L85" s="863">
        <f>N78*K85</f>
        <v>142.64647190201273</v>
      </c>
      <c r="M85" s="864"/>
      <c r="N85" s="51"/>
    </row>
    <row r="86" spans="1:14" ht="15.75" thickBot="1">
      <c r="B86" s="826" t="s">
        <v>953</v>
      </c>
      <c r="C86" s="827"/>
      <c r="D86" s="827"/>
      <c r="E86" s="827"/>
      <c r="F86" s="827"/>
      <c r="G86" s="827"/>
      <c r="H86" s="827"/>
      <c r="I86" s="827"/>
      <c r="J86" s="827"/>
      <c r="K86" s="827"/>
      <c r="L86" s="827"/>
      <c r="M86" s="828"/>
      <c r="N86" s="52">
        <f>L83+L84+L85</f>
        <v>855.87883141207647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3708.8082694523309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1042</v>
      </c>
      <c r="C31" s="81" t="s">
        <v>1545</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815</v>
      </c>
      <c r="B48" s="43" t="str">
        <f>VLOOKUP(A48,MATERIALES!A4:D373,3,FALSE)</f>
        <v>Cemento asfaltico modificado con polímeros tipo IV</v>
      </c>
      <c r="C48" s="282"/>
      <c r="D48" s="282"/>
      <c r="E48" s="282"/>
      <c r="F48" s="282"/>
      <c r="G48" s="282"/>
      <c r="H48" s="282"/>
      <c r="I48" s="269"/>
      <c r="J48" s="225" t="str">
        <f>VLOOKUP(A48,MATERIALES!A4:D373,2,FALSE)</f>
        <v>kg</v>
      </c>
      <c r="K48" s="283">
        <v>1</v>
      </c>
      <c r="L48" s="268"/>
      <c r="M48" s="403">
        <f>VLOOKUP(A48,MATERIALES!A4:D395,4,FALSE)</f>
        <v>2953.1364456246747</v>
      </c>
      <c r="N48" s="273">
        <f>K48*M48</f>
        <v>2953.1364456246747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2953.1364456246747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2953.1364456246747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590.62728912493492</v>
      </c>
      <c r="M83" s="862"/>
      <c r="N83" s="51"/>
    </row>
    <row r="84" spans="1:14">
      <c r="B84" s="89" t="s">
        <v>973</v>
      </c>
      <c r="C84" s="90"/>
      <c r="D84" s="90"/>
      <c r="E84" s="90"/>
      <c r="F84" s="90"/>
      <c r="G84" s="90"/>
      <c r="H84" s="90"/>
      <c r="I84" s="87"/>
      <c r="J84" s="88"/>
      <c r="K84" s="305">
        <v>0.05</v>
      </c>
      <c r="L84" s="861">
        <f>N78*K84</f>
        <v>147.65682228123373</v>
      </c>
      <c r="M84" s="862"/>
      <c r="N84" s="51"/>
    </row>
    <row r="85" spans="1:14" ht="15.75" thickBot="1">
      <c r="B85" s="91" t="s">
        <v>974</v>
      </c>
      <c r="C85" s="92"/>
      <c r="D85" s="92"/>
      <c r="E85" s="92"/>
      <c r="F85" s="92"/>
      <c r="G85" s="92"/>
      <c r="H85" s="92"/>
      <c r="I85" s="93"/>
      <c r="J85" s="94"/>
      <c r="K85" s="306">
        <v>0.05</v>
      </c>
      <c r="L85" s="863">
        <f>N78*K85</f>
        <v>147.65682228123373</v>
      </c>
      <c r="M85" s="864"/>
      <c r="N85" s="51"/>
    </row>
    <row r="86" spans="1:14" ht="15.75" thickBot="1">
      <c r="B86" s="826" t="s">
        <v>953</v>
      </c>
      <c r="C86" s="827"/>
      <c r="D86" s="827"/>
      <c r="E86" s="827"/>
      <c r="F86" s="827"/>
      <c r="G86" s="827"/>
      <c r="H86" s="827"/>
      <c r="I86" s="827"/>
      <c r="J86" s="827"/>
      <c r="K86" s="827"/>
      <c r="L86" s="827"/>
      <c r="M86" s="828"/>
      <c r="N86" s="52">
        <f>L83+L84+L85</f>
        <v>885.94093368740243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3839.077379312077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1546</v>
      </c>
      <c r="C31" s="81" t="s">
        <v>1547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816</v>
      </c>
      <c r="B48" s="43" t="str">
        <f>VLOOKUP(A48,MATERIALES!A4:D373,3,FALSE)</f>
        <v>Cemento asfaltico modificado con polímeros tipo V</v>
      </c>
      <c r="C48" s="282"/>
      <c r="D48" s="282"/>
      <c r="E48" s="282"/>
      <c r="F48" s="282"/>
      <c r="G48" s="282"/>
      <c r="H48" s="282"/>
      <c r="I48" s="269"/>
      <c r="J48" s="225" t="str">
        <f>VLOOKUP(A48,MATERIALES!A4:D373,2,FALSE)</f>
        <v>kg</v>
      </c>
      <c r="K48" s="283">
        <v>1</v>
      </c>
      <c r="L48" s="268"/>
      <c r="M48" s="403">
        <f>VLOOKUP(A48,MATERIALES!A4:D395,4,FALSE)</f>
        <v>3033.9036735608438</v>
      </c>
      <c r="N48" s="273">
        <f>K48*M48</f>
        <v>3033.9036735608438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3033.9036735608438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3033.9036735608438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606.78073471216874</v>
      </c>
      <c r="M83" s="862"/>
      <c r="N83" s="51"/>
    </row>
    <row r="84" spans="1:14">
      <c r="B84" s="89" t="s">
        <v>973</v>
      </c>
      <c r="C84" s="90"/>
      <c r="D84" s="90"/>
      <c r="E84" s="90"/>
      <c r="F84" s="90"/>
      <c r="G84" s="90"/>
      <c r="H84" s="90"/>
      <c r="I84" s="87"/>
      <c r="J84" s="88"/>
      <c r="K84" s="305">
        <v>0.05</v>
      </c>
      <c r="L84" s="861">
        <f>N78*K84</f>
        <v>151.69518367804218</v>
      </c>
      <c r="M84" s="862"/>
      <c r="N84" s="51"/>
    </row>
    <row r="85" spans="1:14" ht="15.75" thickBot="1">
      <c r="B85" s="91" t="s">
        <v>974</v>
      </c>
      <c r="C85" s="92"/>
      <c r="D85" s="92"/>
      <c r="E85" s="92"/>
      <c r="F85" s="92"/>
      <c r="G85" s="92"/>
      <c r="H85" s="92"/>
      <c r="I85" s="93"/>
      <c r="J85" s="94"/>
      <c r="K85" s="306">
        <v>0.05</v>
      </c>
      <c r="L85" s="863">
        <f>N78*K85</f>
        <v>151.69518367804218</v>
      </c>
      <c r="M85" s="864"/>
      <c r="N85" s="51"/>
    </row>
    <row r="86" spans="1:14" ht="15.75" thickBot="1">
      <c r="B86" s="826" t="s">
        <v>953</v>
      </c>
      <c r="C86" s="827"/>
      <c r="D86" s="827"/>
      <c r="E86" s="827"/>
      <c r="F86" s="827"/>
      <c r="G86" s="827"/>
      <c r="H86" s="827"/>
      <c r="I86" s="827"/>
      <c r="J86" s="827"/>
      <c r="K86" s="827"/>
      <c r="L86" s="827"/>
      <c r="M86" s="828"/>
      <c r="N86" s="52">
        <f>L83+L84+L85</f>
        <v>910.17110206825316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3944.0747756290971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1043</v>
      </c>
      <c r="C31" s="81" t="s">
        <v>1548</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866</v>
      </c>
      <c r="B48" s="43" t="str">
        <f>VLOOKUP(A48,MATERIALES!A4:D373,3,FALSE)</f>
        <v>Emulsión Asfáltica de Rotura Media Modificada Con Polímeros CRM-m</v>
      </c>
      <c r="C48" s="282"/>
      <c r="D48" s="282"/>
      <c r="E48" s="282"/>
      <c r="F48" s="282"/>
      <c r="G48" s="282"/>
      <c r="H48" s="282"/>
      <c r="I48" s="269"/>
      <c r="J48" s="225" t="str">
        <f>VLOOKUP(A48,MATERIALES!A4:D373,2,FALSE)</f>
        <v>lt</v>
      </c>
      <c r="K48" s="283">
        <v>1</v>
      </c>
      <c r="L48" s="268"/>
      <c r="M48" s="403">
        <f>VLOOKUP(A48,MATERIALES!A4:D395,4,FALSE)</f>
        <v>3009.6762995919257</v>
      </c>
      <c r="N48" s="273">
        <f>K48*M48</f>
        <v>3009.6762995919257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3009.6762995919257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3009.6762995919257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601.93525991838521</v>
      </c>
      <c r="M83" s="862"/>
      <c r="N83" s="51"/>
    </row>
    <row r="84" spans="1:14">
      <c r="B84" s="89" t="s">
        <v>973</v>
      </c>
      <c r="C84" s="90"/>
      <c r="D84" s="90"/>
      <c r="E84" s="90"/>
      <c r="F84" s="90"/>
      <c r="G84" s="90"/>
      <c r="H84" s="90"/>
      <c r="I84" s="87"/>
      <c r="J84" s="88"/>
      <c r="K84" s="305">
        <v>0.05</v>
      </c>
      <c r="L84" s="861">
        <f>N78*K84</f>
        <v>150.4838149795963</v>
      </c>
      <c r="M84" s="862"/>
      <c r="N84" s="51"/>
    </row>
    <row r="85" spans="1:14" ht="15.75" thickBot="1">
      <c r="B85" s="91" t="s">
        <v>974</v>
      </c>
      <c r="C85" s="92"/>
      <c r="D85" s="92"/>
      <c r="E85" s="92"/>
      <c r="F85" s="92"/>
      <c r="G85" s="92"/>
      <c r="H85" s="92"/>
      <c r="I85" s="93"/>
      <c r="J85" s="94"/>
      <c r="K85" s="306">
        <v>0.05</v>
      </c>
      <c r="L85" s="863">
        <f>N78*K85</f>
        <v>150.4838149795963</v>
      </c>
      <c r="M85" s="864"/>
      <c r="N85" s="51"/>
    </row>
    <row r="86" spans="1:14" ht="15.75" thickBot="1">
      <c r="B86" s="826" t="s">
        <v>953</v>
      </c>
      <c r="C86" s="827"/>
      <c r="D86" s="827"/>
      <c r="E86" s="827"/>
      <c r="F86" s="827"/>
      <c r="G86" s="827"/>
      <c r="H86" s="827"/>
      <c r="I86" s="827"/>
      <c r="J86" s="827"/>
      <c r="K86" s="827"/>
      <c r="L86" s="827"/>
      <c r="M86" s="828"/>
      <c r="N86" s="52">
        <f>L83+L84+L85</f>
        <v>902.90288987757788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3912.5791894695035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1044</v>
      </c>
      <c r="C31" s="81" t="s">
        <v>1549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500</v>
      </c>
      <c r="N36" s="273">
        <f>K36/M36</f>
        <v>162.75399989758324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500</v>
      </c>
      <c r="N37" s="273">
        <f>K37/M37</f>
        <v>149.68266771657923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312.97797761416251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846</v>
      </c>
      <c r="B48" s="43" t="str">
        <f>VLOOKUP(A48,MATERIALES!A4:D373,3,FALSE)</f>
        <v>Emulsión CRL-0</v>
      </c>
      <c r="C48" s="282"/>
      <c r="D48" s="282"/>
      <c r="E48" s="282"/>
      <c r="F48" s="282"/>
      <c r="G48" s="282"/>
      <c r="H48" s="282"/>
      <c r="I48" s="269"/>
      <c r="J48" s="225" t="str">
        <f>VLOOKUP(A48,MATERIALES!A4:D373,2,FALSE)</f>
        <v>lt</v>
      </c>
      <c r="K48" s="283">
        <v>1</v>
      </c>
      <c r="L48" s="268"/>
      <c r="M48" s="403">
        <f>VLOOKUP(A48,MATERIALES!A4:D395,4,FALSE)</f>
        <v>2126.9756610007012</v>
      </c>
      <c r="N48" s="273">
        <f>K48*M48</f>
        <v>2126.9756610007012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2126.9756610007012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4" ht="15.75" thickBot="1">
      <c r="B65" s="915" t="s">
        <v>953</v>
      </c>
      <c r="C65" s="869"/>
      <c r="D65" s="869"/>
      <c r="E65" s="869"/>
      <c r="F65" s="869"/>
      <c r="G65" s="869"/>
      <c r="H65" s="869"/>
      <c r="I65" s="869"/>
      <c r="J65" s="869"/>
      <c r="K65" s="869"/>
      <c r="L65" s="869"/>
      <c r="M65" s="870"/>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5" t="s">
        <v>963</v>
      </c>
      <c r="C69" s="866"/>
      <c r="D69" s="866"/>
      <c r="E69" s="866"/>
      <c r="F69" s="866"/>
      <c r="G69" s="866"/>
      <c r="H69" s="866"/>
      <c r="I69" s="73" t="s">
        <v>964</v>
      </c>
      <c r="J69" s="75" t="s">
        <v>1410</v>
      </c>
      <c r="K69" s="74" t="s">
        <v>966</v>
      </c>
      <c r="L69" s="867" t="s">
        <v>950</v>
      </c>
      <c r="M69" s="868"/>
      <c r="N69" s="98" t="s">
        <v>951</v>
      </c>
    </row>
    <row r="70" spans="1:14">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4000</v>
      </c>
      <c r="N70" s="396">
        <f>K70/M70</f>
        <v>54.131</v>
      </c>
    </row>
    <row r="71" spans="1:14">
      <c r="B71" s="49"/>
      <c r="C71" s="47"/>
      <c r="D71" s="47"/>
      <c r="E71" s="47"/>
      <c r="F71" s="47"/>
      <c r="G71" s="47"/>
      <c r="H71" s="47"/>
      <c r="I71" s="280"/>
      <c r="J71" s="298"/>
      <c r="K71" s="299"/>
      <c r="L71" s="50"/>
      <c r="M71" s="301"/>
      <c r="N71" s="297"/>
    </row>
    <row r="72" spans="1:14">
      <c r="B72" s="49"/>
      <c r="C72" s="47"/>
      <c r="D72" s="47"/>
      <c r="E72" s="47"/>
      <c r="F72" s="47"/>
      <c r="G72" s="47"/>
      <c r="H72" s="47"/>
      <c r="I72" s="280"/>
      <c r="J72" s="298"/>
      <c r="K72" s="299"/>
      <c r="L72" s="319"/>
      <c r="M72" s="301"/>
      <c r="N72" s="297"/>
    </row>
    <row r="73" spans="1:14">
      <c r="B73" s="49"/>
      <c r="C73" s="47"/>
      <c r="D73" s="47"/>
      <c r="E73" s="47"/>
      <c r="F73" s="47"/>
      <c r="G73" s="47"/>
      <c r="H73" s="47"/>
      <c r="I73" s="280"/>
      <c r="J73" s="298"/>
      <c r="K73" s="299"/>
      <c r="L73" s="319"/>
      <c r="M73" s="301"/>
      <c r="N73" s="297"/>
    </row>
    <row r="74" spans="1:14" ht="15.75" thickBot="1">
      <c r="B74" s="902"/>
      <c r="C74" s="903"/>
      <c r="D74" s="903"/>
      <c r="E74" s="903"/>
      <c r="F74" s="903"/>
      <c r="G74" s="903"/>
      <c r="H74" s="903"/>
      <c r="I74" s="126"/>
      <c r="J74" s="126"/>
      <c r="K74" s="126"/>
      <c r="L74" s="916"/>
      <c r="M74" s="916"/>
      <c r="N74" s="45"/>
    </row>
    <row r="75" spans="1:14" ht="15.75" thickBot="1">
      <c r="B75" s="915" t="s">
        <v>953</v>
      </c>
      <c r="C75" s="869"/>
      <c r="D75" s="869"/>
      <c r="E75" s="869"/>
      <c r="F75" s="869"/>
      <c r="G75" s="869"/>
      <c r="H75" s="869"/>
      <c r="I75" s="869"/>
      <c r="J75" s="869"/>
      <c r="K75" s="869"/>
      <c r="L75" s="869"/>
      <c r="M75" s="870"/>
      <c r="N75" s="302">
        <f>SUM(N70:N74)</f>
        <v>54.131</v>
      </c>
    </row>
    <row r="76" spans="1:14" ht="15.75" thickBot="1">
      <c r="B76" s="33"/>
      <c r="C76" s="34"/>
      <c r="D76" s="34"/>
      <c r="E76" s="34"/>
      <c r="F76" s="34"/>
      <c r="G76" s="34"/>
      <c r="H76" s="34"/>
      <c r="I76" s="34"/>
      <c r="J76" s="34"/>
      <c r="K76" s="34"/>
      <c r="L76" s="34"/>
      <c r="M76" s="34"/>
      <c r="N76" s="35"/>
    </row>
    <row r="77" spans="1:14" ht="15.75" thickBot="1">
      <c r="B77" s="826" t="s">
        <v>967</v>
      </c>
      <c r="C77" s="827"/>
      <c r="D77" s="827"/>
      <c r="E77" s="827"/>
      <c r="F77" s="827"/>
      <c r="G77" s="827"/>
      <c r="H77" s="827"/>
      <c r="I77" s="827"/>
      <c r="J77" s="827"/>
      <c r="K77" s="827"/>
      <c r="L77" s="827"/>
      <c r="M77" s="828"/>
      <c r="N77" s="99">
        <f>N43+N54+N65+N75</f>
        <v>2494.0846386148637</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498.81692772297276</v>
      </c>
      <c r="M82" s="862"/>
      <c r="N82" s="51"/>
    </row>
    <row r="83" spans="1:14">
      <c r="B83" s="89" t="s">
        <v>973</v>
      </c>
      <c r="C83" s="90"/>
      <c r="D83" s="90"/>
      <c r="E83" s="90"/>
      <c r="F83" s="90"/>
      <c r="G83" s="90"/>
      <c r="H83" s="90"/>
      <c r="I83" s="87"/>
      <c r="J83" s="88"/>
      <c r="K83" s="305">
        <v>0.05</v>
      </c>
      <c r="L83" s="861">
        <f>N77*K83</f>
        <v>124.70423193074319</v>
      </c>
      <c r="M83" s="862"/>
      <c r="N83" s="51"/>
    </row>
    <row r="84" spans="1:14" ht="15.75" thickBot="1">
      <c r="B84" s="91" t="s">
        <v>974</v>
      </c>
      <c r="C84" s="92"/>
      <c r="D84" s="92"/>
      <c r="E84" s="92"/>
      <c r="F84" s="92"/>
      <c r="G84" s="92"/>
      <c r="H84" s="92"/>
      <c r="I84" s="93"/>
      <c r="J84" s="94"/>
      <c r="K84" s="306">
        <v>0.05</v>
      </c>
      <c r="L84" s="863">
        <f>N77*K84</f>
        <v>124.70423193074319</v>
      </c>
      <c r="M84" s="864"/>
      <c r="N84" s="51"/>
    </row>
    <row r="85" spans="1:14" ht="15.75" thickBot="1">
      <c r="B85" s="826" t="s">
        <v>953</v>
      </c>
      <c r="C85" s="827"/>
      <c r="D85" s="827"/>
      <c r="E85" s="827"/>
      <c r="F85" s="827"/>
      <c r="G85" s="827"/>
      <c r="H85" s="827"/>
      <c r="I85" s="827"/>
      <c r="J85" s="827"/>
      <c r="K85" s="827"/>
      <c r="L85" s="827"/>
      <c r="M85" s="828"/>
      <c r="N85" s="52">
        <f>L82+L83+L84</f>
        <v>748.22539158445909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3242.3100301993227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1045</v>
      </c>
      <c r="C31" s="81" t="s">
        <v>1550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500</v>
      </c>
      <c r="N36" s="273">
        <f>K36/M36</f>
        <v>162.75399989758324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500</v>
      </c>
      <c r="N37" s="273">
        <f>K37/M37</f>
        <v>149.68266771657923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312.97797761416251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848</v>
      </c>
      <c r="B48" s="43" t="str">
        <f>VLOOKUP(A48,MATERIALES!A4:D373,3,FALSE)</f>
        <v>Emulsión CRL-1</v>
      </c>
      <c r="C48" s="282"/>
      <c r="D48" s="282"/>
      <c r="E48" s="282"/>
      <c r="F48" s="282"/>
      <c r="G48" s="282"/>
      <c r="H48" s="282"/>
      <c r="I48" s="269"/>
      <c r="J48" s="225" t="str">
        <f>VLOOKUP(A48,MATERIALES!A4:D373,2,FALSE)</f>
        <v>lt</v>
      </c>
      <c r="K48" s="283">
        <v>1</v>
      </c>
      <c r="L48" s="268"/>
      <c r="M48" s="403">
        <f>VLOOKUP(A48,MATERIALES!A4:D395,4,FALSE)</f>
        <v>2811.8622528955239</v>
      </c>
      <c r="N48" s="273">
        <f>K48*M48</f>
        <v>2811.8622528955239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2811.8622528955239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3178.9712305096864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635.79424610193735</v>
      </c>
      <c r="M83" s="862"/>
      <c r="N83" s="51"/>
    </row>
    <row r="84" spans="1:14">
      <c r="B84" s="89" t="s">
        <v>973</v>
      </c>
      <c r="C84" s="90"/>
      <c r="D84" s="90"/>
      <c r="E84" s="90"/>
      <c r="F84" s="90"/>
      <c r="G84" s="90"/>
      <c r="H84" s="90"/>
      <c r="I84" s="87"/>
      <c r="J84" s="88"/>
      <c r="K84" s="305">
        <v>0.05</v>
      </c>
      <c r="L84" s="861">
        <f>N78*K84</f>
        <v>158.94856152548434</v>
      </c>
      <c r="M84" s="862"/>
      <c r="N84" s="51"/>
    </row>
    <row r="85" spans="1:14" ht="15.75" thickBot="1">
      <c r="B85" s="91" t="s">
        <v>974</v>
      </c>
      <c r="C85" s="92"/>
      <c r="D85" s="92"/>
      <c r="E85" s="92"/>
      <c r="F85" s="92"/>
      <c r="G85" s="92"/>
      <c r="H85" s="92"/>
      <c r="I85" s="93"/>
      <c r="J85" s="94"/>
      <c r="K85" s="306">
        <v>0.05</v>
      </c>
      <c r="L85" s="863">
        <f>N78*K85</f>
        <v>158.94856152548434</v>
      </c>
      <c r="M85" s="864"/>
      <c r="N85" s="51"/>
    </row>
    <row r="86" spans="1:14" ht="15.75" thickBot="1">
      <c r="B86" s="826" t="s">
        <v>953</v>
      </c>
      <c r="C86" s="827"/>
      <c r="D86" s="827"/>
      <c r="E86" s="827"/>
      <c r="F86" s="827"/>
      <c r="G86" s="827"/>
      <c r="H86" s="827"/>
      <c r="I86" s="827"/>
      <c r="J86" s="827"/>
      <c r="K86" s="827"/>
      <c r="L86" s="827"/>
      <c r="M86" s="828"/>
      <c r="N86" s="52">
        <f>L83+L84+L85</f>
        <v>953.69136915290608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4132.6625996625926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1551</v>
      </c>
      <c r="C31" s="81" t="s">
        <v>1552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500</v>
      </c>
      <c r="N36" s="273">
        <f>K36/M36</f>
        <v>162.75399989758324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500</v>
      </c>
      <c r="N37" s="273">
        <f>K37/M37</f>
        <v>149.68266771657923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312.97797761416251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792</v>
      </c>
      <c r="B48" s="43" t="str">
        <f>VLOOKUP(A48,MATERIALES!A4:D373,3,FALSE)</f>
        <v>Asfalto liquido RC 250</v>
      </c>
      <c r="C48" s="282"/>
      <c r="D48" s="282"/>
      <c r="E48" s="282"/>
      <c r="F48" s="282"/>
      <c r="G48" s="282"/>
      <c r="H48" s="282"/>
      <c r="I48" s="269"/>
      <c r="J48" s="225" t="str">
        <f>VLOOKUP(A48,MATERIALES!A4:D373,2,FALSE)</f>
        <v>gal</v>
      </c>
      <c r="K48" s="283">
        <v>0.3</v>
      </c>
      <c r="L48" s="268"/>
      <c r="M48" s="403">
        <f>VLOOKUP(A48,MATERIALES!A4:D395,4,FALSE)</f>
        <v>8250.8965046520952</v>
      </c>
      <c r="N48" s="273">
        <f>K48*M48</f>
        <v>2475.2689513956284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2475.2689513956284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2842.3779290097909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568.47558580195823</v>
      </c>
      <c r="M83" s="862"/>
      <c r="N83" s="51"/>
    </row>
    <row r="84" spans="1:14">
      <c r="B84" s="89" t="s">
        <v>973</v>
      </c>
      <c r="C84" s="90"/>
      <c r="D84" s="90"/>
      <c r="E84" s="90"/>
      <c r="F84" s="90"/>
      <c r="G84" s="90"/>
      <c r="H84" s="90"/>
      <c r="I84" s="87"/>
      <c r="J84" s="88"/>
      <c r="K84" s="305">
        <v>0.05</v>
      </c>
      <c r="L84" s="861">
        <f>N78*K84</f>
        <v>142.11889645048956</v>
      </c>
      <c r="M84" s="862"/>
      <c r="N84" s="51"/>
    </row>
    <row r="85" spans="1:14" ht="15.75" thickBot="1">
      <c r="B85" s="91" t="s">
        <v>974</v>
      </c>
      <c r="C85" s="92"/>
      <c r="D85" s="92"/>
      <c r="E85" s="92"/>
      <c r="F85" s="92"/>
      <c r="G85" s="92"/>
      <c r="H85" s="92"/>
      <c r="I85" s="93"/>
      <c r="J85" s="94"/>
      <c r="K85" s="306">
        <v>0.05</v>
      </c>
      <c r="L85" s="863">
        <f>N78*K85</f>
        <v>142.11889645048956</v>
      </c>
      <c r="M85" s="864"/>
      <c r="N85" s="51"/>
    </row>
    <row r="86" spans="1:14" ht="15.75" thickBot="1">
      <c r="B86" s="826" t="s">
        <v>953</v>
      </c>
      <c r="C86" s="827"/>
      <c r="D86" s="827"/>
      <c r="E86" s="827"/>
      <c r="F86" s="827"/>
      <c r="G86" s="827"/>
      <c r="H86" s="827"/>
      <c r="I86" s="827"/>
      <c r="J86" s="827"/>
      <c r="K86" s="827"/>
      <c r="L86" s="827"/>
      <c r="M86" s="828"/>
      <c r="N86" s="52">
        <f>L83+L84+L85</f>
        <v>852.71337870293723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3695.0913077127279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1046</v>
      </c>
      <c r="C31" s="81" t="s">
        <v>1208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958" t="str">
        <f>VLOOKUP(A36,EQUIPOS!A6:D154,3,FALSE)</f>
        <v>Carrotanque Irrigador de asfalto, 1000 GALONES DE CAPACIDAD</v>
      </c>
      <c r="C36" s="959"/>
      <c r="D36" s="959"/>
      <c r="E36" s="959"/>
      <c r="F36" s="959"/>
      <c r="G36" s="959"/>
      <c r="H36" s="960"/>
      <c r="I36" s="268"/>
      <c r="J36" s="269"/>
      <c r="K36" s="270">
        <f>VLOOKUP(A36,EQUIPOS!A6:D163,4,FALSE)</f>
        <v>81376.999948791621</v>
      </c>
      <c r="L36" s="271"/>
      <c r="M36" s="272">
        <v>500</v>
      </c>
      <c r="N36" s="273">
        <f>K36/M36</f>
        <v>162.75399989758324</v>
      </c>
    </row>
    <row r="37" spans="1:14">
      <c r="A37" s="113" t="s">
        <v>176</v>
      </c>
      <c r="B37" s="958" t="str">
        <f>VLOOKUP(A37,EQUIPOS!A7:D154,3,FALSE)</f>
        <v xml:space="preserve">Compresor (barrido y soplado)
</v>
      </c>
      <c r="C37" s="959"/>
      <c r="D37" s="959"/>
      <c r="E37" s="959"/>
      <c r="F37" s="959"/>
      <c r="G37" s="959"/>
      <c r="H37" s="960"/>
      <c r="I37" s="268"/>
      <c r="J37" s="269"/>
      <c r="K37" s="270">
        <f>VLOOKUP(A37,EQUIPOS!A7:D164,4,FALSE)</f>
        <v>74841.33385828961</v>
      </c>
      <c r="L37" s="271"/>
      <c r="M37" s="272">
        <v>500</v>
      </c>
      <c r="N37" s="273">
        <f>K37/M37</f>
        <v>149.68266771657923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312.97797761416251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858</v>
      </c>
      <c r="B48" s="43" t="str">
        <f>VLOOKUP(A48,MATERIALES!A4:D373,3,FALSE)</f>
        <v>Emulsión CRR-1</v>
      </c>
      <c r="C48" s="282"/>
      <c r="D48" s="282"/>
      <c r="E48" s="282"/>
      <c r="F48" s="282"/>
      <c r="G48" s="282"/>
      <c r="H48" s="282"/>
      <c r="I48" s="269"/>
      <c r="J48" s="225" t="str">
        <f>VLOOKUP(A48,MATERIALES!A4:D373,2,FALSE)</f>
        <v>lt</v>
      </c>
      <c r="K48" s="283">
        <v>0.45</v>
      </c>
      <c r="L48" s="268"/>
      <c r="M48" s="403">
        <f>VLOOKUP(A48,MATERIALES!A4:D395,4,FALSE)</f>
        <v>2081.0614535317168</v>
      </c>
      <c r="N48" s="273">
        <f>K48*M48</f>
        <v>936.47765408927262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936.47765408927262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1303.5866317034352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260.71732634068707</v>
      </c>
      <c r="M83" s="862"/>
      <c r="N83" s="51"/>
    </row>
    <row r="84" spans="1:14">
      <c r="B84" s="89" t="s">
        <v>973</v>
      </c>
      <c r="C84" s="90"/>
      <c r="D84" s="90"/>
      <c r="E84" s="90"/>
      <c r="F84" s="90"/>
      <c r="G84" s="90"/>
      <c r="H84" s="90"/>
      <c r="I84" s="87"/>
      <c r="J84" s="88"/>
      <c r="K84" s="305">
        <v>0.05</v>
      </c>
      <c r="L84" s="861">
        <f>N78*K84</f>
        <v>65.179331585171767</v>
      </c>
      <c r="M84" s="862"/>
      <c r="N84" s="51"/>
    </row>
    <row r="85" spans="1:14" ht="15.75" thickBot="1">
      <c r="B85" s="91" t="s">
        <v>974</v>
      </c>
      <c r="C85" s="92"/>
      <c r="D85" s="92"/>
      <c r="E85" s="92"/>
      <c r="F85" s="92"/>
      <c r="G85" s="92"/>
      <c r="H85" s="92"/>
      <c r="I85" s="93"/>
      <c r="J85" s="94"/>
      <c r="K85" s="306">
        <v>0.05</v>
      </c>
      <c r="L85" s="863">
        <f>N78*K85</f>
        <v>65.179331585171767</v>
      </c>
      <c r="M85" s="864"/>
      <c r="N85" s="51"/>
    </row>
    <row r="86" spans="1:14" ht="15.75" thickBot="1">
      <c r="B86" s="826" t="s">
        <v>953</v>
      </c>
      <c r="C86" s="827"/>
      <c r="D86" s="827"/>
      <c r="E86" s="827"/>
      <c r="F86" s="827"/>
      <c r="G86" s="827"/>
      <c r="H86" s="827"/>
      <c r="I86" s="827"/>
      <c r="J86" s="827"/>
      <c r="K86" s="827"/>
      <c r="L86" s="827"/>
      <c r="M86" s="828"/>
      <c r="N86" s="52">
        <f>L83+L84+L85</f>
        <v>391.07598951103063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1694.6626212144658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1047</v>
      </c>
      <c r="C31" s="81" t="s">
        <v>1553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500</v>
      </c>
      <c r="N36" s="273">
        <f>K36/M36</f>
        <v>162.75399989758324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500</v>
      </c>
      <c r="N37" s="273">
        <f>K37/M37</f>
        <v>149.68266771657923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312.97797761416251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VLOOKUP(A48,MATERIALES!A4:D373,3,FALSE)</f>
        <v>Emulsión CRR-2</v>
      </c>
      <c r="C48" s="282"/>
      <c r="D48" s="282"/>
      <c r="E48" s="282"/>
      <c r="F48" s="282"/>
      <c r="G48" s="282"/>
      <c r="H48" s="282"/>
      <c r="I48" s="269"/>
      <c r="J48" s="225" t="str">
        <f>VLOOKUP(A48,MATERIALES!A4:D373,2,FALSE)</f>
        <v>lt</v>
      </c>
      <c r="K48" s="283">
        <v>0.45</v>
      </c>
      <c r="L48" s="268"/>
      <c r="M48" s="403">
        <f>VLOOKUP(A48,MATERIALES!A4:D395,4,FALSE)</f>
        <v>2380.6516572668402</v>
      </c>
      <c r="N48" s="273">
        <f>K48*M48</f>
        <v>1071.2932457700781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1071.2932457700781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1438.4022233842406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287.68044467684814</v>
      </c>
      <c r="M83" s="862"/>
      <c r="N83" s="51"/>
    </row>
    <row r="84" spans="1:14">
      <c r="B84" s="89" t="s">
        <v>973</v>
      </c>
      <c r="C84" s="90"/>
      <c r="D84" s="90"/>
      <c r="E84" s="90"/>
      <c r="F84" s="90"/>
      <c r="G84" s="90"/>
      <c r="H84" s="90"/>
      <c r="I84" s="87"/>
      <c r="J84" s="88"/>
      <c r="K84" s="305">
        <v>0.05</v>
      </c>
      <c r="L84" s="861">
        <f>N78*K84</f>
        <v>71.920111169212035</v>
      </c>
      <c r="M84" s="862"/>
      <c r="N84" s="51"/>
    </row>
    <row r="85" spans="1:14" ht="15.75" thickBot="1">
      <c r="B85" s="91" t="s">
        <v>974</v>
      </c>
      <c r="C85" s="92"/>
      <c r="D85" s="92"/>
      <c r="E85" s="92"/>
      <c r="F85" s="92"/>
      <c r="G85" s="92"/>
      <c r="H85" s="92"/>
      <c r="I85" s="93"/>
      <c r="J85" s="94"/>
      <c r="K85" s="306">
        <v>0.05</v>
      </c>
      <c r="L85" s="863">
        <f>N78*K85</f>
        <v>71.920111169212035</v>
      </c>
      <c r="M85" s="864"/>
      <c r="N85" s="51"/>
    </row>
    <row r="86" spans="1:14" ht="15.75" thickBot="1">
      <c r="B86" s="826" t="s">
        <v>953</v>
      </c>
      <c r="C86" s="827"/>
      <c r="D86" s="827"/>
      <c r="E86" s="827"/>
      <c r="F86" s="827"/>
      <c r="G86" s="827"/>
      <c r="H86" s="827"/>
      <c r="I86" s="827"/>
      <c r="J86" s="827"/>
      <c r="K86" s="827"/>
      <c r="L86" s="827"/>
      <c r="M86" s="828"/>
      <c r="N86" s="52">
        <f>L83+L84+L85</f>
        <v>431.52066701527218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1869.9228903995129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1048</v>
      </c>
      <c r="C31" s="81" t="s">
        <v>1554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500</v>
      </c>
      <c r="N36" s="273">
        <f>K36/M36</f>
        <v>162.75399989758324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500</v>
      </c>
      <c r="N37" s="273">
        <f>K37/M37</f>
        <v>149.68266771657923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312.97797761416251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856</v>
      </c>
      <c r="B48" s="43" t="str">
        <f>VLOOKUP(A48,MATERIALES!A4:D373,3,FALSE)</f>
        <v>Emulsión CRR-1m</v>
      </c>
      <c r="C48" s="282"/>
      <c r="D48" s="282"/>
      <c r="E48" s="282"/>
      <c r="F48" s="282"/>
      <c r="G48" s="282"/>
      <c r="H48" s="282"/>
      <c r="I48" s="269"/>
      <c r="J48" s="225" t="str">
        <f>VLOOKUP(A48,MATERIALES!A4:D373,2,FALSE)</f>
        <v>lt</v>
      </c>
      <c r="K48" s="283">
        <v>0.45</v>
      </c>
      <c r="L48" s="268"/>
      <c r="M48" s="403">
        <f>VLOOKUP(A48,MATERIALES!A4:D395,4,FALSE)</f>
        <v>2234.8740485528147</v>
      </c>
      <c r="N48" s="273">
        <f>K48*M48</f>
        <v>1005.6933218487666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1005.6933218487666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1372.8022994629291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274.56045989258581</v>
      </c>
      <c r="M83" s="862"/>
      <c r="N83" s="51"/>
    </row>
    <row r="84" spans="1:14">
      <c r="B84" s="89" t="s">
        <v>973</v>
      </c>
      <c r="C84" s="90"/>
      <c r="D84" s="90"/>
      <c r="E84" s="90"/>
      <c r="F84" s="90"/>
      <c r="G84" s="90"/>
      <c r="H84" s="90"/>
      <c r="I84" s="87"/>
      <c r="J84" s="88"/>
      <c r="K84" s="305">
        <v>0.05</v>
      </c>
      <c r="L84" s="861">
        <f>N78*K84</f>
        <v>68.640114973146453</v>
      </c>
      <c r="M84" s="862"/>
      <c r="N84" s="51"/>
    </row>
    <row r="85" spans="1:14" ht="15.75" thickBot="1">
      <c r="B85" s="91" t="s">
        <v>974</v>
      </c>
      <c r="C85" s="92"/>
      <c r="D85" s="92"/>
      <c r="E85" s="92"/>
      <c r="F85" s="92"/>
      <c r="G85" s="92"/>
      <c r="H85" s="92"/>
      <c r="I85" s="93"/>
      <c r="J85" s="94"/>
      <c r="K85" s="306">
        <v>0.05</v>
      </c>
      <c r="L85" s="863">
        <f>N78*K85</f>
        <v>68.640114973146453</v>
      </c>
      <c r="M85" s="864"/>
      <c r="N85" s="51"/>
    </row>
    <row r="86" spans="1:14" ht="15.75" thickBot="1">
      <c r="B86" s="826" t="s">
        <v>953</v>
      </c>
      <c r="C86" s="827"/>
      <c r="D86" s="827"/>
      <c r="E86" s="827"/>
      <c r="F86" s="827"/>
      <c r="G86" s="827"/>
      <c r="H86" s="827"/>
      <c r="I86" s="827"/>
      <c r="J86" s="827"/>
      <c r="K86" s="827"/>
      <c r="L86" s="827"/>
      <c r="M86" s="828"/>
      <c r="N86" s="52">
        <f>L83+L84+L85</f>
        <v>411.84068983887875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1784.6429893018078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1049</v>
      </c>
      <c r="C31" s="81" t="s">
        <v>1555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500</v>
      </c>
      <c r="N36" s="273">
        <f>K36/M36</f>
        <v>162.75399989758324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500</v>
      </c>
      <c r="N37" s="273">
        <f>K37/M37</f>
        <v>149.68266771657923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312.97797761416251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862</v>
      </c>
      <c r="B48" s="43" t="str">
        <f>VLOOKUP(A48,MATERIALES!A4:D373,3,FALSE)</f>
        <v>Emulsión CRR-2m</v>
      </c>
      <c r="C48" s="282"/>
      <c r="D48" s="282"/>
      <c r="E48" s="282"/>
      <c r="F48" s="282"/>
      <c r="G48" s="282"/>
      <c r="H48" s="282"/>
      <c r="I48" s="269"/>
      <c r="J48" s="225" t="str">
        <f>VLOOKUP(A48,MATERIALES!A4:D373,2,FALSE)</f>
        <v>lt</v>
      </c>
      <c r="K48" s="283">
        <v>0.45</v>
      </c>
      <c r="L48" s="268"/>
      <c r="M48" s="403">
        <f>VLOOKUP(A48,MATERIALES!A4:D395,4,FALSE)</f>
        <v>2435.7487062296218</v>
      </c>
      <c r="N48" s="273">
        <f>K48*M48</f>
        <v>1096.0869178033299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1096.0869178033299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1463.1958954174925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292.6391790834985</v>
      </c>
      <c r="M83" s="862"/>
      <c r="N83" s="51"/>
    </row>
    <row r="84" spans="1:14">
      <c r="B84" s="89" t="s">
        <v>973</v>
      </c>
      <c r="C84" s="90"/>
      <c r="D84" s="90"/>
      <c r="E84" s="90"/>
      <c r="F84" s="90"/>
      <c r="G84" s="90"/>
      <c r="H84" s="90"/>
      <c r="I84" s="87"/>
      <c r="J84" s="88"/>
      <c r="K84" s="305">
        <v>0.05</v>
      </c>
      <c r="L84" s="861">
        <f>N78*K84</f>
        <v>73.159794770874626</v>
      </c>
      <c r="M84" s="862"/>
      <c r="N84" s="51"/>
    </row>
    <row r="85" spans="1:14" ht="15.75" thickBot="1">
      <c r="B85" s="91" t="s">
        <v>974</v>
      </c>
      <c r="C85" s="92"/>
      <c r="D85" s="92"/>
      <c r="E85" s="92"/>
      <c r="F85" s="92"/>
      <c r="G85" s="92"/>
      <c r="H85" s="92"/>
      <c r="I85" s="93"/>
      <c r="J85" s="94"/>
      <c r="K85" s="306">
        <v>0.05</v>
      </c>
      <c r="L85" s="863">
        <f>N78*K85</f>
        <v>73.159794770874626</v>
      </c>
      <c r="M85" s="864"/>
      <c r="N85" s="51"/>
    </row>
    <row r="86" spans="1:14" ht="15.75" thickBot="1">
      <c r="B86" s="826" t="s">
        <v>953</v>
      </c>
      <c r="C86" s="827"/>
      <c r="D86" s="827"/>
      <c r="E86" s="827"/>
      <c r="F86" s="827"/>
      <c r="G86" s="827"/>
      <c r="H86" s="827"/>
      <c r="I86" s="827"/>
      <c r="J86" s="827"/>
      <c r="K86" s="827"/>
      <c r="L86" s="827"/>
      <c r="M86" s="828"/>
      <c r="N86" s="52">
        <f>L83+L84+L85</f>
        <v>438.95876862524773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1902.1546640427403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1556</v>
      </c>
      <c r="C31" s="81" t="s">
        <v>1557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400</v>
      </c>
      <c r="N36" s="273">
        <f>K36/M36</f>
        <v>203.44249987197907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400</v>
      </c>
      <c r="N37" s="273">
        <f>K37/M37</f>
        <v>442.12774282722467</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72">
        <v>400</v>
      </c>
      <c r="N38" s="273">
        <f>K38/M38</f>
        <v>187.10333464572403</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91501.219819895181</v>
      </c>
      <c r="L39" s="880">
        <v>400</v>
      </c>
      <c r="M39" s="881"/>
      <c r="N39" s="273">
        <f>K39/L39</f>
        <v>228.75304954973797</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1062.4366589059607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2380.6516572668402</v>
      </c>
      <c r="N48" s="273">
        <f>K48*M48</f>
        <v>4356.5925327983177</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58540.614522955089</v>
      </c>
      <c r="N49" s="273">
        <f>K49*M49</f>
        <v>1112.2716759361467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5468.8642087344642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13">
        <f>VLOOKUP(A58,TRANSPORTE!A5:D117,4,FALSE)</f>
        <v>1104.4210612622992</v>
      </c>
      <c r="M58" s="914"/>
      <c r="N58" s="288">
        <f>K58*L58</f>
        <v>20.984000163983684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20.984000163983684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6653.2880689339117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1330.6576137867823</v>
      </c>
      <c r="M82" s="862"/>
      <c r="N82" s="51"/>
    </row>
    <row r="83" spans="1:14">
      <c r="B83" s="89" t="s">
        <v>973</v>
      </c>
      <c r="C83" s="90"/>
      <c r="D83" s="90"/>
      <c r="E83" s="90"/>
      <c r="F83" s="90"/>
      <c r="G83" s="90"/>
      <c r="H83" s="90"/>
      <c r="I83" s="87"/>
      <c r="J83" s="88"/>
      <c r="K83" s="305">
        <v>0.05</v>
      </c>
      <c r="L83" s="861">
        <f>N77*K83</f>
        <v>332.66440344669559</v>
      </c>
      <c r="M83" s="862"/>
      <c r="N83" s="51"/>
    </row>
    <row r="84" spans="1:14" ht="15.75" thickBot="1">
      <c r="B84" s="91" t="s">
        <v>974</v>
      </c>
      <c r="C84" s="92"/>
      <c r="D84" s="92"/>
      <c r="E84" s="92"/>
      <c r="F84" s="92"/>
      <c r="G84" s="92"/>
      <c r="H84" s="92"/>
      <c r="I84" s="93"/>
      <c r="J84" s="94"/>
      <c r="K84" s="306">
        <v>0.05</v>
      </c>
      <c r="L84" s="863">
        <f>N77*K84</f>
        <v>332.66440344669559</v>
      </c>
      <c r="M84" s="864"/>
      <c r="N84" s="51"/>
    </row>
    <row r="85" spans="1:14" ht="15.75" thickBot="1">
      <c r="B85" s="826" t="s">
        <v>953</v>
      </c>
      <c r="C85" s="827"/>
      <c r="D85" s="827"/>
      <c r="E85" s="827"/>
      <c r="F85" s="827"/>
      <c r="G85" s="827"/>
      <c r="H85" s="827"/>
      <c r="I85" s="827"/>
      <c r="J85" s="827"/>
      <c r="K85" s="827"/>
      <c r="L85" s="827"/>
      <c r="M85" s="828"/>
      <c r="N85" s="52">
        <f>L82+L83+L84</f>
        <v>1995.9864206801735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8649.2744896140848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1558</v>
      </c>
      <c r="C31" s="81" t="s">
        <v>1559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400</v>
      </c>
      <c r="N36" s="273">
        <f>K36/M36</f>
        <v>203.44249987197907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400</v>
      </c>
      <c r="N37" s="273">
        <f>K37/M37</f>
        <v>442.12774282722467</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72">
        <v>400</v>
      </c>
      <c r="N38" s="273">
        <f>K38/M38</f>
        <v>187.10333464572403</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91501.219819895181</v>
      </c>
      <c r="L39" s="880">
        <v>400</v>
      </c>
      <c r="M39" s="881"/>
      <c r="N39" s="273">
        <f>K39/L39</f>
        <v>228.75304954973797</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1062.4366589059607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1.5</v>
      </c>
      <c r="L48" s="268"/>
      <c r="M48" s="403">
        <f>VLOOKUP(A48,MATERIALES!A5:D396,4,FALSE)</f>
        <v>2380.6516572668402</v>
      </c>
      <c r="N48" s="273">
        <f>K48*M48</f>
        <v>3570.97748590026</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1.2999999999999999E-2</v>
      </c>
      <c r="L49" s="268"/>
      <c r="M49" s="403">
        <f>VLOOKUP(A49,MATERIALES!A6:D397,4,FALSE)</f>
        <v>58540.614522955089</v>
      </c>
      <c r="N49" s="273">
        <f>K49*M49</f>
        <v>761.02798879841612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4332.0054746986762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13">
        <f>VLOOKUP(A58,TRANSPORTE!A5:D117,4,FALSE)</f>
        <v>1104.4210612622992</v>
      </c>
      <c r="M58" s="914"/>
      <c r="N58" s="288">
        <f>K58*L58</f>
        <v>14.357473796409888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14.357473796409888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5509.8028085305496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1101.96056170611</v>
      </c>
      <c r="M83" s="862"/>
      <c r="N83" s="51"/>
    </row>
    <row r="84" spans="1:14">
      <c r="B84" s="89" t="s">
        <v>973</v>
      </c>
      <c r="C84" s="90"/>
      <c r="D84" s="90"/>
      <c r="E84" s="90"/>
      <c r="F84" s="90"/>
      <c r="G84" s="90"/>
      <c r="H84" s="90"/>
      <c r="I84" s="87"/>
      <c r="J84" s="88"/>
      <c r="K84" s="305">
        <v>0.05</v>
      </c>
      <c r="L84" s="861">
        <f>N78*K84</f>
        <v>275.49014042652749</v>
      </c>
      <c r="M84" s="862"/>
      <c r="N84" s="51"/>
    </row>
    <row r="85" spans="1:14" ht="15.75" thickBot="1">
      <c r="B85" s="91" t="s">
        <v>974</v>
      </c>
      <c r="C85" s="92"/>
      <c r="D85" s="92"/>
      <c r="E85" s="92"/>
      <c r="F85" s="92"/>
      <c r="G85" s="92"/>
      <c r="H85" s="92"/>
      <c r="I85" s="93"/>
      <c r="J85" s="94"/>
      <c r="K85" s="306">
        <v>0.05</v>
      </c>
      <c r="L85" s="863">
        <f>N78*K85</f>
        <v>275.49014042652749</v>
      </c>
      <c r="M85" s="864"/>
      <c r="N85" s="51"/>
    </row>
    <row r="86" spans="1:14" ht="15.75" thickBot="1">
      <c r="B86" s="826" t="s">
        <v>953</v>
      </c>
      <c r="C86" s="827"/>
      <c r="D86" s="827"/>
      <c r="E86" s="827"/>
      <c r="F86" s="827"/>
      <c r="G86" s="827"/>
      <c r="H86" s="827"/>
      <c r="I86" s="827"/>
      <c r="J86" s="827"/>
      <c r="K86" s="827"/>
      <c r="L86" s="827"/>
      <c r="M86" s="828"/>
      <c r="N86" s="52">
        <f>L83+L84+L85</f>
        <v>1652.9408425591648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7162.7436510897141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1560</v>
      </c>
      <c r="C31" s="81" t="s">
        <v>1561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400</v>
      </c>
      <c r="N36" s="273">
        <f>K36/M36</f>
        <v>203.44249987197907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400</v>
      </c>
      <c r="N37" s="273">
        <f>K37/M37</f>
        <v>442.12774282722467</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72">
        <v>400</v>
      </c>
      <c r="N38" s="273">
        <f>K38/M38</f>
        <v>187.10333464572403</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91501.219819895181</v>
      </c>
      <c r="L39" s="880">
        <v>400</v>
      </c>
      <c r="M39" s="881"/>
      <c r="N39" s="273">
        <f>K39/L39</f>
        <v>228.75304954973797</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1062.4366589059607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2380.6516572668402</v>
      </c>
      <c r="N48" s="273">
        <f>K48*M48</f>
        <v>4356.5925327983177</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58540.614522955089</v>
      </c>
      <c r="N49" s="273">
        <f>K49*M49</f>
        <v>1112.2716759361467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5468.8642087344642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13">
        <f>VLOOKUP(A58,TRANSPORTE!A5:D117,4,FALSE)</f>
        <v>1104.4210612622992</v>
      </c>
      <c r="M58" s="914"/>
      <c r="N58" s="288">
        <f>K58*L58</f>
        <v>20.984000163983684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20.984000163983684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67">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468">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6653.2880689339117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1330.6576137867823</v>
      </c>
      <c r="M83" s="862"/>
      <c r="N83" s="51"/>
    </row>
    <row r="84" spans="1:14">
      <c r="B84" s="89" t="s">
        <v>973</v>
      </c>
      <c r="C84" s="90"/>
      <c r="D84" s="90"/>
      <c r="E84" s="90"/>
      <c r="F84" s="90"/>
      <c r="G84" s="90"/>
      <c r="H84" s="90"/>
      <c r="I84" s="87"/>
      <c r="J84" s="88"/>
      <c r="K84" s="305">
        <v>0.05</v>
      </c>
      <c r="L84" s="861">
        <f>N78*K84</f>
        <v>332.66440344669559</v>
      </c>
      <c r="M84" s="862"/>
      <c r="N84" s="51"/>
    </row>
    <row r="85" spans="1:14" ht="15.75" thickBot="1">
      <c r="B85" s="91" t="s">
        <v>974</v>
      </c>
      <c r="C85" s="92"/>
      <c r="D85" s="92"/>
      <c r="E85" s="92"/>
      <c r="F85" s="92"/>
      <c r="G85" s="92"/>
      <c r="H85" s="92"/>
      <c r="I85" s="93"/>
      <c r="J85" s="94"/>
      <c r="K85" s="306">
        <v>0.05</v>
      </c>
      <c r="L85" s="863">
        <f>N78*K85</f>
        <v>332.66440344669559</v>
      </c>
      <c r="M85" s="864"/>
      <c r="N85" s="51"/>
    </row>
    <row r="86" spans="1:14" ht="15.75" thickBot="1">
      <c r="B86" s="826" t="s">
        <v>953</v>
      </c>
      <c r="C86" s="827"/>
      <c r="D86" s="827"/>
      <c r="E86" s="827"/>
      <c r="F86" s="827"/>
      <c r="G86" s="827"/>
      <c r="H86" s="827"/>
      <c r="I86" s="827"/>
      <c r="J86" s="827"/>
      <c r="K86" s="827"/>
      <c r="L86" s="827"/>
      <c r="M86" s="828"/>
      <c r="N86" s="52">
        <f>L83+L84+L85</f>
        <v>1995.9864206801735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8649.2744896140848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5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1562</v>
      </c>
      <c r="C31" s="81" t="s">
        <v>2059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400</v>
      </c>
      <c r="N36" s="273">
        <f>K36/M36</f>
        <v>203.44249987197907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400</v>
      </c>
      <c r="N37" s="273">
        <f>K37/M37</f>
        <v>442.12774282722467</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72">
        <v>400</v>
      </c>
      <c r="N38" s="273">
        <f>K38/M38</f>
        <v>187.10333464572403</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91501.219819895181</v>
      </c>
      <c r="L39" s="880">
        <v>400</v>
      </c>
      <c r="M39" s="881"/>
      <c r="N39" s="273">
        <f>K39/L39</f>
        <v>228.75304954973797</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1062.4366589059607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761</v>
      </c>
      <c r="B48" s="43" t="str">
        <f>VLOOKUP(A48,MATERIALES!A5:D373,3,FALSE)</f>
        <v>Agregado para tratamiento superf. Simple</v>
      </c>
      <c r="C48" s="282"/>
      <c r="D48" s="282"/>
      <c r="E48" s="282"/>
      <c r="F48" s="282"/>
      <c r="G48" s="282"/>
      <c r="H48" s="282"/>
      <c r="I48" s="269"/>
      <c r="J48" s="225" t="str">
        <f>VLOOKUP(A48,MATERIALES!A4:D373,2,FALSE)</f>
        <v>m3</v>
      </c>
      <c r="K48" s="283">
        <v>1.2999999999999999E-2</v>
      </c>
      <c r="L48" s="268"/>
      <c r="M48" s="403">
        <f>VLOOKUP(A48,MATERIALES!A5:D396,4,FALSE)</f>
        <v>58540.614522955089</v>
      </c>
      <c r="N48" s="273">
        <f>K48*M48</f>
        <v>761.02798879841612</v>
      </c>
    </row>
    <row r="49" spans="1:14">
      <c r="A49" s="108" t="s">
        <v>860</v>
      </c>
      <c r="B49" s="43" t="str">
        <f>VLOOKUP(A49,MATERIALES!A6:D373,3,FALSE)</f>
        <v>Emulsión CRR-2</v>
      </c>
      <c r="C49" s="282"/>
      <c r="D49" s="282"/>
      <c r="E49" s="282"/>
      <c r="F49" s="282"/>
      <c r="G49" s="282"/>
      <c r="H49" s="282"/>
      <c r="I49" s="269"/>
      <c r="J49" s="225" t="str">
        <f>VLOOKUP(A49,MATERIALES!A5:D373,2,FALSE)</f>
        <v>lt</v>
      </c>
      <c r="K49" s="283">
        <v>1.5</v>
      </c>
      <c r="L49" s="268"/>
      <c r="M49" s="403">
        <f>VLOOKUP(A49,MATERIALES!A6:D397,4,FALSE)</f>
        <v>2380.6516572668402</v>
      </c>
      <c r="N49" s="273">
        <f>K49*M49</f>
        <v>3570.97748590026</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4332.0054746986762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13">
        <f>VLOOKUP(A58,TRANSPORTE!A5:D117,4,FALSE)</f>
        <v>1104.4210612622992</v>
      </c>
      <c r="M58" s="914"/>
      <c r="N58" s="288">
        <f>K58*L58</f>
        <v>14.357473796409888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14.357473796409888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296">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5509.8028085305496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1101.96056170611</v>
      </c>
      <c r="M83" s="862"/>
      <c r="N83" s="51"/>
    </row>
    <row r="84" spans="1:14">
      <c r="B84" s="89" t="s">
        <v>973</v>
      </c>
      <c r="C84" s="90"/>
      <c r="D84" s="90"/>
      <c r="E84" s="90"/>
      <c r="F84" s="90"/>
      <c r="G84" s="90"/>
      <c r="H84" s="90"/>
      <c r="I84" s="87"/>
      <c r="J84" s="88"/>
      <c r="K84" s="305">
        <v>0.05</v>
      </c>
      <c r="L84" s="861">
        <f>N78*K84</f>
        <v>275.49014042652749</v>
      </c>
      <c r="M84" s="862"/>
      <c r="N84" s="51"/>
    </row>
    <row r="85" spans="1:14" ht="15.75" thickBot="1">
      <c r="B85" s="91" t="s">
        <v>974</v>
      </c>
      <c r="C85" s="92"/>
      <c r="D85" s="92"/>
      <c r="E85" s="92"/>
      <c r="F85" s="92"/>
      <c r="G85" s="92"/>
      <c r="H85" s="92"/>
      <c r="I85" s="93"/>
      <c r="J85" s="94"/>
      <c r="K85" s="306">
        <v>0.05</v>
      </c>
      <c r="L85" s="863">
        <f>N78*K85</f>
        <v>275.49014042652749</v>
      </c>
      <c r="M85" s="864"/>
      <c r="N85" s="51"/>
    </row>
    <row r="86" spans="1:14" ht="15.75" thickBot="1">
      <c r="B86" s="826" t="s">
        <v>953</v>
      </c>
      <c r="C86" s="827"/>
      <c r="D86" s="827"/>
      <c r="E86" s="827"/>
      <c r="F86" s="827"/>
      <c r="G86" s="827"/>
      <c r="H86" s="827"/>
      <c r="I86" s="827"/>
      <c r="J86" s="827"/>
      <c r="K86" s="827"/>
      <c r="L86" s="827"/>
      <c r="M86" s="828"/>
      <c r="N86" s="52">
        <f>L83+L84+L85</f>
        <v>1652.9408425591648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7162.7436510897141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1563</v>
      </c>
      <c r="C31" s="81" t="s">
        <v>1564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84">
        <v>275</v>
      </c>
      <c r="N36" s="273">
        <f>K36/M36</f>
        <v>295.91636345015132</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84">
        <f>M36</f>
        <v>275</v>
      </c>
      <c r="N37" s="273">
        <f>K37/M37</f>
        <v>643.0948986577813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84">
        <v>275</v>
      </c>
      <c r="N38" s="273">
        <f>K38/M38</f>
        <v>272.15030493923496</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91501.219819895181</v>
      </c>
      <c r="L39" s="956">
        <v>275</v>
      </c>
      <c r="M39" s="957"/>
      <c r="N39" s="273">
        <f>K39/L39</f>
        <v>332.73170843598245</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1545.3624129541247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2.5000000000000001E-2</v>
      </c>
      <c r="L48" s="268"/>
      <c r="M48" s="403">
        <f>VLOOKUP(A48,MATERIALES!A5:D396,4,FALSE)</f>
        <v>47052.593276839834</v>
      </c>
      <c r="N48" s="273">
        <f>K48*M48</f>
        <v>1176.3148319209959</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1.2999999999999999E-2</v>
      </c>
      <c r="L49" s="268"/>
      <c r="M49" s="403">
        <f>VLOOKUP(A49,MATERIALES!A6:D397,4,FALSE)</f>
        <v>48412.090785065302</v>
      </c>
      <c r="N49" s="273">
        <f>K49*M49</f>
        <v>629.35718020584886</v>
      </c>
    </row>
    <row r="50" spans="1:14">
      <c r="A50" t="s">
        <v>860</v>
      </c>
      <c r="B50" s="43" t="str">
        <f>VLOOKUP(A50,MATERIALES!A6:D373,3,FALSE)</f>
        <v>Emulsión CRR-2</v>
      </c>
      <c r="C50" s="282"/>
      <c r="D50" s="282"/>
      <c r="E50" s="282"/>
      <c r="F50" s="282"/>
      <c r="G50" s="282"/>
      <c r="H50" s="282"/>
      <c r="I50" s="269"/>
      <c r="J50" s="225" t="str">
        <f>VLOOKUP(A50,MATERIALES!A6:D373,2,FALSE)</f>
        <v>lt</v>
      </c>
      <c r="K50" s="283">
        <v>4.24</v>
      </c>
      <c r="L50" s="268"/>
      <c r="M50" s="403">
        <f>VLOOKUP(A50,MATERIALES!A6:D398,4,FALSE)</f>
        <v>2380.6516572668402</v>
      </c>
      <c r="N50" s="273">
        <f>K50*M50</f>
        <v>10093.963026811403</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11899.635038938248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13">
        <f>VLOOKUP(A58,TRANSPORTE!A5:D117,4,FALSE)</f>
        <v>1104.4210612622992</v>
      </c>
      <c r="M58" s="914"/>
      <c r="N58" s="288">
        <f>K58*L58</f>
        <v>41.968000327967367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41.968000327967367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05">
        <v>2200</v>
      </c>
      <c r="N69" s="396">
        <f>K69/M69</f>
        <v>48.493747097458176</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406">
        <v>2200</v>
      </c>
      <c r="N70" s="396">
        <f>K70/M70</f>
        <v>98.42</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13633.879199317798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2726.7758398635597</v>
      </c>
      <c r="M83" s="862"/>
      <c r="N83" s="51"/>
    </row>
    <row r="84" spans="1:14">
      <c r="B84" s="89" t="s">
        <v>973</v>
      </c>
      <c r="C84" s="90"/>
      <c r="D84" s="90"/>
      <c r="E84" s="90"/>
      <c r="F84" s="90"/>
      <c r="G84" s="90"/>
      <c r="H84" s="90"/>
      <c r="I84" s="87"/>
      <c r="J84" s="88"/>
      <c r="K84" s="305">
        <v>0.05</v>
      </c>
      <c r="L84" s="861">
        <f>N78*K84</f>
        <v>681.69395996588992</v>
      </c>
      <c r="M84" s="862"/>
      <c r="N84" s="51"/>
    </row>
    <row r="85" spans="1:14" ht="15.75" thickBot="1">
      <c r="B85" s="91" t="s">
        <v>974</v>
      </c>
      <c r="C85" s="92"/>
      <c r="D85" s="92"/>
      <c r="E85" s="92"/>
      <c r="F85" s="92"/>
      <c r="G85" s="92"/>
      <c r="H85" s="92"/>
      <c r="I85" s="93"/>
      <c r="J85" s="94"/>
      <c r="K85" s="306">
        <v>0.05</v>
      </c>
      <c r="L85" s="863">
        <f>N78*K85</f>
        <v>681.69395996588992</v>
      </c>
      <c r="M85" s="864"/>
      <c r="N85" s="51"/>
    </row>
    <row r="86" spans="1:14" ht="15.75" thickBot="1">
      <c r="B86" s="826" t="s">
        <v>953</v>
      </c>
      <c r="C86" s="827"/>
      <c r="D86" s="827"/>
      <c r="E86" s="827"/>
      <c r="F86" s="827"/>
      <c r="G86" s="827"/>
      <c r="H86" s="827"/>
      <c r="I86" s="827"/>
      <c r="J86" s="827"/>
      <c r="K86" s="827"/>
      <c r="L86" s="827"/>
      <c r="M86" s="828"/>
      <c r="N86" s="52">
        <f>L83+L84+L85</f>
        <v>4090.1637597953395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17724.04295911314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1565</v>
      </c>
      <c r="C31" s="81" t="s">
        <v>1566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84">
        <v>275</v>
      </c>
      <c r="N36" s="273">
        <f>K36/M36</f>
        <v>295.91636345015132</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84">
        <v>275</v>
      </c>
      <c r="N37" s="273">
        <f>K37/M37</f>
        <v>643.0948986577813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84">
        <v>275</v>
      </c>
      <c r="N38" s="273">
        <f>K38/M38</f>
        <v>272.15030493923496</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91501.219819895181</v>
      </c>
      <c r="L39" s="956">
        <v>275</v>
      </c>
      <c r="M39" s="957"/>
      <c r="N39" s="273">
        <f>K39/L39</f>
        <v>332.73170843598245</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1545.3624129541247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1.9E-2</v>
      </c>
      <c r="L48" s="268"/>
      <c r="M48" s="403">
        <f>VLOOKUP(A48,MATERIALES!A5:D396,4,FALSE)</f>
        <v>47052.593276839834</v>
      </c>
      <c r="N48" s="273">
        <f>K48*M48</f>
        <v>893.9992722599568</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0.01</v>
      </c>
      <c r="L49" s="268"/>
      <c r="M49" s="403">
        <f>VLOOKUP(A49,MATERIALES!A6:D397,4,FALSE)</f>
        <v>48412.090785065302</v>
      </c>
      <c r="N49" s="273">
        <f>K49*M49</f>
        <v>484.12090785065305</v>
      </c>
    </row>
    <row r="50" spans="1:14">
      <c r="A50" t="s">
        <v>860</v>
      </c>
      <c r="B50" s="43" t="str">
        <f>VLOOKUP(A50,MATERIALES!A6:D373,3,FALSE)</f>
        <v>Emulsión CRR-2</v>
      </c>
      <c r="C50" s="282"/>
      <c r="D50" s="282"/>
      <c r="E50" s="282"/>
      <c r="F50" s="282"/>
      <c r="G50" s="282"/>
      <c r="H50" s="282"/>
      <c r="I50" s="269"/>
      <c r="J50" s="225" t="str">
        <f>VLOOKUP(A50,MATERIALES!A6:D373,2,FALSE)</f>
        <v>lt</v>
      </c>
      <c r="K50" s="283">
        <v>3.24</v>
      </c>
      <c r="L50" s="268"/>
      <c r="M50" s="403">
        <f>VLOOKUP(A50,MATERIALES!A6:D398,4,FALSE)</f>
        <v>2380.6516572668402</v>
      </c>
      <c r="N50" s="273">
        <f>K50*M50</f>
        <v>7713.3113695445627</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9091.4315496551717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13">
        <f>VLOOKUP(A58,TRANSPORTE!A5:D117,4,FALSE)</f>
        <v>1104.4210612622992</v>
      </c>
      <c r="M58" s="914"/>
      <c r="N58" s="288">
        <f>K58*L58</f>
        <v>32.028210776606677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32.028210776606677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07">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10815.735920483361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2163.1471840966724</v>
      </c>
      <c r="M83" s="862"/>
      <c r="N83" s="51"/>
    </row>
    <row r="84" spans="1:14">
      <c r="B84" s="89" t="s">
        <v>973</v>
      </c>
      <c r="C84" s="90"/>
      <c r="D84" s="90"/>
      <c r="E84" s="90"/>
      <c r="F84" s="90"/>
      <c r="G84" s="90"/>
      <c r="H84" s="90"/>
      <c r="I84" s="87"/>
      <c r="J84" s="88"/>
      <c r="K84" s="305">
        <v>0.05</v>
      </c>
      <c r="L84" s="861">
        <f>N78*K84</f>
        <v>540.7867960241681</v>
      </c>
      <c r="M84" s="862"/>
      <c r="N84" s="51"/>
    </row>
    <row r="85" spans="1:14" ht="15.75" thickBot="1">
      <c r="B85" s="91" t="s">
        <v>974</v>
      </c>
      <c r="C85" s="92"/>
      <c r="D85" s="92"/>
      <c r="E85" s="92"/>
      <c r="F85" s="92"/>
      <c r="G85" s="92"/>
      <c r="H85" s="92"/>
      <c r="I85" s="93"/>
      <c r="J85" s="94"/>
      <c r="K85" s="306">
        <v>0.05</v>
      </c>
      <c r="L85" s="863">
        <f>N78*K85</f>
        <v>540.7867960241681</v>
      </c>
      <c r="M85" s="864"/>
      <c r="N85" s="51"/>
    </row>
    <row r="86" spans="1:14" ht="15.75" thickBot="1">
      <c r="B86" s="826" t="s">
        <v>953</v>
      </c>
      <c r="C86" s="827"/>
      <c r="D86" s="827"/>
      <c r="E86" s="827"/>
      <c r="F86" s="827"/>
      <c r="G86" s="827"/>
      <c r="H86" s="827"/>
      <c r="I86" s="827"/>
      <c r="J86" s="827"/>
      <c r="K86" s="827"/>
      <c r="L86" s="827"/>
      <c r="M86" s="828"/>
      <c r="N86" s="52">
        <f>L83+L84+L85</f>
        <v>3244.720776145009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14060.456696628371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1568</v>
      </c>
      <c r="C31" s="81" t="s">
        <v>1567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275</v>
      </c>
      <c r="N36" s="273">
        <f>K36/M36</f>
        <v>295.91636345015132</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275</v>
      </c>
      <c r="N37" s="273">
        <f>K37/M37</f>
        <v>643.0948986577813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72">
        <v>275</v>
      </c>
      <c r="N38" s="273">
        <f>K38/M38</f>
        <v>272.15030493923496</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91501.219819895181</v>
      </c>
      <c r="L39" s="880">
        <v>275</v>
      </c>
      <c r="M39" s="881"/>
      <c r="N39" s="273">
        <f>K39/L39</f>
        <v>332.73170843598245</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1545.3624129541247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2.5000000000000001E-2</v>
      </c>
      <c r="L48" s="268"/>
      <c r="M48" s="403">
        <f>VLOOKUP(A48,MATERIALES!A5:D396,4,FALSE)</f>
        <v>47052.593276839834</v>
      </c>
      <c r="N48" s="273">
        <f>K48*M48</f>
        <v>1176.3148319209959</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1.2999999999999999E-2</v>
      </c>
      <c r="L49" s="268"/>
      <c r="M49" s="403">
        <f>VLOOKUP(A49,MATERIALES!A6:D397,4,FALSE)</f>
        <v>48412.090785065302</v>
      </c>
      <c r="N49" s="273">
        <f>K49*M49</f>
        <v>629.35718020584886</v>
      </c>
    </row>
    <row r="50" spans="1:14">
      <c r="A50" t="s">
        <v>862</v>
      </c>
      <c r="B50" s="43" t="str">
        <f>VLOOKUP(A50,MATERIALES!A6:D373,3,FALSE)</f>
        <v>Emulsión CRR-2m</v>
      </c>
      <c r="C50" s="282"/>
      <c r="D50" s="282"/>
      <c r="E50" s="282"/>
      <c r="F50" s="282"/>
      <c r="G50" s="282"/>
      <c r="H50" s="282"/>
      <c r="I50" s="269"/>
      <c r="J50" s="225" t="str">
        <f>VLOOKUP(A50,MATERIALES!A6:D642,2,FALSE)</f>
        <v>lt</v>
      </c>
      <c r="K50" s="283">
        <v>4.24</v>
      </c>
      <c r="L50" s="268"/>
      <c r="M50" s="403">
        <f>VLOOKUP(A50,MATERIALES!A6:D398,4,FALSE)</f>
        <v>2435.7487062296218</v>
      </c>
      <c r="N50" s="273">
        <f>K50*M50</f>
        <v>10327.574514413596</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12133.246526540441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13">
        <f>VLOOKUP(A58,TRANSPORTE!A5:D117,4,FALSE)</f>
        <v>1104.4210612622992</v>
      </c>
      <c r="M58" s="914"/>
      <c r="N58" s="288">
        <f>K58*L58</f>
        <v>41.968000327967367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41.968000327967367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13867.490686919991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2773.4981373839983</v>
      </c>
      <c r="M83" s="862"/>
      <c r="N83" s="51"/>
    </row>
    <row r="84" spans="1:14">
      <c r="B84" s="89" t="s">
        <v>973</v>
      </c>
      <c r="C84" s="90"/>
      <c r="D84" s="90"/>
      <c r="E84" s="90"/>
      <c r="F84" s="90"/>
      <c r="G84" s="90"/>
      <c r="H84" s="90"/>
      <c r="I84" s="87"/>
      <c r="J84" s="88"/>
      <c r="K84" s="305">
        <v>0.05</v>
      </c>
      <c r="L84" s="861">
        <f>N78*K84</f>
        <v>693.37453434599956</v>
      </c>
      <c r="M84" s="862"/>
      <c r="N84" s="51"/>
    </row>
    <row r="85" spans="1:14" ht="15.75" thickBot="1">
      <c r="B85" s="91" t="s">
        <v>974</v>
      </c>
      <c r="C85" s="92"/>
      <c r="D85" s="92"/>
      <c r="E85" s="92"/>
      <c r="F85" s="92"/>
      <c r="G85" s="92"/>
      <c r="H85" s="92"/>
      <c r="I85" s="93"/>
      <c r="J85" s="94"/>
      <c r="K85" s="306">
        <v>0.05</v>
      </c>
      <c r="L85" s="863">
        <f>N78*K85</f>
        <v>693.37453434599956</v>
      </c>
      <c r="M85" s="864"/>
      <c r="N85" s="51"/>
    </row>
    <row r="86" spans="1:14" ht="15.75" thickBot="1">
      <c r="B86" s="826" t="s">
        <v>953</v>
      </c>
      <c r="C86" s="827"/>
      <c r="D86" s="827"/>
      <c r="E86" s="827"/>
      <c r="F86" s="827"/>
      <c r="G86" s="827"/>
      <c r="H86" s="827"/>
      <c r="I86" s="827"/>
      <c r="J86" s="827"/>
      <c r="K86" s="827"/>
      <c r="L86" s="827"/>
      <c r="M86" s="828"/>
      <c r="N86" s="52">
        <f>L83+L84+L85</f>
        <v>4160.2472060759974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18027.737892995989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1569</v>
      </c>
      <c r="C31" s="81" t="s">
        <v>1570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275</v>
      </c>
      <c r="N36" s="273">
        <f>K36/M36</f>
        <v>295.91636345015132</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275</v>
      </c>
      <c r="N37" s="273">
        <f>K37/M37</f>
        <v>643.0948986577813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72">
        <v>275</v>
      </c>
      <c r="N38" s="273">
        <f>K38/M38</f>
        <v>272.15030493923496</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91501.219819895181</v>
      </c>
      <c r="L39" s="880">
        <v>275</v>
      </c>
      <c r="M39" s="881"/>
      <c r="N39" s="273">
        <f>K39/L39</f>
        <v>332.73170843598245</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1545.3624129541247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1.9E-2</v>
      </c>
      <c r="L48" s="268"/>
      <c r="M48" s="403">
        <f>VLOOKUP(A48,MATERIALES!A5:D396,4,FALSE)</f>
        <v>47052.593276839834</v>
      </c>
      <c r="N48" s="273">
        <f>K48*M48</f>
        <v>893.9992722599568</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0.01</v>
      </c>
      <c r="L49" s="268"/>
      <c r="M49" s="403">
        <f>VLOOKUP(A49,MATERIALES!A6:D397,4,FALSE)</f>
        <v>48412.090785065302</v>
      </c>
      <c r="N49" s="273">
        <f>K49*M49</f>
        <v>484.12090785065305</v>
      </c>
    </row>
    <row r="50" spans="1:14">
      <c r="A50" t="s">
        <v>862</v>
      </c>
      <c r="B50" s="43" t="str">
        <f>VLOOKUP(A50,MATERIALES!A6:D373,3,FALSE)</f>
        <v>Emulsión CRR-2m</v>
      </c>
      <c r="C50" s="282"/>
      <c r="D50" s="282"/>
      <c r="E50" s="282"/>
      <c r="F50" s="282"/>
      <c r="G50" s="282"/>
      <c r="H50" s="282"/>
      <c r="I50" s="269"/>
      <c r="J50" s="225" t="str">
        <f>VLOOKUP(A50,MATERIALES!A6:D642,2,FALSE)</f>
        <v>lt</v>
      </c>
      <c r="K50" s="283">
        <v>3.24</v>
      </c>
      <c r="L50" s="268"/>
      <c r="M50" s="403">
        <f>VLOOKUP(A50,MATERIALES!A6:D398,4,FALSE)</f>
        <v>2435.7487062296218</v>
      </c>
      <c r="N50" s="273">
        <f>K50*M50</f>
        <v>7891.8258081839749</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9269.9459882945848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13">
        <f>VLOOKUP(A58,TRANSPORTE!A5:D117,4,FALSE)</f>
        <v>1104.4210612622992</v>
      </c>
      <c r="M58" s="914"/>
      <c r="N58" s="288">
        <f>K58*L58</f>
        <v>32.028210776606677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32.028210776606677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10994.250359122774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2198.850071824555</v>
      </c>
      <c r="M83" s="862"/>
      <c r="N83" s="51"/>
    </row>
    <row r="84" spans="1:14">
      <c r="B84" s="89" t="s">
        <v>973</v>
      </c>
      <c r="C84" s="90"/>
      <c r="D84" s="90"/>
      <c r="E84" s="90"/>
      <c r="F84" s="90"/>
      <c r="G84" s="90"/>
      <c r="H84" s="90"/>
      <c r="I84" s="87"/>
      <c r="J84" s="88"/>
      <c r="K84" s="305">
        <v>0.05</v>
      </c>
      <c r="L84" s="861">
        <f>N78*K84</f>
        <v>549.71251795613875</v>
      </c>
      <c r="M84" s="862"/>
      <c r="N84" s="51"/>
    </row>
    <row r="85" spans="1:14" ht="15.75" thickBot="1">
      <c r="B85" s="91" t="s">
        <v>974</v>
      </c>
      <c r="C85" s="92"/>
      <c r="D85" s="92"/>
      <c r="E85" s="92"/>
      <c r="F85" s="92"/>
      <c r="G85" s="92"/>
      <c r="H85" s="92"/>
      <c r="I85" s="93"/>
      <c r="J85" s="94"/>
      <c r="K85" s="306">
        <v>0.05</v>
      </c>
      <c r="L85" s="863">
        <f>N78*K85</f>
        <v>549.71251795613875</v>
      </c>
      <c r="M85" s="864"/>
      <c r="N85" s="51"/>
    </row>
    <row r="86" spans="1:14" ht="15.75" thickBot="1">
      <c r="B86" s="826" t="s">
        <v>953</v>
      </c>
      <c r="C86" s="827"/>
      <c r="D86" s="827"/>
      <c r="E86" s="827"/>
      <c r="F86" s="827"/>
      <c r="G86" s="827"/>
      <c r="H86" s="827"/>
      <c r="I86" s="827"/>
      <c r="J86" s="827"/>
      <c r="K86" s="827"/>
      <c r="L86" s="827"/>
      <c r="M86" s="828"/>
      <c r="N86" s="52">
        <f>L83+L84+L85</f>
        <v>3298.275107736833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14292.525466859606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1050</v>
      </c>
      <c r="C31" s="81" t="s">
        <v>1571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418</v>
      </c>
      <c r="N36" s="273">
        <f>K36/M36</f>
        <v>194.6818180593101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418</v>
      </c>
      <c r="N37" s="273">
        <f>K37/M37</f>
        <v>423.08874911696137</v>
      </c>
    </row>
    <row r="38" spans="1:14">
      <c r="A38" t="s">
        <v>225</v>
      </c>
      <c r="B38" s="875" t="str">
        <f>VLOOKUP(A38,EQUIPOS!A8:D154,3,FALSE)</f>
        <v>Esparcidor de gravilla, Ancho de esparcimiento 3100mm, Velocidad de trabajo 10—20km2/h</v>
      </c>
      <c r="C38" s="876"/>
      <c r="D38" s="876"/>
      <c r="E38" s="876"/>
      <c r="F38" s="876"/>
      <c r="G38" s="876"/>
      <c r="H38" s="877"/>
      <c r="I38" s="268"/>
      <c r="J38" s="269"/>
      <c r="K38" s="270">
        <f>VLOOKUP(A38,EQUIPOS!A8:D165,4,FALSE)</f>
        <v>91501.219819895181</v>
      </c>
      <c r="L38" s="271"/>
      <c r="M38" s="272">
        <v>418</v>
      </c>
      <c r="N38" s="273">
        <f>K38/M38</f>
        <v>218.9024397605148</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0.96653780985169846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837.63954474663797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48611.667157787211</v>
      </c>
      <c r="N48" s="273">
        <f>K48*M48</f>
        <v>486.11667157787213</v>
      </c>
    </row>
    <row r="49" spans="1:14">
      <c r="A49" s="108" t="s">
        <v>860</v>
      </c>
      <c r="B49" s="43" t="str">
        <f>VLOOKUP(A49,MATERIALES!A6:D373,3,FALSE)</f>
        <v>Emulsión CRR-2</v>
      </c>
      <c r="C49" s="282"/>
      <c r="D49" s="282"/>
      <c r="E49" s="282"/>
      <c r="F49" s="282"/>
      <c r="G49" s="282"/>
      <c r="H49" s="282"/>
      <c r="I49" s="269"/>
      <c r="J49" s="225" t="str">
        <f>VLOOKUP(A49,MATERIALES!A5:D641,2,FALSE)</f>
        <v>lt</v>
      </c>
      <c r="K49" s="283">
        <v>1.25</v>
      </c>
      <c r="L49" s="268"/>
      <c r="M49" s="403">
        <f>VLOOKUP(A49,MATERIALES!A6:D397,4,FALSE)</f>
        <v>2380.6516572668402</v>
      </c>
      <c r="N49" s="273">
        <f>K49*M49</f>
        <v>2975.8145715835503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3461.9312431614226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1227</v>
      </c>
      <c r="B58" s="46" t="str">
        <f>VLOOKUP(A58,TRANSPORTE!A5:D117,3,FALSE)</f>
        <v>Transporte de Arena</v>
      </c>
      <c r="C58" s="318"/>
      <c r="D58" s="318"/>
      <c r="E58" s="318"/>
      <c r="F58" s="318"/>
      <c r="G58" s="318"/>
      <c r="H58" s="312" t="s">
        <v>1468</v>
      </c>
      <c r="I58" s="280">
        <v>0.01</v>
      </c>
      <c r="J58" s="287">
        <v>1</v>
      </c>
      <c r="K58" s="280">
        <f>I58*J58</f>
        <v>0.01</v>
      </c>
      <c r="L58" s="913">
        <f>VLOOKUP(A58,TRANSPORTE!A5:D117,4,FALSE)</f>
        <v>1117.717304658089</v>
      </c>
      <c r="M58" s="914"/>
      <c r="N58" s="288">
        <f>K58*L58</f>
        <v>11.17717304658089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11.17717304658089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3344</v>
      </c>
      <c r="N69" s="396">
        <f>K69/M69</f>
        <v>64.75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96.653780985169846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4407.4017419398106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881.48034838796218</v>
      </c>
      <c r="M83" s="862"/>
      <c r="N83" s="51"/>
    </row>
    <row r="84" spans="1:14">
      <c r="B84" s="89" t="s">
        <v>973</v>
      </c>
      <c r="C84" s="90"/>
      <c r="D84" s="90"/>
      <c r="E84" s="90"/>
      <c r="F84" s="90"/>
      <c r="G84" s="90"/>
      <c r="H84" s="90"/>
      <c r="I84" s="87"/>
      <c r="J84" s="88"/>
      <c r="K84" s="305">
        <v>0.05</v>
      </c>
      <c r="L84" s="861">
        <f>N78*K84</f>
        <v>220.37008709699055</v>
      </c>
      <c r="M84" s="862"/>
      <c r="N84" s="51"/>
    </row>
    <row r="85" spans="1:14" ht="15.75" thickBot="1">
      <c r="B85" s="91" t="s">
        <v>974</v>
      </c>
      <c r="C85" s="92"/>
      <c r="D85" s="92"/>
      <c r="E85" s="92"/>
      <c r="F85" s="92"/>
      <c r="G85" s="92"/>
      <c r="H85" s="92"/>
      <c r="I85" s="93"/>
      <c r="J85" s="94"/>
      <c r="K85" s="306">
        <v>0.05</v>
      </c>
      <c r="L85" s="863">
        <f>N78*K85</f>
        <v>220.37008709699055</v>
      </c>
      <c r="M85" s="864"/>
      <c r="N85" s="51"/>
    </row>
    <row r="86" spans="1:14" ht="15.75" thickBot="1">
      <c r="B86" s="826" t="s">
        <v>953</v>
      </c>
      <c r="C86" s="827"/>
      <c r="D86" s="827"/>
      <c r="E86" s="827"/>
      <c r="F86" s="827"/>
      <c r="G86" s="827"/>
      <c r="H86" s="827"/>
      <c r="I86" s="827"/>
      <c r="J86" s="827"/>
      <c r="K86" s="827"/>
      <c r="L86" s="827"/>
      <c r="M86" s="828"/>
      <c r="N86" s="52">
        <f>L83+L84+L85</f>
        <v>1322.2205225819432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5729.622264521754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1051</v>
      </c>
      <c r="C31" s="81" t="s">
        <v>1572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81376.999948791621</v>
      </c>
      <c r="L36" s="271"/>
      <c r="M36" s="272">
        <v>418</v>
      </c>
      <c r="N36" s="273">
        <f>K36/M36</f>
        <v>194.6818180593101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418</v>
      </c>
      <c r="N37" s="273">
        <f>K37/M37</f>
        <v>423.08874911696137</v>
      </c>
    </row>
    <row r="38" spans="1:14">
      <c r="A38" t="s">
        <v>225</v>
      </c>
      <c r="B38" s="875" t="str">
        <f>VLOOKUP(A38,EQUIPOS!A8:D154,3,FALSE)</f>
        <v>Esparcidor de gravilla, Ancho de esparcimiento 3100mm, Velocidad de trabajo 10—20km2/h</v>
      </c>
      <c r="C38" s="876"/>
      <c r="D38" s="876"/>
      <c r="E38" s="876"/>
      <c r="F38" s="876"/>
      <c r="G38" s="876"/>
      <c r="H38" s="877"/>
      <c r="I38" s="268"/>
      <c r="J38" s="269"/>
      <c r="K38" s="270">
        <f>VLOOKUP(A38,EQUIPOS!A8:D165,4,FALSE)</f>
        <v>91501.219819895181</v>
      </c>
      <c r="L38" s="271"/>
      <c r="M38" s="272">
        <v>418</v>
      </c>
      <c r="N38" s="273">
        <f>K38/M38</f>
        <v>218.9024397605148</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0.96653780985169846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837.63954474663797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48611.667157787211</v>
      </c>
      <c r="N48" s="273">
        <f>K48*M48</f>
        <v>486.11667157787213</v>
      </c>
    </row>
    <row r="49" spans="1:72">
      <c r="A49" s="108" t="s">
        <v>858</v>
      </c>
      <c r="B49" s="43" t="str">
        <f>VLOOKUP(A49,MATERIALES!A6:D373,3,FALSE)</f>
        <v>Emulsión CRR-1</v>
      </c>
      <c r="C49" s="282"/>
      <c r="D49" s="282"/>
      <c r="E49" s="282"/>
      <c r="F49" s="282"/>
      <c r="G49" s="282"/>
      <c r="H49" s="282"/>
      <c r="I49" s="269"/>
      <c r="J49" s="269" t="s">
        <v>980</v>
      </c>
      <c r="K49" s="283">
        <v>1.25</v>
      </c>
      <c r="L49" s="268"/>
      <c r="M49" s="403">
        <f>VLOOKUP(A49,MATERIALES!A6:D397,4,FALSE)</f>
        <v>2081.0614535317168</v>
      </c>
      <c r="N49" s="273">
        <f>K49*M49</f>
        <v>2601.3268169146459</v>
      </c>
      <c r="BT49">
        <v>1111</v>
      </c>
    </row>
    <row r="50" spans="1:72">
      <c r="B50" s="43"/>
      <c r="C50" s="282"/>
      <c r="D50" s="282"/>
      <c r="E50" s="282"/>
      <c r="F50" s="282"/>
      <c r="G50" s="282"/>
      <c r="H50" s="282"/>
      <c r="I50" s="269"/>
      <c r="J50" s="225"/>
      <c r="K50" s="283"/>
      <c r="L50" s="268"/>
      <c r="M50" s="284"/>
      <c r="N50" s="285"/>
    </row>
    <row r="51" spans="1:72">
      <c r="B51" s="43"/>
      <c r="C51" s="282"/>
      <c r="D51" s="282"/>
      <c r="E51" s="282"/>
      <c r="F51" s="282"/>
      <c r="G51" s="282"/>
      <c r="H51" s="282"/>
      <c r="I51" s="269"/>
      <c r="J51" s="225"/>
      <c r="K51" s="283"/>
      <c r="L51" s="268"/>
      <c r="M51" s="284"/>
      <c r="N51" s="285"/>
    </row>
    <row r="52" spans="1:72" ht="15.75" thickBot="1">
      <c r="B52" s="908"/>
      <c r="C52" s="909"/>
      <c r="D52" s="909"/>
      <c r="E52" s="909"/>
      <c r="F52" s="909"/>
      <c r="G52" s="909"/>
      <c r="H52" s="909"/>
      <c r="I52" s="879"/>
      <c r="J52" s="42"/>
      <c r="K52" s="44"/>
      <c r="L52" s="910"/>
      <c r="M52" s="911"/>
      <c r="N52" s="45"/>
    </row>
    <row r="53" spans="1:72" ht="15.75" thickBot="1">
      <c r="B53" s="826" t="s">
        <v>953</v>
      </c>
      <c r="C53" s="827"/>
      <c r="D53" s="827"/>
      <c r="E53" s="827"/>
      <c r="F53" s="827"/>
      <c r="G53" s="827"/>
      <c r="H53" s="827"/>
      <c r="I53" s="827"/>
      <c r="J53" s="827"/>
      <c r="K53" s="827"/>
      <c r="L53" s="827"/>
      <c r="M53" s="828"/>
      <c r="N53" s="395">
        <f>SUM(N48:N52)</f>
        <v>3087.4434884925181</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4" t="s">
        <v>957</v>
      </c>
      <c r="C57" s="315"/>
      <c r="D57" s="315"/>
      <c r="E57" s="315"/>
      <c r="F57" s="315"/>
      <c r="G57" s="315"/>
      <c r="H57" s="73" t="s">
        <v>945</v>
      </c>
      <c r="I57" s="74" t="s">
        <v>958</v>
      </c>
      <c r="J57" s="75" t="s">
        <v>959</v>
      </c>
      <c r="K57" s="73" t="s">
        <v>960</v>
      </c>
      <c r="L57" s="912" t="s">
        <v>961</v>
      </c>
      <c r="M57" s="891"/>
      <c r="N57" s="76" t="s">
        <v>951</v>
      </c>
    </row>
    <row r="58" spans="1:72">
      <c r="A58" t="s">
        <v>1227</v>
      </c>
      <c r="B58" s="46" t="str">
        <f>VLOOKUP(A58,TRANSPORTE!A5:D117,3,FALSE)</f>
        <v>Transporte de Arena</v>
      </c>
      <c r="C58" s="318"/>
      <c r="D58" s="318"/>
      <c r="E58" s="318"/>
      <c r="F58" s="318"/>
      <c r="G58" s="318"/>
      <c r="H58" s="312" t="s">
        <v>1468</v>
      </c>
      <c r="I58" s="280">
        <v>0.01</v>
      </c>
      <c r="J58" s="287">
        <v>1</v>
      </c>
      <c r="K58" s="280">
        <f>I58*J58</f>
        <v>0.01</v>
      </c>
      <c r="L58" s="913">
        <f>VLOOKUP(A58,TRANSPORTE!A5:D117,4,FALSE)</f>
        <v>1117.717304658089</v>
      </c>
      <c r="M58" s="914"/>
      <c r="N58" s="288">
        <f>K58*L58</f>
        <v>11.17717304658089</v>
      </c>
    </row>
    <row r="59" spans="1:72">
      <c r="B59" s="46"/>
      <c r="C59" s="47"/>
      <c r="D59" s="47"/>
      <c r="E59" s="47"/>
      <c r="F59" s="47"/>
      <c r="G59" s="47"/>
      <c r="H59" s="289"/>
      <c r="I59" s="280"/>
      <c r="J59" s="280"/>
      <c r="K59" s="280"/>
      <c r="L59" s="290"/>
      <c r="M59" s="291"/>
      <c r="N59" s="292"/>
    </row>
    <row r="60" spans="1:72">
      <c r="B60" s="46"/>
      <c r="C60" s="47"/>
      <c r="D60" s="47"/>
      <c r="E60" s="47"/>
      <c r="F60" s="47"/>
      <c r="G60" s="47"/>
      <c r="H60" s="289"/>
      <c r="I60" s="280"/>
      <c r="J60" s="280"/>
      <c r="K60" s="280"/>
      <c r="L60" s="290"/>
      <c r="M60" s="291"/>
      <c r="N60" s="292"/>
    </row>
    <row r="61" spans="1:72">
      <c r="B61" s="46"/>
      <c r="C61" s="47"/>
      <c r="D61" s="47"/>
      <c r="E61" s="47"/>
      <c r="F61" s="47"/>
      <c r="G61" s="47"/>
      <c r="H61" s="289"/>
      <c r="I61" s="280"/>
      <c r="J61" s="280"/>
      <c r="K61" s="280"/>
      <c r="L61" s="290"/>
      <c r="M61" s="291"/>
      <c r="N61" s="292"/>
    </row>
    <row r="62" spans="1:72">
      <c r="B62" s="46"/>
      <c r="C62" s="47"/>
      <c r="D62" s="47"/>
      <c r="E62" s="47"/>
      <c r="F62" s="47"/>
      <c r="G62" s="47"/>
      <c r="H62" s="289"/>
      <c r="I62" s="280"/>
      <c r="J62" s="280"/>
      <c r="K62" s="280"/>
      <c r="L62" s="290"/>
      <c r="M62" s="291"/>
      <c r="N62" s="292"/>
    </row>
    <row r="63" spans="1:72" ht="15.75" thickBot="1">
      <c r="B63" s="448"/>
      <c r="C63" s="449"/>
      <c r="D63" s="449"/>
      <c r="E63" s="449"/>
      <c r="F63" s="449"/>
      <c r="G63" s="449"/>
      <c r="H63" s="48"/>
      <c r="I63" s="126"/>
      <c r="J63" s="126"/>
      <c r="K63" s="126"/>
      <c r="L63" s="904"/>
      <c r="M63" s="905"/>
      <c r="N63" s="127"/>
    </row>
    <row r="64" spans="1:72" ht="15.75" thickBot="1">
      <c r="B64" s="915" t="s">
        <v>953</v>
      </c>
      <c r="C64" s="869"/>
      <c r="D64" s="869"/>
      <c r="E64" s="869"/>
      <c r="F64" s="869"/>
      <c r="G64" s="869"/>
      <c r="H64" s="869"/>
      <c r="I64" s="869"/>
      <c r="J64" s="869"/>
      <c r="K64" s="869"/>
      <c r="L64" s="869"/>
      <c r="M64" s="870"/>
      <c r="N64" s="104">
        <f>N58+N59+N60+N61+N62</f>
        <v>11.17717304658089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3344</v>
      </c>
      <c r="N69" s="396">
        <f>K69/M69</f>
        <v>64.75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96.653780985169846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4032.9139872709065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806.58279745418133</v>
      </c>
      <c r="M83" s="862"/>
      <c r="N83" s="51"/>
    </row>
    <row r="84" spans="1:14">
      <c r="B84" s="89" t="s">
        <v>973</v>
      </c>
      <c r="C84" s="90"/>
      <c r="D84" s="90"/>
      <c r="E84" s="90"/>
      <c r="F84" s="90"/>
      <c r="G84" s="90"/>
      <c r="H84" s="90"/>
      <c r="I84" s="87"/>
      <c r="J84" s="88"/>
      <c r="K84" s="305">
        <v>0.05</v>
      </c>
      <c r="L84" s="861">
        <f>N78*K84</f>
        <v>201.64569936354533</v>
      </c>
      <c r="M84" s="862"/>
      <c r="N84" s="51"/>
    </row>
    <row r="85" spans="1:14" ht="15.75" thickBot="1">
      <c r="B85" s="91" t="s">
        <v>974</v>
      </c>
      <c r="C85" s="92"/>
      <c r="D85" s="92"/>
      <c r="E85" s="92"/>
      <c r="F85" s="92"/>
      <c r="G85" s="92"/>
      <c r="H85" s="92"/>
      <c r="I85" s="93"/>
      <c r="J85" s="94"/>
      <c r="K85" s="306">
        <v>0.05</v>
      </c>
      <c r="L85" s="863">
        <f>N78*K85</f>
        <v>201.64569936354533</v>
      </c>
      <c r="M85" s="864"/>
      <c r="N85" s="51"/>
    </row>
    <row r="86" spans="1:14" ht="15.75" thickBot="1">
      <c r="B86" s="826" t="s">
        <v>953</v>
      </c>
      <c r="C86" s="827"/>
      <c r="D86" s="827"/>
      <c r="E86" s="827"/>
      <c r="F86" s="827"/>
      <c r="G86" s="827"/>
      <c r="H86" s="827"/>
      <c r="I86" s="827"/>
      <c r="J86" s="827"/>
      <c r="K86" s="827"/>
      <c r="L86" s="827"/>
      <c r="M86" s="828"/>
      <c r="N86" s="52">
        <f>L83+L84+L85</f>
        <v>1209.8741961812721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5242.7881834521786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1052</v>
      </c>
      <c r="C31" s="81" t="s">
        <v>1529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161472.74085863857</v>
      </c>
      <c r="L36" s="271"/>
      <c r="M36" s="272">
        <v>600</v>
      </c>
      <c r="N36" s="273">
        <f>K36/M36</f>
        <v>269.12123476439763</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600</v>
      </c>
      <c r="N37" s="273">
        <f>K37/M37</f>
        <v>124.73555643048269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394.53014586907699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43352.194692215053</v>
      </c>
      <c r="N48" s="273">
        <f>K48*M48</f>
        <v>541.90243365268816</v>
      </c>
    </row>
    <row r="49" spans="1:14">
      <c r="A49" s="108" t="s">
        <v>850</v>
      </c>
      <c r="B49" s="43" t="str">
        <f>VLOOKUP(A49,MATERIALES!A6:D373,3,FALSE)</f>
        <v>Emulsión CRL-1h</v>
      </c>
      <c r="C49" s="282"/>
      <c r="D49" s="282"/>
      <c r="E49" s="282"/>
      <c r="F49" s="282"/>
      <c r="G49" s="282"/>
      <c r="H49" s="282"/>
      <c r="I49" s="269"/>
      <c r="J49" s="225" t="str">
        <f>VLOOKUP(A49,MATERIALES!A5:D641,2,FALSE)</f>
        <v>lt</v>
      </c>
      <c r="K49" s="408">
        <v>1.4625000000000001</v>
      </c>
      <c r="L49" s="268"/>
      <c r="M49" s="403">
        <f>VLOOKUP(A49,MATERIALES!A6:D397,4,FALSE)</f>
        <v>3332.0884069142535</v>
      </c>
      <c r="N49" s="273">
        <f>K49*M49</f>
        <v>4873.179295112096</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5415.0817287647842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13">
        <f>VLOOKUP(A58,TRANSPORTE!A5:D117,4,FALSE)</f>
        <v>1117.717304658089</v>
      </c>
      <c r="M58" s="914"/>
      <c r="N58" s="288">
        <f>K58*L58</f>
        <v>13.971466308226113</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13.971466308226113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5890.9188083617555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1178.1837616723512</v>
      </c>
      <c r="M83" s="862"/>
      <c r="N83" s="51"/>
    </row>
    <row r="84" spans="1:14">
      <c r="B84" s="89" t="s">
        <v>973</v>
      </c>
      <c r="C84" s="90"/>
      <c r="D84" s="90"/>
      <c r="E84" s="90"/>
      <c r="F84" s="90"/>
      <c r="G84" s="90"/>
      <c r="H84" s="90"/>
      <c r="I84" s="87"/>
      <c r="J84" s="88"/>
      <c r="K84" s="305">
        <v>0.05</v>
      </c>
      <c r="L84" s="861">
        <f>N78*K84</f>
        <v>294.54594041808781</v>
      </c>
      <c r="M84" s="862"/>
      <c r="N84" s="51"/>
    </row>
    <row r="85" spans="1:14" ht="15.75" thickBot="1">
      <c r="B85" s="91" t="s">
        <v>974</v>
      </c>
      <c r="C85" s="92"/>
      <c r="D85" s="92"/>
      <c r="E85" s="92"/>
      <c r="F85" s="92"/>
      <c r="G85" s="92"/>
      <c r="H85" s="92"/>
      <c r="I85" s="93"/>
      <c r="J85" s="94"/>
      <c r="K85" s="306">
        <v>0.05</v>
      </c>
      <c r="L85" s="863">
        <f>N78*K85</f>
        <v>294.54594041808781</v>
      </c>
      <c r="M85" s="864"/>
      <c r="N85" s="51"/>
    </row>
    <row r="86" spans="1:14" ht="15.75" thickBot="1">
      <c r="B86" s="826" t="s">
        <v>953</v>
      </c>
      <c r="C86" s="827"/>
      <c r="D86" s="827"/>
      <c r="E86" s="827"/>
      <c r="F86" s="827"/>
      <c r="G86" s="827"/>
      <c r="H86" s="827"/>
      <c r="I86" s="827"/>
      <c r="J86" s="827"/>
      <c r="K86" s="827"/>
      <c r="L86" s="827"/>
      <c r="M86" s="828"/>
      <c r="N86" s="52">
        <f>L83+L84+L85</f>
        <v>1767.275642508527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7658.1944508702827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1053</v>
      </c>
      <c r="C31" s="81" t="s">
        <v>2060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161472.74085863857</v>
      </c>
      <c r="L36" s="271"/>
      <c r="M36" s="272">
        <v>600</v>
      </c>
      <c r="N36" s="273">
        <f>K36/M36</f>
        <v>269.12123476439763</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600</v>
      </c>
      <c r="N37" s="273">
        <f>K37/M37</f>
        <v>124.73555643048269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394.53014586907699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44586.139017944006</v>
      </c>
      <c r="N48" s="273">
        <f>K48*M48</f>
        <v>423.56832067046804</v>
      </c>
    </row>
    <row r="49" spans="1:14">
      <c r="A49" s="108" t="s">
        <v>850</v>
      </c>
      <c r="B49" s="43" t="str">
        <f>VLOOKUP(A49,MATERIALES!A6:D373,3,FALSE)</f>
        <v>Emulsión CRL-1h</v>
      </c>
      <c r="C49" s="282"/>
      <c r="D49" s="282"/>
      <c r="E49" s="282"/>
      <c r="F49" s="282"/>
      <c r="G49" s="282"/>
      <c r="H49" s="282"/>
      <c r="I49" s="269"/>
      <c r="J49" s="225" t="str">
        <f>VLOOKUP(A49,MATERIALES!A5:D641,2,FALSE)</f>
        <v>lt</v>
      </c>
      <c r="K49" s="410">
        <v>1.4107499999999999</v>
      </c>
      <c r="L49" s="268"/>
      <c r="M49" s="403">
        <f>VLOOKUP(A49,MATERIALES!A6:D397,4,FALSE)</f>
        <v>3332.0884069142535</v>
      </c>
      <c r="N49" s="273">
        <f>K49*M49</f>
        <v>4700.7437200542827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5124.3120407247507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13">
        <f>VLOOKUP(A58,TRANSPORTE!A5:D117,4,FALSE)</f>
        <v>1117.717304658089</v>
      </c>
      <c r="M58" s="914"/>
      <c r="N58" s="288">
        <f>K58*L58</f>
        <v>10.618314394251845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10.618314394251845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5596.7959684077478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1119.3591936815496</v>
      </c>
      <c r="M83" s="862"/>
      <c r="N83" s="51"/>
    </row>
    <row r="84" spans="1:14">
      <c r="B84" s="89" t="s">
        <v>973</v>
      </c>
      <c r="C84" s="90"/>
      <c r="D84" s="90"/>
      <c r="E84" s="90"/>
      <c r="F84" s="90"/>
      <c r="G84" s="90"/>
      <c r="H84" s="90"/>
      <c r="I84" s="87"/>
      <c r="J84" s="88"/>
      <c r="K84" s="305">
        <v>0.05</v>
      </c>
      <c r="L84" s="861">
        <f>N78*K84</f>
        <v>279.83979842038741</v>
      </c>
      <c r="M84" s="862"/>
      <c r="N84" s="51"/>
    </row>
    <row r="85" spans="1:14" ht="15.75" thickBot="1">
      <c r="B85" s="91" t="s">
        <v>974</v>
      </c>
      <c r="C85" s="92"/>
      <c r="D85" s="92"/>
      <c r="E85" s="92"/>
      <c r="F85" s="92"/>
      <c r="G85" s="92"/>
      <c r="H85" s="92"/>
      <c r="I85" s="93"/>
      <c r="J85" s="94"/>
      <c r="K85" s="306">
        <v>0.05</v>
      </c>
      <c r="L85" s="863">
        <f>N78*K85</f>
        <v>279.83979842038741</v>
      </c>
      <c r="M85" s="864"/>
      <c r="N85" s="51"/>
    </row>
    <row r="86" spans="1:14" ht="15.75" thickBot="1">
      <c r="B86" s="826" t="s">
        <v>953</v>
      </c>
      <c r="C86" s="827"/>
      <c r="D86" s="827"/>
      <c r="E86" s="827"/>
      <c r="F86" s="827"/>
      <c r="G86" s="827"/>
      <c r="H86" s="827"/>
      <c r="I86" s="827"/>
      <c r="J86" s="827"/>
      <c r="K86" s="827"/>
      <c r="L86" s="827"/>
      <c r="M86" s="828"/>
      <c r="N86" s="52">
        <f>L83+L84+L85</f>
        <v>1679.0387905223247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7275.834758930072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1054</v>
      </c>
      <c r="C31" s="81" t="s">
        <v>2061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161472.74085863857</v>
      </c>
      <c r="L36" s="271"/>
      <c r="M36" s="272">
        <v>600</v>
      </c>
      <c r="N36" s="273">
        <f>K36/M36</f>
        <v>269.12123476439763</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600</v>
      </c>
      <c r="N37" s="273">
        <f>K37/M37</f>
        <v>124.73555643048269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394.53014586907699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45204.832963588568</v>
      </c>
      <c r="N48" s="273">
        <f>K48*M48</f>
        <v>429.44591315409139</v>
      </c>
    </row>
    <row r="49" spans="1:14">
      <c r="A49" s="108" t="s">
        <v>850</v>
      </c>
      <c r="B49" s="43" t="str">
        <f>VLOOKUP(A49,MATERIALES!A6:D373,3,FALSE)</f>
        <v>Emulsión CRL-1h</v>
      </c>
      <c r="C49" s="282"/>
      <c r="D49" s="282"/>
      <c r="E49" s="282"/>
      <c r="F49" s="282"/>
      <c r="G49" s="282"/>
      <c r="H49" s="282"/>
      <c r="I49" s="269"/>
      <c r="J49" s="225" t="str">
        <f>VLOOKUP(A49,MATERIALES!A5:D641,2,FALSE)</f>
        <v>lt</v>
      </c>
      <c r="K49" s="283">
        <v>1.71</v>
      </c>
      <c r="L49" s="268"/>
      <c r="M49" s="403">
        <f>VLOOKUP(A49,MATERIALES!A6:D397,4,FALSE)</f>
        <v>3332.0884069142535</v>
      </c>
      <c r="N49" s="273">
        <f>K49*M49</f>
        <v>5697.8711758233731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6127.3170889774647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1333</v>
      </c>
      <c r="B59" s="46" t="str">
        <f>VLOOKUP(A59,TRANSPORTE!A5:D117,3,FALSE)</f>
        <v>Transporte de agregado tipo LA-3</v>
      </c>
      <c r="C59" s="318"/>
      <c r="D59" s="318"/>
      <c r="E59" s="318"/>
      <c r="F59" s="318"/>
      <c r="G59" s="318"/>
      <c r="H59" s="312" t="s">
        <v>1468</v>
      </c>
      <c r="I59" s="409">
        <v>9.4999999999999998E-3</v>
      </c>
      <c r="J59" s="287">
        <v>1</v>
      </c>
      <c r="K59" s="409">
        <f>I59*J59</f>
        <v>9.4999999999999998E-3</v>
      </c>
      <c r="L59" s="913">
        <f>VLOOKUP(A59,TRANSPORTE!A5:D117,4,FALSE)</f>
        <v>1117.717304658089</v>
      </c>
      <c r="M59" s="914"/>
      <c r="N59" s="288">
        <f>K59*L59</f>
        <v>10.618314394251845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10.618314394251845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4800</v>
      </c>
      <c r="N70" s="396">
        <f>K70/M70</f>
        <v>45.109166666666667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4800</v>
      </c>
      <c r="N71" s="396">
        <f>K71/M71</f>
        <v>22.226300753001663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6599.8010166604618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1319.9602033320925</v>
      </c>
      <c r="M83" s="862"/>
      <c r="N83" s="51"/>
    </row>
    <row r="84" spans="1:14">
      <c r="B84" s="89" t="s">
        <v>973</v>
      </c>
      <c r="C84" s="90"/>
      <c r="D84" s="90"/>
      <c r="E84" s="90"/>
      <c r="F84" s="90"/>
      <c r="G84" s="90"/>
      <c r="H84" s="90"/>
      <c r="I84" s="87"/>
      <c r="J84" s="88"/>
      <c r="K84" s="305">
        <v>0.05</v>
      </c>
      <c r="L84" s="861">
        <f>N78*K84</f>
        <v>329.99005083302313</v>
      </c>
      <c r="M84" s="862"/>
      <c r="N84" s="51"/>
    </row>
    <row r="85" spans="1:14" ht="15.75" thickBot="1">
      <c r="B85" s="91" t="s">
        <v>974</v>
      </c>
      <c r="C85" s="92"/>
      <c r="D85" s="92"/>
      <c r="E85" s="92"/>
      <c r="F85" s="92"/>
      <c r="G85" s="92"/>
      <c r="H85" s="92"/>
      <c r="I85" s="93"/>
      <c r="J85" s="94"/>
      <c r="K85" s="306">
        <v>0.05</v>
      </c>
      <c r="L85" s="863">
        <f>N78*K85</f>
        <v>329.99005083302313</v>
      </c>
      <c r="M85" s="864"/>
      <c r="N85" s="51"/>
    </row>
    <row r="86" spans="1:14" ht="15.75" thickBot="1">
      <c r="B86" s="826" t="s">
        <v>953</v>
      </c>
      <c r="C86" s="827"/>
      <c r="D86" s="827"/>
      <c r="E86" s="827"/>
      <c r="F86" s="827"/>
      <c r="G86" s="827"/>
      <c r="H86" s="827"/>
      <c r="I86" s="827"/>
      <c r="J86" s="827"/>
      <c r="K86" s="827"/>
      <c r="L86" s="827"/>
      <c r="M86" s="828"/>
      <c r="N86" s="52">
        <f>L83+L84+L85</f>
        <v>1979.9403049981388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8579.741321658601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topLeftCell="A8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1055</v>
      </c>
      <c r="C31" s="81" t="s">
        <v>2062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161472.74085863857</v>
      </c>
      <c r="L36" s="271"/>
      <c r="M36" s="272">
        <v>600</v>
      </c>
      <c r="N36" s="273">
        <f>K36/M36</f>
        <v>269.12123476439763</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600</v>
      </c>
      <c r="N37" s="273">
        <f>K37/M37</f>
        <v>124.73555643048269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394.53014586907699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48300.598402184849</v>
      </c>
      <c r="N48" s="273">
        <f>K48*M48</f>
        <v>229.42784241037802</v>
      </c>
    </row>
    <row r="49" spans="1:14">
      <c r="A49" s="108" t="s">
        <v>850</v>
      </c>
      <c r="B49" s="43" t="str">
        <f>VLOOKUP(A49,MATERIALES!A6:D373,3,FALSE)</f>
        <v>Emulsión CRL-1h</v>
      </c>
      <c r="C49" s="282"/>
      <c r="D49" s="282"/>
      <c r="E49" s="282"/>
      <c r="F49" s="282"/>
      <c r="G49" s="282"/>
      <c r="H49" s="282"/>
      <c r="I49" s="269"/>
      <c r="J49" s="225" t="str">
        <f>VLOOKUP(A49,MATERIALES!A5:D641,2,FALSE)</f>
        <v>lt</v>
      </c>
      <c r="K49" s="410">
        <v>1.0687499999999999</v>
      </c>
      <c r="L49" s="268"/>
      <c r="M49" s="403">
        <f>VLOOKUP(A49,MATERIALES!A6:D397,4,FALSE)</f>
        <v>3332.0884069142535</v>
      </c>
      <c r="N49" s="273">
        <f>K49*M49</f>
        <v>3561.1694848896082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3790.5973272999863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13">
        <f>VLOOKUP(A58,TRANSPORTE!A5:D117,4,FALSE)</f>
        <v>1117.717304658089</v>
      </c>
      <c r="M58" s="914"/>
      <c r="N58" s="288">
        <f>K58*L58</f>
        <v>5.3091571971259226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5.3091571971259226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4257.772097785858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851.55441955717163</v>
      </c>
      <c r="M83" s="862"/>
      <c r="N83" s="51"/>
    </row>
    <row r="84" spans="1:14">
      <c r="B84" s="89" t="s">
        <v>973</v>
      </c>
      <c r="C84" s="90"/>
      <c r="D84" s="90"/>
      <c r="E84" s="90"/>
      <c r="F84" s="90"/>
      <c r="G84" s="90"/>
      <c r="H84" s="90"/>
      <c r="I84" s="87"/>
      <c r="J84" s="88"/>
      <c r="K84" s="305">
        <v>0.05</v>
      </c>
      <c r="L84" s="861">
        <f>N78*K84</f>
        <v>212.88860488929291</v>
      </c>
      <c r="M84" s="862"/>
      <c r="N84" s="51"/>
    </row>
    <row r="85" spans="1:14" ht="15.75" thickBot="1">
      <c r="B85" s="91" t="s">
        <v>974</v>
      </c>
      <c r="C85" s="92"/>
      <c r="D85" s="92"/>
      <c r="E85" s="92"/>
      <c r="F85" s="92"/>
      <c r="G85" s="92"/>
      <c r="H85" s="92"/>
      <c r="I85" s="93"/>
      <c r="J85" s="94"/>
      <c r="K85" s="306">
        <v>0.05</v>
      </c>
      <c r="L85" s="863">
        <f>N78*K85</f>
        <v>212.88860488929291</v>
      </c>
      <c r="M85" s="864"/>
      <c r="N85" s="51"/>
    </row>
    <row r="86" spans="1:14" ht="15.75" thickBot="1">
      <c r="B86" s="826" t="s">
        <v>953</v>
      </c>
      <c r="C86" s="827"/>
      <c r="D86" s="827"/>
      <c r="E86" s="827"/>
      <c r="F86" s="827"/>
      <c r="G86" s="827"/>
      <c r="H86" s="827"/>
      <c r="I86" s="827"/>
      <c r="J86" s="827"/>
      <c r="K86" s="827"/>
      <c r="L86" s="827"/>
      <c r="M86" s="828"/>
      <c r="N86" s="52">
        <f>L83+L84+L85</f>
        <v>1277.3316293357575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5535.1037271216155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1056</v>
      </c>
      <c r="C31" s="81" t="s">
        <v>2063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161472.74085863857</v>
      </c>
      <c r="L36" s="271"/>
      <c r="M36" s="272">
        <v>600</v>
      </c>
      <c r="N36" s="273">
        <f>K36/M36</f>
        <v>269.12123476439763</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600</v>
      </c>
      <c r="N37" s="273">
        <f>K37/M37</f>
        <v>124.73555643048269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394.53014586907699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43352.194692215053</v>
      </c>
      <c r="N48" s="273">
        <f>K48*M48</f>
        <v>541.90243365268816</v>
      </c>
    </row>
    <row r="49" spans="1:14">
      <c r="A49" s="108" t="s">
        <v>852</v>
      </c>
      <c r="B49" s="43" t="str">
        <f>VLOOKUP(A49,MATERIALES!A6:D373,3,FALSE)</f>
        <v>Emulsión CRL-1hm</v>
      </c>
      <c r="C49" s="282"/>
      <c r="D49" s="282"/>
      <c r="E49" s="282"/>
      <c r="F49" s="282"/>
      <c r="G49" s="282"/>
      <c r="H49" s="282"/>
      <c r="I49" s="269"/>
      <c r="J49" s="225" t="str">
        <f>VLOOKUP(A49,MATERIALES!A5:D641,2,FALSE)</f>
        <v>lt</v>
      </c>
      <c r="K49" s="408">
        <v>1.4625000000000001</v>
      </c>
      <c r="L49" s="268"/>
      <c r="M49" s="403">
        <f>VLOOKUP(A49,MATERIALES!A6:D397,4,FALSE)</f>
        <v>3748.5994577785355</v>
      </c>
      <c r="N49" s="273">
        <f>K49*M49</f>
        <v>5482.3267070011088</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6024.229140653797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13">
        <f>VLOOKUP(A58,TRANSPORTE!A5:D117,4,FALSE)</f>
        <v>1117.717304658089</v>
      </c>
      <c r="M58" s="914"/>
      <c r="N58" s="288">
        <f>K58*L58</f>
        <v>13.971466308226113</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13.971466308226113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6500.0662202507683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1300.0132440501538</v>
      </c>
      <c r="M83" s="862"/>
      <c r="N83" s="51"/>
    </row>
    <row r="84" spans="1:14">
      <c r="B84" s="89" t="s">
        <v>973</v>
      </c>
      <c r="C84" s="90"/>
      <c r="D84" s="90"/>
      <c r="E84" s="90"/>
      <c r="F84" s="90"/>
      <c r="G84" s="90"/>
      <c r="H84" s="90"/>
      <c r="I84" s="87"/>
      <c r="J84" s="88"/>
      <c r="K84" s="305">
        <v>0.05</v>
      </c>
      <c r="L84" s="861">
        <f>N78*K84</f>
        <v>325.00331101253846</v>
      </c>
      <c r="M84" s="862"/>
      <c r="N84" s="51"/>
    </row>
    <row r="85" spans="1:14" ht="15.75" thickBot="1">
      <c r="B85" s="91" t="s">
        <v>974</v>
      </c>
      <c r="C85" s="92"/>
      <c r="D85" s="92"/>
      <c r="E85" s="92"/>
      <c r="F85" s="92"/>
      <c r="G85" s="92"/>
      <c r="H85" s="92"/>
      <c r="I85" s="93"/>
      <c r="J85" s="94"/>
      <c r="K85" s="306">
        <v>0.05</v>
      </c>
      <c r="L85" s="863">
        <f>N78*K85</f>
        <v>325.00331101253846</v>
      </c>
      <c r="M85" s="864"/>
      <c r="N85" s="51"/>
    </row>
    <row r="86" spans="1:14" ht="15.75" thickBot="1">
      <c r="B86" s="826" t="s">
        <v>953</v>
      </c>
      <c r="C86" s="827"/>
      <c r="D86" s="827"/>
      <c r="E86" s="827"/>
      <c r="F86" s="827"/>
      <c r="G86" s="827"/>
      <c r="H86" s="827"/>
      <c r="I86" s="827"/>
      <c r="J86" s="827"/>
      <c r="K86" s="827"/>
      <c r="L86" s="827"/>
      <c r="M86" s="828"/>
      <c r="N86" s="52">
        <f>L83+L84+L85</f>
        <v>1950.0198660752308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8450.0860863259986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1057</v>
      </c>
      <c r="C31" s="81" t="s">
        <v>2064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161472.74085863857</v>
      </c>
      <c r="L36" s="271"/>
      <c r="M36" s="272">
        <v>600</v>
      </c>
      <c r="N36" s="273">
        <f>K36/M36</f>
        <v>269.12123476439763</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600</v>
      </c>
      <c r="N37" s="273">
        <f>K37/M37</f>
        <v>124.73555643048269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394.53014586907699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44586.139017944006</v>
      </c>
      <c r="N48" s="273">
        <f>K48*M48</f>
        <v>423.56832067046804</v>
      </c>
    </row>
    <row r="49" spans="1:14">
      <c r="A49" s="108" t="s">
        <v>852</v>
      </c>
      <c r="B49" s="43" t="str">
        <f>VLOOKUP(A49,MATERIALES!A6:D373,3,FALSE)</f>
        <v>Emulsión CRL-1hm</v>
      </c>
      <c r="C49" s="282"/>
      <c r="D49" s="282"/>
      <c r="E49" s="282"/>
      <c r="F49" s="282"/>
      <c r="G49" s="282"/>
      <c r="H49" s="282"/>
      <c r="I49" s="269"/>
      <c r="J49" s="225" t="str">
        <f>VLOOKUP(A49,MATERIALES!A5:D641,2,FALSE)</f>
        <v>lt</v>
      </c>
      <c r="K49" s="410">
        <v>1.4107499999999999</v>
      </c>
      <c r="L49" s="268"/>
      <c r="M49" s="403">
        <f>VLOOKUP(A49,MATERIALES!A6:D397,4,FALSE)</f>
        <v>3748.5994577785355</v>
      </c>
      <c r="N49" s="273">
        <f>K49*M49</f>
        <v>5288.3366850610691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5711.9050057315371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13">
        <f>VLOOKUP(A58,TRANSPORTE!A5:D117,4,FALSE)</f>
        <v>1117.717304658089</v>
      </c>
      <c r="M58" s="914"/>
      <c r="N58" s="288">
        <f>K58*L58</f>
        <v>10.618314394251845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10.618314394251845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6184.3889334145342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1236.8777866829068</v>
      </c>
      <c r="M83" s="862"/>
      <c r="N83" s="51"/>
    </row>
    <row r="84" spans="1:14">
      <c r="B84" s="89" t="s">
        <v>973</v>
      </c>
      <c r="C84" s="90"/>
      <c r="D84" s="90"/>
      <c r="E84" s="90"/>
      <c r="F84" s="90"/>
      <c r="G84" s="90"/>
      <c r="H84" s="90"/>
      <c r="I84" s="87"/>
      <c r="J84" s="88"/>
      <c r="K84" s="305">
        <v>0.05</v>
      </c>
      <c r="L84" s="861">
        <f>N78*K84</f>
        <v>309.21944667072671</v>
      </c>
      <c r="M84" s="862"/>
      <c r="N84" s="51"/>
    </row>
    <row r="85" spans="1:14" ht="15.75" thickBot="1">
      <c r="B85" s="91" t="s">
        <v>974</v>
      </c>
      <c r="C85" s="92"/>
      <c r="D85" s="92"/>
      <c r="E85" s="92"/>
      <c r="F85" s="92"/>
      <c r="G85" s="92"/>
      <c r="H85" s="92"/>
      <c r="I85" s="93"/>
      <c r="J85" s="94"/>
      <c r="K85" s="306">
        <v>0.05</v>
      </c>
      <c r="L85" s="863">
        <f>N78*K85</f>
        <v>309.21944667072671</v>
      </c>
      <c r="M85" s="864"/>
      <c r="N85" s="51"/>
    </row>
    <row r="86" spans="1:14" ht="15.75" thickBot="1">
      <c r="B86" s="826" t="s">
        <v>953</v>
      </c>
      <c r="C86" s="827"/>
      <c r="D86" s="827"/>
      <c r="E86" s="827"/>
      <c r="F86" s="827"/>
      <c r="G86" s="827"/>
      <c r="H86" s="827"/>
      <c r="I86" s="827"/>
      <c r="J86" s="827"/>
      <c r="K86" s="827"/>
      <c r="L86" s="827"/>
      <c r="M86" s="828"/>
      <c r="N86" s="52">
        <f>L83+L84+L85</f>
        <v>1855.3166800243603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8039.7056134388949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1058</v>
      </c>
      <c r="C31" s="81" t="s">
        <v>2065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161472.74085863857</v>
      </c>
      <c r="L36" s="271"/>
      <c r="M36" s="272">
        <v>600</v>
      </c>
      <c r="N36" s="273">
        <f>K36/M36</f>
        <v>269.12123476439763</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600</v>
      </c>
      <c r="N37" s="273">
        <f>K37/M37</f>
        <v>124.73555643048269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394.53014586907699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45204.832963588568</v>
      </c>
      <c r="N48" s="273">
        <f>K48*M48</f>
        <v>429.44591315409139</v>
      </c>
    </row>
    <row r="49" spans="1:14">
      <c r="A49" s="108" t="s">
        <v>852</v>
      </c>
      <c r="B49" s="43" t="str">
        <f>VLOOKUP(A49,MATERIALES!A6:D373,3,FALSE)</f>
        <v>Emulsión CRL-1hm</v>
      </c>
      <c r="C49" s="282"/>
      <c r="D49" s="282"/>
      <c r="E49" s="282"/>
      <c r="F49" s="282"/>
      <c r="G49" s="282"/>
      <c r="H49" s="282"/>
      <c r="I49" s="269"/>
      <c r="J49" s="225" t="str">
        <f>VLOOKUP(A49,MATERIALES!A5:D641,2,FALSE)</f>
        <v>lt</v>
      </c>
      <c r="K49" s="283">
        <v>1.71</v>
      </c>
      <c r="L49" s="268"/>
      <c r="M49" s="403">
        <f>VLOOKUP(A49,MATERIALES!A6:D397,4,FALSE)</f>
        <v>3748.5994577785355</v>
      </c>
      <c r="N49" s="273">
        <f>K49*M49</f>
        <v>6410.1050728012951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6839.5509859553867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1333</v>
      </c>
      <c r="B58" s="46" t="str">
        <f>VLOOKUP(A58,TRANSPORTE!A5:D117,3,FALSE)</f>
        <v>Transporte de agregado tipo LA-3</v>
      </c>
      <c r="C58" s="318"/>
      <c r="D58" s="318"/>
      <c r="E58" s="318"/>
      <c r="F58" s="318"/>
      <c r="G58" s="318"/>
      <c r="H58" s="312" t="s">
        <v>1468</v>
      </c>
      <c r="I58" s="409">
        <v>9.4999999999999998E-3</v>
      </c>
      <c r="J58" s="287">
        <v>1</v>
      </c>
      <c r="K58" s="409">
        <f>I58*J58</f>
        <v>9.4999999999999998E-3</v>
      </c>
      <c r="L58" s="913">
        <f>VLOOKUP(A58,TRANSPORTE!A5:D117,4,FALSE)</f>
        <v>1117.717304658089</v>
      </c>
      <c r="M58" s="914"/>
      <c r="N58" s="288">
        <f>K58*L58</f>
        <v>10.618314394251845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10.618314394251845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7312.0349136383838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1462.4069827276769</v>
      </c>
      <c r="M83" s="862"/>
      <c r="N83" s="51"/>
    </row>
    <row r="84" spans="1:14">
      <c r="B84" s="89" t="s">
        <v>973</v>
      </c>
      <c r="C84" s="90"/>
      <c r="D84" s="90"/>
      <c r="E84" s="90"/>
      <c r="F84" s="90"/>
      <c r="G84" s="90"/>
      <c r="H84" s="90"/>
      <c r="I84" s="87"/>
      <c r="J84" s="88"/>
      <c r="K84" s="305">
        <v>0.05</v>
      </c>
      <c r="L84" s="861">
        <f>N78*K84</f>
        <v>365.60174568191923</v>
      </c>
      <c r="M84" s="862"/>
      <c r="N84" s="51"/>
    </row>
    <row r="85" spans="1:14" ht="15.75" thickBot="1">
      <c r="B85" s="91" t="s">
        <v>974</v>
      </c>
      <c r="C85" s="92"/>
      <c r="D85" s="92"/>
      <c r="E85" s="92"/>
      <c r="F85" s="92"/>
      <c r="G85" s="92"/>
      <c r="H85" s="92"/>
      <c r="I85" s="93"/>
      <c r="J85" s="94"/>
      <c r="K85" s="306">
        <v>0.05</v>
      </c>
      <c r="L85" s="863">
        <f>N78*K85</f>
        <v>365.60174568191923</v>
      </c>
      <c r="M85" s="864"/>
      <c r="N85" s="51"/>
    </row>
    <row r="86" spans="1:14" ht="15.75" thickBot="1">
      <c r="B86" s="826" t="s">
        <v>953</v>
      </c>
      <c r="C86" s="827"/>
      <c r="D86" s="827"/>
      <c r="E86" s="827"/>
      <c r="F86" s="827"/>
      <c r="G86" s="827"/>
      <c r="H86" s="827"/>
      <c r="I86" s="827"/>
      <c r="J86" s="827"/>
      <c r="K86" s="827"/>
      <c r="L86" s="827"/>
      <c r="M86" s="828"/>
      <c r="N86" s="52">
        <f>L83+L84+L85</f>
        <v>2193.6104740915152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9505.6453877298991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1059</v>
      </c>
      <c r="C31" s="81" t="s">
        <v>2066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161472.74085863857</v>
      </c>
      <c r="L36" s="271"/>
      <c r="M36" s="272">
        <v>600</v>
      </c>
      <c r="N36" s="273">
        <f>K36/M36</f>
        <v>269.12123476439763</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600</v>
      </c>
      <c r="N37" s="273">
        <f>K37/M37</f>
        <v>124.73555643048269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394.53014586907699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48300.598402184849</v>
      </c>
      <c r="N48" s="273">
        <f>K48*M48</f>
        <v>229.42784241037802</v>
      </c>
    </row>
    <row r="49" spans="1:14">
      <c r="A49" s="108" t="s">
        <v>852</v>
      </c>
      <c r="B49" s="43" t="str">
        <f>VLOOKUP(A49,MATERIALES!A6:D373,3,FALSE)</f>
        <v>Emulsión CRL-1hm</v>
      </c>
      <c r="C49" s="282"/>
      <c r="D49" s="282"/>
      <c r="E49" s="282"/>
      <c r="F49" s="282"/>
      <c r="G49" s="282"/>
      <c r="H49" s="282"/>
      <c r="I49" s="269"/>
      <c r="J49" s="225" t="str">
        <f>VLOOKUP(A49,MATERIALES!A5:D641,2,FALSE)</f>
        <v>lt</v>
      </c>
      <c r="K49" s="410">
        <v>1.0687499999999999</v>
      </c>
      <c r="L49" s="268"/>
      <c r="M49" s="403">
        <f>VLOOKUP(A49,MATERIALES!A6:D397,4,FALSE)</f>
        <v>3748.5994577785355</v>
      </c>
      <c r="N49" s="273">
        <f>K49*M49</f>
        <v>4006.3156705008091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4235.7435129111873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13">
        <f>VLOOKUP(A58,TRANSPORTE!A5:D117,4,FALSE)</f>
        <v>1117.717304658089</v>
      </c>
      <c r="M58" s="914"/>
      <c r="N58" s="288">
        <f>K58*L58</f>
        <v>5.3091571971259226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5.3091571971259226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4702.918283397059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940.58365667941189</v>
      </c>
      <c r="M83" s="862"/>
      <c r="N83" s="51"/>
    </row>
    <row r="84" spans="1:14">
      <c r="B84" s="89" t="s">
        <v>973</v>
      </c>
      <c r="C84" s="90"/>
      <c r="D84" s="90"/>
      <c r="E84" s="90"/>
      <c r="F84" s="90"/>
      <c r="G84" s="90"/>
      <c r="H84" s="90"/>
      <c r="I84" s="87"/>
      <c r="J84" s="88"/>
      <c r="K84" s="305">
        <v>0.05</v>
      </c>
      <c r="L84" s="861">
        <f>N78*K84</f>
        <v>235.14591416985297</v>
      </c>
      <c r="M84" s="862"/>
      <c r="N84" s="51"/>
    </row>
    <row r="85" spans="1:14" ht="15.75" thickBot="1">
      <c r="B85" s="91" t="s">
        <v>974</v>
      </c>
      <c r="C85" s="92"/>
      <c r="D85" s="92"/>
      <c r="E85" s="92"/>
      <c r="F85" s="92"/>
      <c r="G85" s="92"/>
      <c r="H85" s="92"/>
      <c r="I85" s="93"/>
      <c r="J85" s="94"/>
      <c r="K85" s="306">
        <v>0.05</v>
      </c>
      <c r="L85" s="863">
        <f>N78*K85</f>
        <v>235.14591416985297</v>
      </c>
      <c r="M85" s="864"/>
      <c r="N85" s="51"/>
    </row>
    <row r="86" spans="1:14" ht="15.75" thickBot="1">
      <c r="B86" s="826" t="s">
        <v>953</v>
      </c>
      <c r="C86" s="827"/>
      <c r="D86" s="827"/>
      <c r="E86" s="827"/>
      <c r="F86" s="827"/>
      <c r="G86" s="827"/>
      <c r="H86" s="827"/>
      <c r="I86" s="827"/>
      <c r="J86" s="827"/>
      <c r="K86" s="827"/>
      <c r="L86" s="827"/>
      <c r="M86" s="828"/>
      <c r="N86" s="52">
        <f>L83+L84+L85</f>
        <v>1410.8754850191176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6113.793768416177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P120"/>
  <sheetViews>
    <sheetView topLeftCell="A19" zoomScale="78" zoomScaleNormal="78" workbookViewId="0">
      <selection activeCell="P44" sqref="P44"/>
    </sheetView>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7.7109375"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1060</v>
      </c>
      <c r="C31" s="81" t="s">
        <v>1573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150</v>
      </c>
      <c r="B36" s="875" t="str">
        <f>VLOOKUP(A36,EQUIPOS!A6:D154,3,FALSE)</f>
        <v>Cargador : Potencia en el volante 125 hp, Clasificación de RPM del motor 2300.</v>
      </c>
      <c r="C36" s="876"/>
      <c r="D36" s="876"/>
      <c r="E36" s="876"/>
      <c r="F36" s="876"/>
      <c r="G36" s="876"/>
      <c r="H36" s="877"/>
      <c r="I36" s="268"/>
      <c r="J36" s="269"/>
      <c r="K36" s="650">
        <f>VLOOKUP(A36,EQUIPOS!A6:D163,4,FALSE)</f>
        <v>101721.24993598952</v>
      </c>
      <c r="L36" s="271"/>
      <c r="M36" s="272">
        <v>30</v>
      </c>
      <c r="N36" s="273">
        <f>K36/M36</f>
        <v>3390.7083311996507</v>
      </c>
    </row>
    <row r="37" spans="1:16" ht="15.75">
      <c r="A37" s="113" t="s">
        <v>290</v>
      </c>
      <c r="B37" s="875" t="str">
        <f>VLOOKUP(A37,EQUIPOS!A7:D154,3,FALSE)</f>
        <v>Planta trituradora</v>
      </c>
      <c r="C37" s="876"/>
      <c r="D37" s="876"/>
      <c r="E37" s="876"/>
      <c r="F37" s="876"/>
      <c r="G37" s="876"/>
      <c r="H37" s="877"/>
      <c r="I37" s="268"/>
      <c r="J37" s="269"/>
      <c r="K37" s="270">
        <f>VLOOKUP(A37,EQUIPOS!A7:D164,4,FALSE)</f>
        <v>592066.7164816747</v>
      </c>
      <c r="L37" s="271"/>
      <c r="M37" s="272">
        <v>30</v>
      </c>
      <c r="N37" s="273">
        <f t="shared" ref="N37:N43" si="0">K37/M37</f>
        <v>19735.557216055822</v>
      </c>
      <c r="O37" s="650"/>
      <c r="P37" s="649"/>
    </row>
    <row r="38" spans="1:16" ht="15.75">
      <c r="A38" t="s">
        <v>168</v>
      </c>
      <c r="B38" s="875" t="str">
        <f>VLOOKUP(A38,EQUIPOS!A8:D154,3,FALSE)</f>
        <v>Compactador tipo  POTENCIA: 105 HP, PESO: 6 ton</v>
      </c>
      <c r="C38" s="876"/>
      <c r="D38" s="876"/>
      <c r="E38" s="876"/>
      <c r="F38" s="876"/>
      <c r="G38" s="876"/>
      <c r="H38" s="877"/>
      <c r="I38" s="268"/>
      <c r="J38" s="269"/>
      <c r="K38" s="270">
        <f>VLOOKUP(A38,EQUIPOS!A8:D165,4,FALSE)</f>
        <v>63875.858897304621</v>
      </c>
      <c r="L38" s="271"/>
      <c r="M38" s="272">
        <v>9</v>
      </c>
      <c r="N38" s="273">
        <f t="shared" si="0"/>
        <v>7097.317655256069</v>
      </c>
      <c r="O38" s="648"/>
      <c r="P38" s="649"/>
    </row>
    <row r="39" spans="1:16" ht="15.75">
      <c r="A39" t="s">
        <v>173</v>
      </c>
      <c r="B39" s="875" t="str">
        <f>VLOOKUP(A39,EQUIPOS!A9:D154,3,FALSE)</f>
        <v>Compactador neumático de Potencia 70 HP, peso de 13 ton</v>
      </c>
      <c r="C39" s="876"/>
      <c r="D39" s="876"/>
      <c r="E39" s="876"/>
      <c r="F39" s="876"/>
      <c r="G39" s="876"/>
      <c r="H39" s="877"/>
      <c r="I39" s="268"/>
      <c r="J39" s="269"/>
      <c r="K39" s="270">
        <f>VLOOKUP(A39,EQUIPOS!A9:D166,4,FALSE)</f>
        <v>176851.09713088986</v>
      </c>
      <c r="L39" s="271"/>
      <c r="M39" s="272">
        <v>9</v>
      </c>
      <c r="N39" s="273">
        <f t="shared" si="0"/>
        <v>19650.121903432206</v>
      </c>
      <c r="O39" s="648"/>
      <c r="P39" s="649"/>
    </row>
    <row r="40" spans="1:16" ht="15.75">
      <c r="A40" t="s">
        <v>286</v>
      </c>
      <c r="B40" s="875" t="str">
        <f>VLOOKUP(A40,EQUIPOS!A10:D154,3,FALSE)</f>
        <v>Planta de asfalto en frio</v>
      </c>
      <c r="C40" s="876"/>
      <c r="D40" s="876"/>
      <c r="E40" s="876"/>
      <c r="F40" s="876"/>
      <c r="G40" s="876"/>
      <c r="H40" s="877"/>
      <c r="I40" s="268"/>
      <c r="J40" s="269"/>
      <c r="K40" s="270">
        <f>VLOOKUP(A40,EQUIPOS!A10:D167,4,FALSE)</f>
        <v>224719.81931140219</v>
      </c>
      <c r="L40" s="271"/>
      <c r="M40" s="272">
        <v>9</v>
      </c>
      <c r="N40" s="273">
        <f t="shared" si="0"/>
        <v>24968.868812378019</v>
      </c>
      <c r="O40" s="648"/>
      <c r="P40" s="649"/>
    </row>
    <row r="41" spans="1:16" ht="15.75">
      <c r="A41" t="s">
        <v>314</v>
      </c>
      <c r="B41" s="875" t="str">
        <f>VLOOKUP(A41,EQUIPOS!A11:D155,3,FALSE)</f>
        <v xml:space="preserve">Retroexcavadora E-200 sobre orugas
</v>
      </c>
      <c r="C41" s="876"/>
      <c r="D41" s="876"/>
      <c r="E41" s="876"/>
      <c r="F41" s="876"/>
      <c r="G41" s="876"/>
      <c r="H41" s="877"/>
      <c r="I41" s="268"/>
      <c r="J41" s="269"/>
      <c r="K41" s="650">
        <f>VLOOKUP(A41,EQUIPOS!A11:D168,4,FALSE)</f>
        <v>182905.7754740479</v>
      </c>
      <c r="L41" s="271"/>
      <c r="M41" s="272">
        <v>30</v>
      </c>
      <c r="N41" s="273">
        <f t="shared" si="0"/>
        <v>6096.8591824682635</v>
      </c>
      <c r="O41" s="648"/>
      <c r="P41" s="649"/>
    </row>
    <row r="42" spans="1:16" ht="15.75">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9</v>
      </c>
      <c r="N42" s="273">
        <f t="shared" si="0"/>
        <v>33889.340674035251</v>
      </c>
      <c r="O42" s="648"/>
      <c r="P42" s="649"/>
    </row>
    <row r="43" spans="1:16" ht="15.75">
      <c r="A43" t="s">
        <v>373</v>
      </c>
      <c r="B43" s="875" t="str">
        <f>VLOOKUP(A43,EQUIPOS!A13:D157,3,FALSE)</f>
        <v>Volqueta 6 m3</v>
      </c>
      <c r="C43" s="876"/>
      <c r="D43" s="876"/>
      <c r="E43" s="876"/>
      <c r="F43" s="876"/>
      <c r="G43" s="876"/>
      <c r="H43" s="877"/>
      <c r="I43" s="268"/>
      <c r="J43" s="269"/>
      <c r="K43" s="650">
        <f>VLOOKUP(A43,EQUIPOS!A13:D170,4,FALSE)</f>
        <v>91549.124942390568</v>
      </c>
      <c r="L43" s="271"/>
      <c r="M43" s="272">
        <v>9</v>
      </c>
      <c r="N43" s="273">
        <f t="shared" si="0"/>
        <v>10172.124993598953</v>
      </c>
      <c r="O43" s="648"/>
      <c r="P43" s="649"/>
    </row>
    <row r="44" spans="1:16" ht="15.75">
      <c r="B44" s="875"/>
      <c r="C44" s="876"/>
      <c r="D44" s="876"/>
      <c r="E44" s="876"/>
      <c r="F44" s="876"/>
      <c r="G44" s="876"/>
      <c r="H44" s="877"/>
      <c r="I44" s="878"/>
      <c r="J44" s="879"/>
      <c r="K44" s="270"/>
      <c r="L44" s="880"/>
      <c r="M44" s="881"/>
      <c r="N44" s="273"/>
      <c r="O44" s="648"/>
      <c r="P44" s="648"/>
    </row>
    <row r="45" spans="1:16" ht="15.75">
      <c r="B45" s="875"/>
      <c r="C45" s="876"/>
      <c r="D45" s="876"/>
      <c r="E45" s="882"/>
      <c r="F45" s="876"/>
      <c r="G45" s="876"/>
      <c r="H45" s="877"/>
      <c r="I45" s="36"/>
      <c r="J45" s="37"/>
      <c r="K45" s="275"/>
      <c r="L45" s="277"/>
      <c r="M45" s="278"/>
      <c r="N45" s="279"/>
      <c r="O45" s="648"/>
      <c r="P45" s="648"/>
    </row>
    <row r="46" spans="1:16" ht="15.75">
      <c r="B46" s="883" t="s">
        <v>952</v>
      </c>
      <c r="C46" s="884"/>
      <c r="D46" s="884"/>
      <c r="E46" s="38"/>
      <c r="F46" s="39"/>
      <c r="G46" s="39"/>
      <c r="H46" s="40"/>
      <c r="I46" s="36"/>
      <c r="J46" s="37"/>
      <c r="K46" s="280"/>
      <c r="L46" s="277"/>
      <c r="M46" s="402">
        <v>0.1</v>
      </c>
      <c r="N46" s="345">
        <f>N77*M46</f>
        <v>971.8939014389166</v>
      </c>
      <c r="O46" s="648"/>
      <c r="P46" s="648"/>
    </row>
    <row r="47" spans="1:16" ht="16.5" thickBot="1">
      <c r="B47" s="875"/>
      <c r="C47" s="876"/>
      <c r="D47" s="876"/>
      <c r="E47" s="876"/>
      <c r="F47" s="876"/>
      <c r="G47" s="876"/>
      <c r="H47" s="877"/>
      <c r="I47" s="885"/>
      <c r="J47" s="886"/>
      <c r="K47" s="41"/>
      <c r="L47" s="887"/>
      <c r="M47" s="888"/>
      <c r="N47" s="105"/>
      <c r="O47" s="648"/>
      <c r="P47" s="648"/>
    </row>
    <row r="48" spans="1:16" ht="15.75" thickBot="1">
      <c r="B48" s="826" t="s">
        <v>953</v>
      </c>
      <c r="C48" s="827"/>
      <c r="D48" s="827"/>
      <c r="E48" s="827"/>
      <c r="F48" s="827"/>
      <c r="G48" s="827"/>
      <c r="H48" s="827"/>
      <c r="I48" s="827"/>
      <c r="J48" s="827"/>
      <c r="K48" s="827"/>
      <c r="L48" s="827"/>
      <c r="M48" s="828"/>
      <c r="N48" s="395">
        <f>SUM(N36:N47)</f>
        <v>125972.79266986315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VLOOKUP(A53,MATERIALES!A4:D640,2,FALSE)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VLOOKUP(A54,MATERIALES!A5:D641,2,FALSE)</f>
        <v>lt</v>
      </c>
      <c r="K54" s="283">
        <v>25</v>
      </c>
      <c r="L54" s="268"/>
      <c r="M54" s="403">
        <f>VLOOKUP(A54,MATERIALES!A6:D397,4,FALSE)</f>
        <v>12.495331525928451</v>
      </c>
      <c r="N54" s="273">
        <f>K54*M54</f>
        <v>312.38328814821131</v>
      </c>
    </row>
    <row r="55" spans="1:14" ht="15.75" thickBot="1">
      <c r="B55" s="43"/>
      <c r="C55" s="282"/>
      <c r="D55" s="282"/>
      <c r="E55" s="282"/>
      <c r="F55" s="282"/>
      <c r="G55" s="282"/>
      <c r="H55" s="282"/>
      <c r="I55" s="269"/>
      <c r="J55" s="225"/>
      <c r="K55" s="283"/>
      <c r="L55" s="268"/>
      <c r="M55" s="284"/>
      <c r="N55" s="285"/>
    </row>
    <row r="56" spans="1:14" ht="15.75" thickBot="1">
      <c r="B56" s="826" t="s">
        <v>953</v>
      </c>
      <c r="C56" s="827"/>
      <c r="D56" s="827"/>
      <c r="E56" s="827"/>
      <c r="F56" s="827"/>
      <c r="G56" s="827"/>
      <c r="H56" s="827"/>
      <c r="I56" s="827"/>
      <c r="J56" s="827"/>
      <c r="K56" s="827"/>
      <c r="L56" s="827"/>
      <c r="M56" s="828"/>
      <c r="N56" s="395">
        <f>SUM(N53:N55)</f>
        <v>32322.266956056399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1347</v>
      </c>
      <c r="B61" s="46" t="str">
        <f>VLOOKUP(A61,TRANSPORTE!A5:D117,3,FALSE)</f>
        <v>Transporte de Mezcla en Frio MDF-38</v>
      </c>
      <c r="C61" s="318"/>
      <c r="D61" s="318"/>
      <c r="E61" s="318"/>
      <c r="F61" s="318"/>
      <c r="G61" s="318"/>
      <c r="H61" s="312" t="s">
        <v>1468</v>
      </c>
      <c r="I61" s="280">
        <v>1.25</v>
      </c>
      <c r="J61" s="287">
        <v>1</v>
      </c>
      <c r="K61" s="280">
        <f>I61*J61</f>
        <v>1.25</v>
      </c>
      <c r="L61" s="913">
        <f>VLOOKUP(A61,TRANSPORTE!A5:D117,4,FALSE)</f>
        <v>1117.717304658089</v>
      </c>
      <c r="M61" s="914"/>
      <c r="N61" s="288">
        <f>K61*L61</f>
        <v>1397.1466308226113</v>
      </c>
    </row>
    <row r="62" spans="1:14">
      <c r="A62" t="s">
        <v>1269</v>
      </c>
      <c r="B62" s="46" t="str">
        <f>VLOOKUP(A62,TRANSPORTE!A6:D117,3,FALSE)</f>
        <v>Transporte de Material Crudo de Rio</v>
      </c>
      <c r="C62" s="47"/>
      <c r="D62" s="47"/>
      <c r="E62" s="47"/>
      <c r="F62" s="47"/>
      <c r="G62" s="47"/>
      <c r="H62" s="312" t="s">
        <v>1468</v>
      </c>
      <c r="I62" s="280">
        <v>1.4</v>
      </c>
      <c r="J62" s="287">
        <v>1</v>
      </c>
      <c r="K62" s="280">
        <f>I62*J62</f>
        <v>1.4</v>
      </c>
      <c r="L62" s="913">
        <f>VLOOKUP(A62,TRANSPORTE!A6:D117,4,FALSE)</f>
        <v>1117.717304658089</v>
      </c>
      <c r="M62" s="914"/>
      <c r="N62" s="288">
        <f>K62*L62</f>
        <v>1564.8042265213246</v>
      </c>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2961.9508573439361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19</v>
      </c>
      <c r="B72" s="49" t="str">
        <f>VLOOKUP(A72,'MANO DE OBRA'!A8:D68,3,FALSE)</f>
        <v>Obrero (8)</v>
      </c>
      <c r="C72" s="47"/>
      <c r="D72" s="47"/>
      <c r="E72" s="47"/>
      <c r="F72" s="47"/>
      <c r="G72" s="47"/>
      <c r="H72" s="47"/>
      <c r="I72" s="293">
        <f>K72/J72*100</f>
        <v>234080.00000000003</v>
      </c>
      <c r="J72" s="294">
        <v>185</v>
      </c>
      <c r="K72" s="295">
        <f>VLOOKUP(A72,'MANO DE OBRA'!A8:D99,4,FALSE)</f>
        <v>433048</v>
      </c>
      <c r="L72" s="50"/>
      <c r="M72" s="296">
        <f>M38*8</f>
        <v>72</v>
      </c>
      <c r="N72" s="396">
        <f>K72/M72</f>
        <v>6014.5555555555557</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300">
        <f>M72</f>
        <v>72</v>
      </c>
      <c r="N73" s="396">
        <f>K73/M73</f>
        <v>1481.7533835334443</v>
      </c>
    </row>
    <row r="74" spans="1:15">
      <c r="A74" t="s">
        <v>54</v>
      </c>
      <c r="B74" s="49" t="str">
        <f>VLOOKUP(A74,'MANO DE OBRA'!A9:D70,3,FALSE)</f>
        <v>Rastrilleros (2)</v>
      </c>
      <c r="C74" s="47"/>
      <c r="D74" s="47"/>
      <c r="E74" s="47"/>
      <c r="F74" s="47"/>
      <c r="G74" s="47"/>
      <c r="H74" s="47"/>
      <c r="I74" s="293">
        <f>K74/J74*100</f>
        <v>86502.359687357821</v>
      </c>
      <c r="J74" s="294">
        <v>185</v>
      </c>
      <c r="K74" s="295">
        <f>VLOOKUP(A74,'MANO DE OBRA'!A9:D101,4,FALSE)</f>
        <v>160029.36542161196</v>
      </c>
      <c r="L74" s="50"/>
      <c r="M74" s="301">
        <f>M73</f>
        <v>72</v>
      </c>
      <c r="N74" s="396">
        <f>K74/M74</f>
        <v>2222.630075300166</v>
      </c>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SUM(N72:N76)</f>
        <v>9718.9390143891651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N48+N56+N67+N77</f>
        <v>170975.94949765265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34195.189899530531</v>
      </c>
      <c r="M84" s="862"/>
      <c r="N84" s="51"/>
    </row>
    <row r="85" spans="1:14">
      <c r="B85" s="89" t="s">
        <v>973</v>
      </c>
      <c r="C85" s="90"/>
      <c r="D85" s="90"/>
      <c r="E85" s="90"/>
      <c r="F85" s="90"/>
      <c r="G85" s="90"/>
      <c r="H85" s="90"/>
      <c r="I85" s="87"/>
      <c r="J85" s="88"/>
      <c r="K85" s="305">
        <v>0.05</v>
      </c>
      <c r="L85" s="861">
        <f>N79*K85</f>
        <v>8548.7974748826327</v>
      </c>
      <c r="M85" s="862"/>
      <c r="N85" s="51"/>
    </row>
    <row r="86" spans="1:14" ht="15.75" thickBot="1">
      <c r="B86" s="91" t="s">
        <v>974</v>
      </c>
      <c r="C86" s="92"/>
      <c r="D86" s="92"/>
      <c r="E86" s="92"/>
      <c r="F86" s="92"/>
      <c r="G86" s="92"/>
      <c r="H86" s="92"/>
      <c r="I86" s="93"/>
      <c r="J86" s="94"/>
      <c r="K86" s="306">
        <v>0.05</v>
      </c>
      <c r="L86" s="863">
        <f>N79*K86</f>
        <v>8548.7974748826327</v>
      </c>
      <c r="M86" s="864"/>
      <c r="N86" s="51"/>
    </row>
    <row r="87" spans="1:14" ht="15.75" thickBot="1">
      <c r="B87" s="826" t="s">
        <v>953</v>
      </c>
      <c r="C87" s="827"/>
      <c r="D87" s="827"/>
      <c r="E87" s="827"/>
      <c r="F87" s="827"/>
      <c r="G87" s="827"/>
      <c r="H87" s="827"/>
      <c r="I87" s="827"/>
      <c r="J87" s="827"/>
      <c r="K87" s="827"/>
      <c r="L87" s="827"/>
      <c r="M87" s="828"/>
      <c r="N87" s="52">
        <f>L84+L85+L86</f>
        <v>51292.784849295793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222268.73434694845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2" t="s">
        <v>2221</v>
      </c>
      <c r="C120" s="394"/>
      <c r="D120" s="394"/>
      <c r="E120" s="57"/>
      <c r="F120" s="57"/>
      <c r="G120" s="57"/>
      <c r="H120" s="57"/>
      <c r="I120" s="57"/>
      <c r="J120" s="894"/>
      <c r="K120" s="894"/>
      <c r="L120" s="894"/>
      <c r="M120" s="894"/>
      <c r="N120" s="89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1061</v>
      </c>
      <c r="C31" s="81" t="s">
        <v>1574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63875.858897304621</v>
      </c>
      <c r="L37" s="271"/>
      <c r="M37" s="272">
        <v>9</v>
      </c>
      <c r="N37" s="273">
        <f t="shared" ref="N37:N43" si="0">K37/M37</f>
        <v>7097.317655256069</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176851.09713088986</v>
      </c>
      <c r="L38" s="271"/>
      <c r="M38" s="272">
        <v>9</v>
      </c>
      <c r="N38" s="273">
        <f t="shared" si="0"/>
        <v>19650.121903432206</v>
      </c>
    </row>
    <row r="39" spans="1:14">
      <c r="A39" t="s">
        <v>286</v>
      </c>
      <c r="B39" s="875" t="str">
        <f>VLOOKUP(A39,EQUIPOS!A9:D154,3,FALSE)</f>
        <v>Planta de asfalto en frio</v>
      </c>
      <c r="C39" s="876"/>
      <c r="D39" s="876"/>
      <c r="E39" s="876"/>
      <c r="F39" s="876"/>
      <c r="G39" s="876"/>
      <c r="H39" s="877"/>
      <c r="I39" s="268"/>
      <c r="J39" s="269"/>
      <c r="K39" s="270">
        <f>VLOOKUP(A39,EQUIPOS!A9:D166,4,FALSE)</f>
        <v>224719.81931140219</v>
      </c>
      <c r="L39" s="271"/>
      <c r="M39" s="272">
        <v>9</v>
      </c>
      <c r="N39" s="273">
        <f t="shared" si="0"/>
        <v>24968.868812378019</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9</v>
      </c>
      <c r="N42" s="273">
        <f t="shared" si="0"/>
        <v>33889.340674035251</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9</v>
      </c>
      <c r="N43" s="273">
        <f t="shared" si="0"/>
        <v>10172.124993598953</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971.8939014389166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125972.79266986315</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VLOOKUP(A54,MATERIALES!A4:D640,2,FALSE)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VLOOKUP(A55,MATERIALES!A5:D641,2,FALSE)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1369</v>
      </c>
      <c r="B65" s="46" t="str">
        <f>VLOOKUP(A65,TRANSPORTE!A6:D117,3,FALSE)</f>
        <v>Transporte de Mezcla densa En Frio MDF-25</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170975.94949765265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34195.189899530531</v>
      </c>
      <c r="M88" s="862"/>
      <c r="N88" s="51"/>
    </row>
    <row r="89" spans="1:14">
      <c r="B89" s="89" t="s">
        <v>973</v>
      </c>
      <c r="C89" s="90"/>
      <c r="D89" s="90"/>
      <c r="E89" s="90"/>
      <c r="F89" s="90"/>
      <c r="G89" s="90"/>
      <c r="H89" s="90"/>
      <c r="I89" s="87"/>
      <c r="J89" s="88"/>
      <c r="K89" s="305">
        <v>0.05</v>
      </c>
      <c r="L89" s="861">
        <f>N83*K89</f>
        <v>8548.7974748826327</v>
      </c>
      <c r="M89" s="862"/>
      <c r="N89" s="51"/>
    </row>
    <row r="90" spans="1:14" ht="15.75" thickBot="1">
      <c r="B90" s="91" t="s">
        <v>974</v>
      </c>
      <c r="C90" s="92"/>
      <c r="D90" s="92"/>
      <c r="E90" s="92"/>
      <c r="F90" s="92"/>
      <c r="G90" s="92"/>
      <c r="H90" s="92"/>
      <c r="I90" s="93"/>
      <c r="J90" s="94"/>
      <c r="K90" s="306">
        <v>0.05</v>
      </c>
      <c r="L90" s="863">
        <f>N83*K90</f>
        <v>8548.7974748826327</v>
      </c>
      <c r="M90" s="864"/>
      <c r="N90" s="51"/>
    </row>
    <row r="91" spans="1:14" ht="15.75" thickBot="1">
      <c r="B91" s="826" t="s">
        <v>953</v>
      </c>
      <c r="C91" s="827"/>
      <c r="D91" s="827"/>
      <c r="E91" s="827"/>
      <c r="F91" s="827"/>
      <c r="G91" s="827"/>
      <c r="H91" s="827"/>
      <c r="I91" s="827"/>
      <c r="J91" s="827"/>
      <c r="K91" s="827"/>
      <c r="L91" s="827"/>
      <c r="M91" s="828"/>
      <c r="N91" s="52">
        <f>L88+L89+L90</f>
        <v>51292.784849295793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222268.73434694845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1062</v>
      </c>
      <c r="C31" s="81" t="s">
        <v>1575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63875.858897304621</v>
      </c>
      <c r="L37" s="271"/>
      <c r="M37" s="272">
        <v>9</v>
      </c>
      <c r="N37" s="273">
        <f t="shared" ref="N37:N43" si="0">K37/M37</f>
        <v>7097.317655256069</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176851.09713088986</v>
      </c>
      <c r="L38" s="271"/>
      <c r="M38" s="272">
        <v>9</v>
      </c>
      <c r="N38" s="273">
        <f t="shared" si="0"/>
        <v>19650.121903432206</v>
      </c>
    </row>
    <row r="39" spans="1:14">
      <c r="A39" t="s">
        <v>286</v>
      </c>
      <c r="B39" s="875" t="str">
        <f>VLOOKUP(A39,EQUIPOS!A9:D154,3,FALSE)</f>
        <v>Planta de asfalto en frio</v>
      </c>
      <c r="C39" s="876"/>
      <c r="D39" s="876"/>
      <c r="E39" s="876"/>
      <c r="F39" s="876"/>
      <c r="G39" s="876"/>
      <c r="H39" s="877"/>
      <c r="I39" s="268"/>
      <c r="J39" s="269"/>
      <c r="K39" s="270">
        <f>VLOOKUP(A39,EQUIPOS!A9:D166,4,FALSE)</f>
        <v>224719.81931140219</v>
      </c>
      <c r="L39" s="271"/>
      <c r="M39" s="272">
        <v>9</v>
      </c>
      <c r="N39" s="273">
        <f t="shared" si="0"/>
        <v>24968.868812378019</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9</v>
      </c>
      <c r="N42" s="273">
        <f t="shared" si="0"/>
        <v>33889.340674035251</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9</v>
      </c>
      <c r="N43" s="273">
        <f t="shared" si="0"/>
        <v>10172.124993598953</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971.8939014389166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125972.79266986315</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412">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v>1.4</v>
      </c>
      <c r="L64" s="913">
        <f>VLOOKUP(A64,TRANSPORTE!A5:D117,4,FALSE)</f>
        <v>1117.717304658089</v>
      </c>
      <c r="M64" s="914"/>
      <c r="N64" s="288">
        <f>K64*L64</f>
        <v>1564.8042265213246</v>
      </c>
    </row>
    <row r="65" spans="1:15">
      <c r="A65" t="s">
        <v>1349</v>
      </c>
      <c r="B65" s="46" t="str">
        <f>VLOOKUP(A65,TRANSPORTE!A6:D117,3,FALSE)</f>
        <v>Transporte de Mezcla en Frio DMF-19</v>
      </c>
      <c r="C65" s="47"/>
      <c r="D65" s="47"/>
      <c r="E65" s="47"/>
      <c r="F65" s="47"/>
      <c r="G65" s="47"/>
      <c r="H65" s="312" t="s">
        <v>1468</v>
      </c>
      <c r="I65" s="280">
        <v>1.25</v>
      </c>
      <c r="J65" s="287">
        <v>1</v>
      </c>
      <c r="K65" s="280">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170975.94949765265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34195.189899530531</v>
      </c>
      <c r="M88" s="862"/>
      <c r="N88" s="51"/>
    </row>
    <row r="89" spans="1:14">
      <c r="B89" s="89" t="s">
        <v>973</v>
      </c>
      <c r="C89" s="90"/>
      <c r="D89" s="90"/>
      <c r="E89" s="90"/>
      <c r="F89" s="90"/>
      <c r="G89" s="90"/>
      <c r="H89" s="90"/>
      <c r="I89" s="87"/>
      <c r="J89" s="88"/>
      <c r="K89" s="305">
        <v>0.05</v>
      </c>
      <c r="L89" s="861">
        <f>N83*K89</f>
        <v>8548.7974748826327</v>
      </c>
      <c r="M89" s="862"/>
      <c r="N89" s="51"/>
    </row>
    <row r="90" spans="1:14" ht="15.75" thickBot="1">
      <c r="B90" s="91" t="s">
        <v>974</v>
      </c>
      <c r="C90" s="92"/>
      <c r="D90" s="92"/>
      <c r="E90" s="92"/>
      <c r="F90" s="92"/>
      <c r="G90" s="92"/>
      <c r="H90" s="92"/>
      <c r="I90" s="93"/>
      <c r="J90" s="94"/>
      <c r="K90" s="306">
        <v>0.05</v>
      </c>
      <c r="L90" s="863">
        <f>N83*K90</f>
        <v>8548.7974748826327</v>
      </c>
      <c r="M90" s="864"/>
      <c r="N90" s="51"/>
    </row>
    <row r="91" spans="1:14" ht="15.75" thickBot="1">
      <c r="B91" s="826" t="s">
        <v>953</v>
      </c>
      <c r="C91" s="827"/>
      <c r="D91" s="827"/>
      <c r="E91" s="827"/>
      <c r="F91" s="827"/>
      <c r="G91" s="827"/>
      <c r="H91" s="827"/>
      <c r="I91" s="827"/>
      <c r="J91" s="827"/>
      <c r="K91" s="827"/>
      <c r="L91" s="827"/>
      <c r="M91" s="828"/>
      <c r="N91" s="52">
        <f>L88+L89+L90</f>
        <v>51292.784849295793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52">
        <f>N83+N91</f>
        <v>222268.73434694845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1063</v>
      </c>
      <c r="C31" s="81" t="s">
        <v>1576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63875.858897304621</v>
      </c>
      <c r="L37" s="271"/>
      <c r="M37" s="272">
        <v>7</v>
      </c>
      <c r="N37" s="273">
        <f t="shared" ref="N37:N43" si="0">K37/M37</f>
        <v>9125.1226996149453</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176851.09713088986</v>
      </c>
      <c r="L38" s="271"/>
      <c r="M38" s="272">
        <v>7</v>
      </c>
      <c r="N38" s="273">
        <f t="shared" si="0"/>
        <v>25264.442447269979</v>
      </c>
    </row>
    <row r="39" spans="1:14">
      <c r="A39" t="s">
        <v>286</v>
      </c>
      <c r="B39" s="875" t="str">
        <f>VLOOKUP(A39,EQUIPOS!A9:D154,3,FALSE)</f>
        <v>Planta de asfalto en frio</v>
      </c>
      <c r="C39" s="876"/>
      <c r="D39" s="876"/>
      <c r="E39" s="876"/>
      <c r="F39" s="876"/>
      <c r="G39" s="876"/>
      <c r="H39" s="877"/>
      <c r="I39" s="268"/>
      <c r="J39" s="269"/>
      <c r="K39" s="270">
        <f>VLOOKUP(A39,EQUIPOS!A9:D166,4,FALSE)</f>
        <v>224719.81931140219</v>
      </c>
      <c r="L39" s="271"/>
      <c r="M39" s="272">
        <v>9</v>
      </c>
      <c r="N39" s="273">
        <f t="shared" si="0"/>
        <v>24968.868812378019</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7</v>
      </c>
      <c r="N42" s="273">
        <f t="shared" si="0"/>
        <v>43572.009438045323</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9</v>
      </c>
      <c r="N43" s="273">
        <f t="shared" si="0"/>
        <v>10172.124993598953</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1110.7358873587618</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143436.42900798973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1343</v>
      </c>
      <c r="B65" s="46" t="str">
        <f>VLOOKUP(A65,TRANSPORTE!A5:D117,3,FALSE)</f>
        <v>Transporte de Mezcla Densa para Bacheo</v>
      </c>
      <c r="C65" s="47"/>
      <c r="D65" s="47"/>
      <c r="E65" s="47"/>
      <c r="F65" s="47"/>
      <c r="G65" s="47"/>
      <c r="H65" s="312" t="s">
        <v>1468</v>
      </c>
      <c r="I65" s="280">
        <v>1.25</v>
      </c>
      <c r="J65" s="280">
        <v>1</v>
      </c>
      <c r="K65" s="280">
        <f>I65*J65</f>
        <v>1.25</v>
      </c>
      <c r="L65" s="290"/>
      <c r="M65" s="291">
        <f>VLOOKUP(A64,TRANSPORTE!A5:D117,4,FALSE)</f>
        <v>1117.717304658089</v>
      </c>
      <c r="N65" s="413">
        <f>K65*M65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63</v>
      </c>
      <c r="N75" s="396">
        <f>K75/M75</f>
        <v>6873.7777777777774</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63</v>
      </c>
      <c r="N76" s="396">
        <f>K76/M76</f>
        <v>1693.4324383239361</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63</v>
      </c>
      <c r="N77" s="396">
        <f>K77/M77</f>
        <v>2540.1486574859041</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11107.358873587618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189828.00569497771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37965.601138995546</v>
      </c>
      <c r="M88" s="862"/>
      <c r="N88" s="51"/>
    </row>
    <row r="89" spans="1:14">
      <c r="B89" s="89" t="s">
        <v>973</v>
      </c>
      <c r="C89" s="90"/>
      <c r="D89" s="90"/>
      <c r="E89" s="90"/>
      <c r="F89" s="90"/>
      <c r="G89" s="90"/>
      <c r="H89" s="90"/>
      <c r="I89" s="87"/>
      <c r="J89" s="88"/>
      <c r="K89" s="305">
        <v>0.05</v>
      </c>
      <c r="L89" s="861">
        <f>N83*K89</f>
        <v>9491.4002847488864</v>
      </c>
      <c r="M89" s="862"/>
      <c r="N89" s="51"/>
    </row>
    <row r="90" spans="1:14" ht="15.75" thickBot="1">
      <c r="B90" s="91" t="s">
        <v>974</v>
      </c>
      <c r="C90" s="92"/>
      <c r="D90" s="92"/>
      <c r="E90" s="92"/>
      <c r="F90" s="92"/>
      <c r="G90" s="92"/>
      <c r="H90" s="92"/>
      <c r="I90" s="93"/>
      <c r="J90" s="94"/>
      <c r="K90" s="306">
        <v>0.05</v>
      </c>
      <c r="L90" s="863">
        <f>N83*K90</f>
        <v>9491.4002847488864</v>
      </c>
      <c r="M90" s="864"/>
      <c r="N90" s="51"/>
    </row>
    <row r="91" spans="1:14" ht="15.75" thickBot="1">
      <c r="B91" s="826" t="s">
        <v>953</v>
      </c>
      <c r="C91" s="827"/>
      <c r="D91" s="827"/>
      <c r="E91" s="827"/>
      <c r="F91" s="827"/>
      <c r="G91" s="827"/>
      <c r="H91" s="827"/>
      <c r="I91" s="827"/>
      <c r="J91" s="827"/>
      <c r="K91" s="827"/>
      <c r="L91" s="827"/>
      <c r="M91" s="828"/>
      <c r="N91" s="52">
        <f>L88+L89+L90</f>
        <v>56948.401708493322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246776.40740347104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1064</v>
      </c>
      <c r="C31" s="81" t="s">
        <v>1577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9</v>
      </c>
      <c r="N37" s="273">
        <f t="shared" ref="N37:N43" si="0">K37/M37</f>
        <v>19650.121903432206</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63875.858897304621</v>
      </c>
      <c r="L38" s="271"/>
      <c r="M38" s="272">
        <v>9</v>
      </c>
      <c r="N38" s="273">
        <f t="shared" si="0"/>
        <v>7097.317655256069</v>
      </c>
    </row>
    <row r="39" spans="1:14">
      <c r="A39" t="s">
        <v>286</v>
      </c>
      <c r="B39" s="875" t="str">
        <f>VLOOKUP(A39,EQUIPOS!A9:D154,3,FALSE)</f>
        <v>Planta de asfalto en frio</v>
      </c>
      <c r="C39" s="876"/>
      <c r="D39" s="876"/>
      <c r="E39" s="876"/>
      <c r="F39" s="876"/>
      <c r="G39" s="876"/>
      <c r="H39" s="877"/>
      <c r="I39" s="268"/>
      <c r="J39" s="269"/>
      <c r="K39" s="270">
        <f>VLOOKUP(A39,EQUIPOS!A9:D166,4,FALSE)</f>
        <v>224719.81931140219</v>
      </c>
      <c r="L39" s="271"/>
      <c r="M39" s="272">
        <v>9</v>
      </c>
      <c r="N39" s="273">
        <f t="shared" si="0"/>
        <v>24968.868812378019</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9</v>
      </c>
      <c r="N42" s="273">
        <f t="shared" si="0"/>
        <v>33889.340674035251</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9</v>
      </c>
      <c r="N43" s="273">
        <f t="shared" si="0"/>
        <v>10172.124993598953</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76"/>
      <c r="F46" s="876"/>
      <c r="G46" s="876"/>
      <c r="H46" s="877"/>
      <c r="I46" s="36"/>
      <c r="J46" s="37"/>
      <c r="K46" s="275"/>
      <c r="L46" s="277"/>
      <c r="M46" s="278"/>
      <c r="N46" s="279"/>
    </row>
    <row r="47" spans="1:14">
      <c r="B47" s="883" t="s">
        <v>952</v>
      </c>
      <c r="C47" s="961"/>
      <c r="D47" s="961"/>
      <c r="E47" s="38"/>
      <c r="F47" s="39"/>
      <c r="G47" s="39"/>
      <c r="H47" s="40"/>
      <c r="I47" s="36"/>
      <c r="J47" s="37"/>
      <c r="K47" s="280"/>
      <c r="L47" s="277"/>
      <c r="M47" s="402">
        <v>0.1</v>
      </c>
      <c r="N47" s="345">
        <f>N81*M47</f>
        <v>971.8939014389166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5">
        <f>SUM(N36:N48)</f>
        <v>125972.79266986315</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1350</v>
      </c>
      <c r="B65" s="46" t="str">
        <f>VLOOKUP(A65,TRANSPORTE!A6:D117,3,FALSE)</f>
        <v>Transporte de Mezcla en Frio  MAF-19</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170975.94949765265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34195.189899530531</v>
      </c>
      <c r="M88" s="862"/>
      <c r="N88" s="51"/>
    </row>
    <row r="89" spans="1:14">
      <c r="B89" s="89" t="s">
        <v>973</v>
      </c>
      <c r="C89" s="90"/>
      <c r="D89" s="90"/>
      <c r="E89" s="90"/>
      <c r="F89" s="90"/>
      <c r="G89" s="90"/>
      <c r="H89" s="90"/>
      <c r="I89" s="87"/>
      <c r="J89" s="88"/>
      <c r="K89" s="305">
        <v>0.05</v>
      </c>
      <c r="L89" s="861">
        <f>N83*K89</f>
        <v>8548.7974748826327</v>
      </c>
      <c r="M89" s="862"/>
      <c r="N89" s="51"/>
    </row>
    <row r="90" spans="1:14" ht="15.75" thickBot="1">
      <c r="B90" s="91" t="s">
        <v>974</v>
      </c>
      <c r="C90" s="92"/>
      <c r="D90" s="92"/>
      <c r="E90" s="92"/>
      <c r="F90" s="92"/>
      <c r="G90" s="92"/>
      <c r="H90" s="92"/>
      <c r="I90" s="93"/>
      <c r="J90" s="94"/>
      <c r="K90" s="306">
        <v>0.05</v>
      </c>
      <c r="L90" s="863">
        <f>N83*K90</f>
        <v>8548.7974748826327</v>
      </c>
      <c r="M90" s="864"/>
      <c r="N90" s="51"/>
    </row>
    <row r="91" spans="1:14" ht="15.75" thickBot="1">
      <c r="B91" s="826" t="s">
        <v>953</v>
      </c>
      <c r="C91" s="827"/>
      <c r="D91" s="827"/>
      <c r="E91" s="827"/>
      <c r="F91" s="827"/>
      <c r="G91" s="827"/>
      <c r="H91" s="827"/>
      <c r="I91" s="827"/>
      <c r="J91" s="827"/>
      <c r="K91" s="827"/>
      <c r="L91" s="827"/>
      <c r="M91" s="828"/>
      <c r="N91" s="52">
        <f>L88+L89+L90</f>
        <v>51292.784849295793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222268.73434694845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1065</v>
      </c>
      <c r="C31" s="81" t="s">
        <v>1578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9</v>
      </c>
      <c r="N37" s="273">
        <f t="shared" ref="N37:N43" si="0">K37/M37</f>
        <v>19650.121903432206</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63875.858897304621</v>
      </c>
      <c r="L38" s="271"/>
      <c r="M38" s="272">
        <v>9</v>
      </c>
      <c r="N38" s="273">
        <f t="shared" si="0"/>
        <v>7097.317655256069</v>
      </c>
    </row>
    <row r="39" spans="1:14">
      <c r="A39" t="s">
        <v>286</v>
      </c>
      <c r="B39" s="875" t="str">
        <f>VLOOKUP(A39,EQUIPOS!A9:D154,3,FALSE)</f>
        <v>Planta de asfalto en frio</v>
      </c>
      <c r="C39" s="876"/>
      <c r="D39" s="876"/>
      <c r="E39" s="876"/>
      <c r="F39" s="876"/>
      <c r="G39" s="876"/>
      <c r="H39" s="877"/>
      <c r="I39" s="268"/>
      <c r="J39" s="269"/>
      <c r="K39" s="270">
        <f>VLOOKUP(A39,EQUIPOS!A9:D166,4,FALSE)</f>
        <v>224719.81931140219</v>
      </c>
      <c r="L39" s="271"/>
      <c r="M39" s="272">
        <v>9</v>
      </c>
      <c r="N39" s="273">
        <f t="shared" si="0"/>
        <v>24968.868812378019</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9</v>
      </c>
      <c r="N42" s="273">
        <f t="shared" si="0"/>
        <v>33889.340674035251</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9</v>
      </c>
      <c r="N43" s="273">
        <f t="shared" si="0"/>
        <v>10172.124993598953</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125972.79266986315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1357</v>
      </c>
      <c r="B64" s="46" t="str">
        <f>VLOOKUP(A64,TRANSPORTE!A6:D117,3,FALSE)</f>
        <v>Transporte de Mezcla Abierta en Frio MAF-25</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0">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170975.94949765265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34195.189899530531</v>
      </c>
      <c r="M87" s="862"/>
      <c r="N87" s="51"/>
    </row>
    <row r="88" spans="1:14">
      <c r="B88" s="89" t="s">
        <v>973</v>
      </c>
      <c r="C88" s="90"/>
      <c r="D88" s="90"/>
      <c r="E88" s="90"/>
      <c r="F88" s="90"/>
      <c r="G88" s="90"/>
      <c r="H88" s="90"/>
      <c r="I88" s="87"/>
      <c r="J88" s="88"/>
      <c r="K88" s="305">
        <v>0.05</v>
      </c>
      <c r="L88" s="861">
        <f>N82*K88</f>
        <v>8548.7974748826327</v>
      </c>
      <c r="M88" s="862"/>
      <c r="N88" s="51"/>
    </row>
    <row r="89" spans="1:14" ht="15.75" thickBot="1">
      <c r="B89" s="91" t="s">
        <v>974</v>
      </c>
      <c r="C89" s="92"/>
      <c r="D89" s="92"/>
      <c r="E89" s="92"/>
      <c r="F89" s="92"/>
      <c r="G89" s="92"/>
      <c r="H89" s="92"/>
      <c r="I89" s="93"/>
      <c r="J89" s="94"/>
      <c r="K89" s="306">
        <v>0.05</v>
      </c>
      <c r="L89" s="863">
        <f>N82*K89</f>
        <v>8548.7974748826327</v>
      </c>
      <c r="M89" s="864"/>
      <c r="N89" s="51"/>
    </row>
    <row r="90" spans="1:14" ht="15.75" thickBot="1">
      <c r="B90" s="826" t="s">
        <v>953</v>
      </c>
      <c r="C90" s="827"/>
      <c r="D90" s="827"/>
      <c r="E90" s="827"/>
      <c r="F90" s="827"/>
      <c r="G90" s="827"/>
      <c r="H90" s="827"/>
      <c r="I90" s="827"/>
      <c r="J90" s="827"/>
      <c r="K90" s="827"/>
      <c r="L90" s="827"/>
      <c r="M90" s="828"/>
      <c r="N90" s="52">
        <f>L87+L88+L89</f>
        <v>51292.784849295793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222268.73434694845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1066</v>
      </c>
      <c r="C31" s="81" t="s">
        <v>1579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9</v>
      </c>
      <c r="N37" s="273">
        <f t="shared" ref="N37:N43" si="0">K37/M37</f>
        <v>19650.121903432206</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63875.858897304621</v>
      </c>
      <c r="L38" s="271"/>
      <c r="M38" s="272">
        <v>9</v>
      </c>
      <c r="N38" s="273">
        <f t="shared" si="0"/>
        <v>7097.317655256069</v>
      </c>
    </row>
    <row r="39" spans="1:14">
      <c r="A39" t="s">
        <v>286</v>
      </c>
      <c r="B39" s="875" t="str">
        <f>VLOOKUP(A39,EQUIPOS!A9:D154,3,FALSE)</f>
        <v>Planta de asfalto en frio</v>
      </c>
      <c r="C39" s="876"/>
      <c r="D39" s="876"/>
      <c r="E39" s="876"/>
      <c r="F39" s="876"/>
      <c r="G39" s="876"/>
      <c r="H39" s="877"/>
      <c r="I39" s="268"/>
      <c r="J39" s="269"/>
      <c r="K39" s="270">
        <f>VLOOKUP(A39,EQUIPOS!A9:D166,4,FALSE)</f>
        <v>224719.81931140219</v>
      </c>
      <c r="L39" s="271"/>
      <c r="M39" s="272">
        <v>9</v>
      </c>
      <c r="N39" s="273">
        <f t="shared" si="0"/>
        <v>24968.868812378019</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9</v>
      </c>
      <c r="N42" s="273">
        <f t="shared" si="0"/>
        <v>33889.340674035251</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9</v>
      </c>
      <c r="N43" s="273">
        <f t="shared" si="0"/>
        <v>10172.124993598953</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76"/>
      <c r="F46" s="876"/>
      <c r="G46" s="876"/>
      <c r="H46" s="877"/>
      <c r="I46" s="36"/>
      <c r="J46" s="37"/>
      <c r="K46" s="275"/>
      <c r="L46" s="277"/>
      <c r="M46" s="278"/>
      <c r="N46" s="279"/>
    </row>
    <row r="47" spans="1:14">
      <c r="B47" s="883" t="s">
        <v>952</v>
      </c>
      <c r="C47" s="961"/>
      <c r="D47" s="961"/>
      <c r="E47" s="38"/>
      <c r="F47" s="39"/>
      <c r="G47" s="39"/>
      <c r="H47" s="40"/>
      <c r="I47" s="36"/>
      <c r="J47" s="37"/>
      <c r="K47" s="280"/>
      <c r="L47" s="277"/>
      <c r="M47" s="402">
        <v>0.1</v>
      </c>
      <c r="N47" s="345">
        <f>N81*M47</f>
        <v>971.8939014389166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5">
        <f>SUM(N36:N48)</f>
        <v>125972.79266986315</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1352</v>
      </c>
      <c r="B65" s="46" t="str">
        <f>VLOOKUP(A65,TRANSPORTE!A6:D117,3,FALSE)</f>
        <v xml:space="preserve">Transporte de Mezcla Abierta en Frio MAF-38 </v>
      </c>
      <c r="C65" s="47"/>
      <c r="D65" s="47"/>
      <c r="E65" s="47"/>
      <c r="F65" s="47"/>
      <c r="G65" s="47"/>
      <c r="H65" s="312" t="s">
        <v>1468</v>
      </c>
      <c r="I65" s="280">
        <v>1.25</v>
      </c>
      <c r="J65" s="287">
        <v>1</v>
      </c>
      <c r="K65" s="280">
        <f>I65*J65</f>
        <v>1.25</v>
      </c>
      <c r="L65" s="913">
        <f>VLOOKUP(A65,TRANSPORTE!A6:D117,4,FALSE)</f>
        <v>1119.7318892834955</v>
      </c>
      <c r="M65" s="914"/>
      <c r="N65" s="288">
        <f>K65*L65</f>
        <v>1399.6648616043694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2964.4690881256938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170978.46772843442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34195.693545686889</v>
      </c>
      <c r="M88" s="862"/>
      <c r="N88" s="51"/>
    </row>
    <row r="89" spans="1:14">
      <c r="B89" s="89" t="s">
        <v>973</v>
      </c>
      <c r="C89" s="90"/>
      <c r="D89" s="90"/>
      <c r="E89" s="90"/>
      <c r="F89" s="90"/>
      <c r="G89" s="90"/>
      <c r="H89" s="90"/>
      <c r="I89" s="87"/>
      <c r="J89" s="88"/>
      <c r="K89" s="305">
        <v>0.05</v>
      </c>
      <c r="L89" s="861">
        <f>N83*K89</f>
        <v>8548.9233864217222</v>
      </c>
      <c r="M89" s="862"/>
      <c r="N89" s="51"/>
    </row>
    <row r="90" spans="1:14" ht="15.75" thickBot="1">
      <c r="B90" s="91" t="s">
        <v>974</v>
      </c>
      <c r="C90" s="92"/>
      <c r="D90" s="92"/>
      <c r="E90" s="92"/>
      <c r="F90" s="92"/>
      <c r="G90" s="92"/>
      <c r="H90" s="92"/>
      <c r="I90" s="93"/>
      <c r="J90" s="94"/>
      <c r="K90" s="306">
        <v>0.05</v>
      </c>
      <c r="L90" s="863">
        <f>N83*K90</f>
        <v>8548.9233864217222</v>
      </c>
      <c r="M90" s="864"/>
      <c r="N90" s="51"/>
    </row>
    <row r="91" spans="1:14" ht="15.75" thickBot="1">
      <c r="B91" s="826" t="s">
        <v>953</v>
      </c>
      <c r="C91" s="827"/>
      <c r="D91" s="827"/>
      <c r="E91" s="827"/>
      <c r="F91" s="827"/>
      <c r="G91" s="827"/>
      <c r="H91" s="827"/>
      <c r="I91" s="827"/>
      <c r="J91" s="827"/>
      <c r="K91" s="827"/>
      <c r="L91" s="827"/>
      <c r="M91" s="828"/>
      <c r="N91" s="52">
        <f>L88+L89+L90</f>
        <v>51293.540318530337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222272.00804696477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1067</v>
      </c>
      <c r="C31" s="966" t="s">
        <v>1580</v>
      </c>
      <c r="D31" s="966"/>
      <c r="E31" s="966"/>
      <c r="F31" s="967"/>
      <c r="G31" s="967"/>
      <c r="H31" s="967"/>
      <c r="I31" s="967"/>
      <c r="J31" s="967"/>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7</v>
      </c>
      <c r="N37" s="273">
        <f t="shared" ref="N37:N43" si="0">K37/M37</f>
        <v>25264.442447269979</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63875.858897304621</v>
      </c>
      <c r="L38" s="271"/>
      <c r="M38" s="272">
        <v>7</v>
      </c>
      <c r="N38" s="273">
        <f t="shared" si="0"/>
        <v>9125.1226996149453</v>
      </c>
    </row>
    <row r="39" spans="1:14">
      <c r="A39" t="s">
        <v>286</v>
      </c>
      <c r="B39" s="875" t="str">
        <f>VLOOKUP(A39,EQUIPOS!A9:D154,3,FALSE)</f>
        <v>Planta de asfalto en frio</v>
      </c>
      <c r="C39" s="876"/>
      <c r="D39" s="876"/>
      <c r="E39" s="876"/>
      <c r="F39" s="876"/>
      <c r="G39" s="876"/>
      <c r="H39" s="877"/>
      <c r="I39" s="268"/>
      <c r="J39" s="269"/>
      <c r="K39" s="270">
        <f>VLOOKUP(A39,EQUIPOS!A9:D166,4,FALSE)</f>
        <v>224719.81931140219</v>
      </c>
      <c r="L39" s="271"/>
      <c r="M39" s="272">
        <v>9</v>
      </c>
      <c r="N39" s="273">
        <f t="shared" si="0"/>
        <v>24968.868812378019</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7</v>
      </c>
      <c r="N42" s="273">
        <f t="shared" si="0"/>
        <v>43572.009438045323</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9</v>
      </c>
      <c r="N43" s="273">
        <f t="shared" si="0"/>
        <v>10172.124993598953</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1110.7358873587618</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143436.42900798973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1352</v>
      </c>
      <c r="B64" s="46" t="str">
        <f>VLOOKUP(A64,TRANSPORTE!A6:D117,3,FALSE)</f>
        <v xml:space="preserve">Transporte de Mezcla Abierta en Frio MAF-38 </v>
      </c>
      <c r="C64" s="47"/>
      <c r="D64" s="47"/>
      <c r="E64" s="47"/>
      <c r="F64" s="47"/>
      <c r="G64" s="47"/>
      <c r="H64" s="312" t="s">
        <v>1468</v>
      </c>
      <c r="I64" s="280">
        <v>1.25</v>
      </c>
      <c r="J64" s="287">
        <v>1</v>
      </c>
      <c r="K64" s="280">
        <f>I64*J64</f>
        <v>1.25</v>
      </c>
      <c r="L64" s="913">
        <f>VLOOKUP(A64,TRANSPORTE!A6:D117,4,FALSE)</f>
        <v>1119.7318892834955</v>
      </c>
      <c r="M64" s="914"/>
      <c r="N64" s="288">
        <f>K64*L64</f>
        <v>1399.6648616043694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311"/>
      <c r="E68" s="311"/>
      <c r="F68" s="311"/>
      <c r="G68" s="311"/>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2964.4690881256938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63</v>
      </c>
      <c r="N74" s="396">
        <f>K74/M74</f>
        <v>6873.7777777777774</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63</v>
      </c>
      <c r="N75" s="396">
        <f>K75/M75</f>
        <v>1693.4324383239361</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63</v>
      </c>
      <c r="N76" s="396">
        <f>K76/M76</f>
        <v>2540.1486574859041</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11107.358873587618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189830.52392575945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37966.104785151889</v>
      </c>
      <c r="M87" s="862"/>
      <c r="N87" s="51"/>
    </row>
    <row r="88" spans="1:14">
      <c r="B88" s="89" t="s">
        <v>973</v>
      </c>
      <c r="C88" s="90"/>
      <c r="D88" s="90"/>
      <c r="E88" s="90"/>
      <c r="F88" s="90"/>
      <c r="G88" s="90"/>
      <c r="H88" s="90"/>
      <c r="I88" s="87"/>
      <c r="J88" s="88"/>
      <c r="K88" s="305">
        <v>0.05</v>
      </c>
      <c r="L88" s="861">
        <f>N82*K88</f>
        <v>9491.5261962879722</v>
      </c>
      <c r="M88" s="862"/>
      <c r="N88" s="51"/>
    </row>
    <row r="89" spans="1:14" ht="15.75" thickBot="1">
      <c r="B89" s="91" t="s">
        <v>974</v>
      </c>
      <c r="C89" s="92"/>
      <c r="D89" s="92"/>
      <c r="E89" s="92"/>
      <c r="F89" s="92"/>
      <c r="G89" s="92"/>
      <c r="H89" s="92"/>
      <c r="I89" s="93"/>
      <c r="J89" s="94"/>
      <c r="K89" s="306">
        <v>0.05</v>
      </c>
      <c r="L89" s="863">
        <f>N82*K89</f>
        <v>9491.5261962879722</v>
      </c>
      <c r="M89" s="864"/>
      <c r="N89" s="51"/>
    </row>
    <row r="90" spans="1:14" ht="15.75" thickBot="1">
      <c r="B90" s="826" t="s">
        <v>953</v>
      </c>
      <c r="C90" s="827"/>
      <c r="D90" s="827"/>
      <c r="E90" s="827"/>
      <c r="F90" s="827"/>
      <c r="G90" s="827"/>
      <c r="H90" s="827"/>
      <c r="I90" s="827"/>
      <c r="J90" s="827"/>
      <c r="K90" s="827"/>
      <c r="L90" s="827"/>
      <c r="M90" s="828"/>
      <c r="N90" s="52">
        <f>L87+L88+L89</f>
        <v>56949.157177727837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246779.6811034873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1068</v>
      </c>
      <c r="C31" s="81" t="s">
        <v>2067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321"/>
      <c r="C45" s="322"/>
      <c r="D45" s="322"/>
      <c r="E45" s="322"/>
      <c r="F45" s="322"/>
      <c r="G45" s="322"/>
      <c r="H45" s="323"/>
      <c r="I45" s="268"/>
      <c r="J45" s="269"/>
      <c r="K45" s="270"/>
      <c r="L45" s="271"/>
      <c r="M45" s="272"/>
      <c r="N45" s="273"/>
    </row>
    <row r="46" spans="1:14">
      <c r="B46" s="321"/>
      <c r="C46" s="322"/>
      <c r="D46" s="322"/>
      <c r="E46" s="322"/>
      <c r="F46" s="322"/>
      <c r="G46" s="322"/>
      <c r="H46" s="323"/>
      <c r="I46" s="268"/>
      <c r="J46" s="269"/>
      <c r="K46" s="270"/>
      <c r="L46" s="271"/>
      <c r="M46" s="272"/>
      <c r="N46" s="273"/>
    </row>
    <row r="47" spans="1:14">
      <c r="B47" s="875"/>
      <c r="C47" s="876"/>
      <c r="D47" s="876"/>
      <c r="E47" s="876"/>
      <c r="F47" s="876"/>
      <c r="G47" s="876"/>
      <c r="H47" s="877"/>
      <c r="I47" s="878"/>
      <c r="J47" s="879"/>
      <c r="K47" s="270"/>
      <c r="L47" s="880"/>
      <c r="M47" s="881"/>
      <c r="N47" s="273"/>
    </row>
    <row r="48" spans="1:14">
      <c r="B48" s="875"/>
      <c r="C48" s="876"/>
      <c r="D48" s="876"/>
      <c r="E48" s="882"/>
      <c r="F48" s="876"/>
      <c r="G48" s="876"/>
      <c r="H48" s="877"/>
      <c r="I48" s="36"/>
      <c r="J48" s="37"/>
      <c r="K48" s="275"/>
      <c r="L48" s="277"/>
      <c r="M48" s="278"/>
      <c r="N48" s="279"/>
    </row>
    <row r="49" spans="1:14">
      <c r="B49" s="883" t="s">
        <v>952</v>
      </c>
      <c r="C49" s="884"/>
      <c r="D49" s="884"/>
      <c r="E49" s="38"/>
      <c r="F49" s="39"/>
      <c r="G49" s="39"/>
      <c r="H49" s="40"/>
      <c r="I49" s="36"/>
      <c r="J49" s="37"/>
      <c r="K49" s="280"/>
      <c r="L49" s="277"/>
      <c r="M49" s="402">
        <v>0.1</v>
      </c>
      <c r="N49" s="345">
        <f>N83*M49</f>
        <v>874.7045112950251</v>
      </c>
    </row>
    <row r="50" spans="1:14" ht="15.75" thickBot="1">
      <c r="B50" s="875"/>
      <c r="C50" s="876"/>
      <c r="D50" s="876"/>
      <c r="E50" s="876"/>
      <c r="F50" s="876"/>
      <c r="G50" s="876"/>
      <c r="H50" s="877"/>
      <c r="I50" s="885"/>
      <c r="J50" s="886"/>
      <c r="K50" s="41"/>
      <c r="L50" s="887"/>
      <c r="M50" s="888"/>
      <c r="N50" s="105"/>
    </row>
    <row r="51" spans="1:14" ht="15.75" thickBot="1">
      <c r="B51" s="826" t="s">
        <v>953</v>
      </c>
      <c r="C51" s="827"/>
      <c r="D51" s="827"/>
      <c r="E51" s="827"/>
      <c r="F51" s="827"/>
      <c r="G51" s="827"/>
      <c r="H51" s="827"/>
      <c r="I51" s="827"/>
      <c r="J51" s="827"/>
      <c r="K51" s="827"/>
      <c r="L51" s="827"/>
      <c r="M51" s="828"/>
      <c r="N51" s="395">
        <f>SUM(N36:N50)</f>
        <v>150454.89717081553</v>
      </c>
    </row>
    <row r="52" spans="1:14">
      <c r="B52" s="281"/>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1" t="s">
        <v>944</v>
      </c>
      <c r="C55" s="872"/>
      <c r="D55" s="872"/>
      <c r="E55" s="872"/>
      <c r="F55" s="872"/>
      <c r="G55" s="872"/>
      <c r="H55" s="872"/>
      <c r="I55" s="906"/>
      <c r="J55" s="316" t="s">
        <v>945</v>
      </c>
      <c r="K55" s="85" t="s">
        <v>946</v>
      </c>
      <c r="L55" s="907" t="s">
        <v>955</v>
      </c>
      <c r="M55" s="906"/>
      <c r="N55" s="86" t="s">
        <v>951</v>
      </c>
    </row>
    <row r="56" spans="1:14">
      <c r="A56" t="s">
        <v>772</v>
      </c>
      <c r="B56" s="43" t="str">
        <f>VLOOKUP(A56,MATERIALES!A5:D373,3,FALSE)</f>
        <v>Agregado Petreo para Triturar (Crudo)</v>
      </c>
      <c r="C56" s="282"/>
      <c r="D56" s="282"/>
      <c r="E56" s="282"/>
      <c r="F56" s="282"/>
      <c r="G56" s="282"/>
      <c r="H56" s="282"/>
      <c r="I56" s="269"/>
      <c r="J56" s="225" t="str">
        <f>VLOOKUP(A56,MATERIALES!A10:D648,2,FALSE)</f>
        <v>m3</v>
      </c>
      <c r="K56" s="283">
        <v>1.4</v>
      </c>
      <c r="L56" s="268"/>
      <c r="M56" s="403">
        <f>VLOOKUP(A56,MATERIALES!A5:D396,4,FALSE)</f>
        <v>22864.202619934422</v>
      </c>
      <c r="N56" s="273">
        <f>K56*M56</f>
        <v>32009.883667908187</v>
      </c>
    </row>
    <row r="57" spans="1:14">
      <c r="A57" s="108" t="s">
        <v>774</v>
      </c>
      <c r="B57" s="43" t="str">
        <f>VLOOKUP(A57,MATERIALES!A6:D373,3,FALSE)</f>
        <v>Agua</v>
      </c>
      <c r="C57" s="282"/>
      <c r="D57" s="282"/>
      <c r="E57" s="282"/>
      <c r="F57" s="282"/>
      <c r="G57" s="282"/>
      <c r="H57" s="282"/>
      <c r="I57" s="269"/>
      <c r="J57" s="225" t="str">
        <f>VLOOKUP(A57,MATERIALES!A11:D649,2,FALSE)</f>
        <v>lt</v>
      </c>
      <c r="K57" s="283">
        <v>25</v>
      </c>
      <c r="L57" s="268"/>
      <c r="M57" s="403">
        <f>VLOOKUP(A57,MATERIALES!A6:D397,4,FALSE)</f>
        <v>12.495331525928451</v>
      </c>
      <c r="N57" s="273">
        <f>K57*M57</f>
        <v>312.38328814821131</v>
      </c>
    </row>
    <row r="58" spans="1:14">
      <c r="B58" s="43"/>
      <c r="C58" s="282"/>
      <c r="D58" s="282"/>
      <c r="E58" s="282"/>
      <c r="F58" s="282"/>
      <c r="G58" s="282"/>
      <c r="H58" s="282"/>
      <c r="I58" s="269"/>
      <c r="J58" s="225"/>
      <c r="K58" s="283"/>
      <c r="L58" s="268"/>
      <c r="M58" s="284"/>
      <c r="N58" s="285"/>
    </row>
    <row r="59" spans="1:14">
      <c r="B59" s="43"/>
      <c r="C59" s="282"/>
      <c r="D59" s="282"/>
      <c r="E59" s="282"/>
      <c r="F59" s="282"/>
      <c r="G59" s="282"/>
      <c r="H59" s="282"/>
      <c r="I59" s="269"/>
      <c r="J59" s="225"/>
      <c r="K59" s="283"/>
      <c r="L59" s="268"/>
      <c r="M59" s="284"/>
      <c r="N59" s="285"/>
    </row>
    <row r="60" spans="1:14" ht="15.75" thickBot="1">
      <c r="B60" s="908"/>
      <c r="C60" s="909"/>
      <c r="D60" s="909"/>
      <c r="E60" s="909"/>
      <c r="F60" s="909"/>
      <c r="G60" s="909"/>
      <c r="H60" s="909"/>
      <c r="I60" s="879"/>
      <c r="J60" s="42"/>
      <c r="K60" s="44"/>
      <c r="L60" s="910"/>
      <c r="M60" s="911"/>
      <c r="N60" s="45"/>
    </row>
    <row r="61" spans="1:14" ht="15.75" thickBot="1">
      <c r="B61" s="826" t="s">
        <v>953</v>
      </c>
      <c r="C61" s="827"/>
      <c r="D61" s="827"/>
      <c r="E61" s="827"/>
      <c r="F61" s="827"/>
      <c r="G61" s="827"/>
      <c r="H61" s="827"/>
      <c r="I61" s="827"/>
      <c r="J61" s="827"/>
      <c r="K61" s="827"/>
      <c r="L61" s="827"/>
      <c r="M61" s="828"/>
      <c r="N61" s="395">
        <f>SUM(N56:N60)</f>
        <v>32322.266956056399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1269</v>
      </c>
      <c r="B66" s="46" t="str">
        <f>VLOOKUP(A66,TRANSPORTE!A5:D117,3,FALSE)</f>
        <v>Transporte de Material Crudo de Rio</v>
      </c>
      <c r="C66" s="318"/>
      <c r="D66" s="318"/>
      <c r="E66" s="318"/>
      <c r="F66" s="318"/>
      <c r="G66" s="318"/>
      <c r="H66" s="312" t="s">
        <v>1468</v>
      </c>
      <c r="I66" s="280">
        <v>1.4</v>
      </c>
      <c r="J66" s="287">
        <v>1</v>
      </c>
      <c r="K66" s="280">
        <f>I66*J66</f>
        <v>1.4</v>
      </c>
      <c r="L66" s="913">
        <f>VLOOKUP(A66,TRANSPORTE!A5:D117,4,FALSE)</f>
        <v>1117.717304658089</v>
      </c>
      <c r="M66" s="914"/>
      <c r="N66" s="288">
        <f>K66*L66</f>
        <v>1564.8042265213246</v>
      </c>
    </row>
    <row r="67" spans="1:15">
      <c r="A67" t="s">
        <v>1364</v>
      </c>
      <c r="B67" s="46" t="str">
        <f>VLOOKUP(A67,TRANSPORTE!A6:D117,3,FALSE)</f>
        <v>Transporte de Mezcla densa en Caliente MDC-25</v>
      </c>
      <c r="C67" s="47"/>
      <c r="D67" s="47"/>
      <c r="E67" s="47"/>
      <c r="F67" s="47"/>
      <c r="G67" s="47"/>
      <c r="H67" s="312" t="s">
        <v>1468</v>
      </c>
      <c r="I67" s="280">
        <v>1.25</v>
      </c>
      <c r="J67" s="287">
        <v>1</v>
      </c>
      <c r="K67" s="280">
        <f>I67*J67</f>
        <v>1.25</v>
      </c>
      <c r="L67" s="913">
        <f>VLOOKUP(A67,TRANSPORTE!A6:D117,4,FALSE)</f>
        <v>1270.1333007478286</v>
      </c>
      <c r="M67" s="914"/>
      <c r="N67" s="288">
        <f>K67*L67</f>
        <v>1587.6666259347858</v>
      </c>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3152.4708524561102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t="s">
        <v>19</v>
      </c>
      <c r="B77" s="49" t="str">
        <f>VLOOKUP(A77,'MANO DE OBRA'!A8:D68,3,FALSE)</f>
        <v>Obrero (8)</v>
      </c>
      <c r="C77" s="47"/>
      <c r="D77" s="47"/>
      <c r="E77" s="47"/>
      <c r="F77" s="47"/>
      <c r="G77" s="47"/>
      <c r="H77" s="47"/>
      <c r="I77" s="293">
        <f>K77/J77*100</f>
        <v>234080.00000000003</v>
      </c>
      <c r="J77" s="294">
        <v>185</v>
      </c>
      <c r="K77" s="295">
        <f>VLOOKUP(A77,'MANO DE OBRA'!A8:D99,4,FALSE)</f>
        <v>433048</v>
      </c>
      <c r="L77" s="50"/>
      <c r="M77" s="296">
        <v>80</v>
      </c>
      <c r="N77" s="396">
        <f>K77/M77</f>
        <v>5413.1</v>
      </c>
      <c r="O77" s="106"/>
    </row>
    <row r="78" spans="1:15">
      <c r="A78"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80</v>
      </c>
      <c r="N78" s="396">
        <f>K78/M78</f>
        <v>1333.5780451800997</v>
      </c>
    </row>
    <row r="79" spans="1:15">
      <c r="A79" t="s">
        <v>54</v>
      </c>
      <c r="B79" s="49" t="str">
        <f>VLOOKUP(A79,'MANO DE OBRA'!A9:D70,3,FALSE)</f>
        <v>Rastrilleros (2)</v>
      </c>
      <c r="C79" s="47"/>
      <c r="D79" s="47"/>
      <c r="E79" s="47"/>
      <c r="F79" s="47"/>
      <c r="G79" s="47"/>
      <c r="H79" s="47"/>
      <c r="I79" s="293">
        <f>K79/J79*100</f>
        <v>86502.359687357821</v>
      </c>
      <c r="J79" s="294">
        <v>185</v>
      </c>
      <c r="K79" s="295">
        <f>VLOOKUP(A79,'MANO DE OBRA'!A9:D101,4,FALSE)</f>
        <v>160029.36542161196</v>
      </c>
      <c r="L79" s="50"/>
      <c r="M79" s="301">
        <v>80</v>
      </c>
      <c r="N79" s="396">
        <f>K79/M79</f>
        <v>2000.3670677701496</v>
      </c>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2">
        <f>SUM(N77:N82)</f>
        <v>8747.0451129502508</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N51+N61+N72+N83</f>
        <v>194676.68009227831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38935.336018455666</v>
      </c>
      <c r="M90" s="862"/>
      <c r="N90" s="51"/>
    </row>
    <row r="91" spans="1:14">
      <c r="B91" s="89" t="s">
        <v>973</v>
      </c>
      <c r="C91" s="90"/>
      <c r="D91" s="90"/>
      <c r="E91" s="90"/>
      <c r="F91" s="90"/>
      <c r="G91" s="90"/>
      <c r="H91" s="90"/>
      <c r="I91" s="87"/>
      <c r="J91" s="88"/>
      <c r="K91" s="305">
        <v>0.05</v>
      </c>
      <c r="L91" s="861">
        <f>N85*K91</f>
        <v>9733.8340046139165</v>
      </c>
      <c r="M91" s="862"/>
      <c r="N91" s="51"/>
    </row>
    <row r="92" spans="1:14" ht="15.75" thickBot="1">
      <c r="B92" s="91" t="s">
        <v>974</v>
      </c>
      <c r="C92" s="92"/>
      <c r="D92" s="92"/>
      <c r="E92" s="92"/>
      <c r="F92" s="92"/>
      <c r="G92" s="92"/>
      <c r="H92" s="92"/>
      <c r="I92" s="93"/>
      <c r="J92" s="94"/>
      <c r="K92" s="306">
        <v>0.05</v>
      </c>
      <c r="L92" s="863">
        <f>N85*K92</f>
        <v>9733.8340046139165</v>
      </c>
      <c r="M92" s="864"/>
      <c r="N92" s="51"/>
    </row>
    <row r="93" spans="1:14" ht="15.75" thickBot="1">
      <c r="B93" s="826" t="s">
        <v>953</v>
      </c>
      <c r="C93" s="827"/>
      <c r="D93" s="827"/>
      <c r="E93" s="827"/>
      <c r="F93" s="827"/>
      <c r="G93" s="827"/>
      <c r="H93" s="827"/>
      <c r="I93" s="827"/>
      <c r="J93" s="827"/>
      <c r="K93" s="827"/>
      <c r="L93" s="827"/>
      <c r="M93" s="828"/>
      <c r="N93" s="52">
        <f>L90+L91+L92</f>
        <v>58403.004027683506</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253079.68411996181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2"/>
      <c r="K125" s="892"/>
      <c r="L125" s="892"/>
      <c r="M125" s="892"/>
      <c r="N125" s="893"/>
    </row>
    <row r="126" spans="2:14" ht="15.75" thickBot="1">
      <c r="B126" s="262" t="s">
        <v>2221</v>
      </c>
      <c r="C126" s="394"/>
      <c r="D126" s="394"/>
      <c r="E126" s="57"/>
      <c r="F126" s="57"/>
      <c r="G126" s="57"/>
      <c r="H126" s="57"/>
      <c r="I126" s="57"/>
      <c r="J126" s="894"/>
      <c r="K126" s="894"/>
      <c r="L126" s="894"/>
      <c r="M126" s="894"/>
      <c r="N126" s="89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1069</v>
      </c>
      <c r="C31" s="81" t="s">
        <v>2068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1362</v>
      </c>
      <c r="B65" s="46" t="str">
        <f>VLOOKUP(A65,TRANSPORTE!A6:D117,3,FALSE)</f>
        <v>Transporte de Mezcla Densa en Caliente MDC-19</v>
      </c>
      <c r="C65" s="47"/>
      <c r="D65" s="47"/>
      <c r="E65" s="47"/>
      <c r="F65" s="47"/>
      <c r="G65" s="47"/>
      <c r="H65" s="312" t="s">
        <v>1468</v>
      </c>
      <c r="I65" s="280">
        <v>1.25</v>
      </c>
      <c r="J65" s="287">
        <v>1</v>
      </c>
      <c r="K65" s="280">
        <f>I65*J65</f>
        <v>1.25</v>
      </c>
      <c r="L65" s="913">
        <f>VLOOKUP(A65,TRANSPORTE!A6:D117,4,FALSE)</f>
        <v>1270.1333007478286</v>
      </c>
      <c r="M65" s="914"/>
      <c r="N65" s="288">
        <f>K65*L65</f>
        <v>1587.6666259347858</v>
      </c>
    </row>
    <row r="66" spans="1:15">
      <c r="B66" s="46"/>
      <c r="C66" s="47"/>
      <c r="D66" s="47"/>
      <c r="E66" s="47"/>
      <c r="F66" s="47"/>
      <c r="G66" s="47"/>
      <c r="H66" s="289"/>
      <c r="I66" s="280"/>
      <c r="J66" s="280"/>
      <c r="K66" s="280"/>
      <c r="L66" s="913"/>
      <c r="M66" s="914"/>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3152.4708524561102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194676.68009227831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38935.336018455666</v>
      </c>
      <c r="M88" s="862"/>
      <c r="N88" s="51"/>
    </row>
    <row r="89" spans="1:14">
      <c r="B89" s="89" t="s">
        <v>973</v>
      </c>
      <c r="C89" s="90"/>
      <c r="D89" s="90"/>
      <c r="E89" s="90"/>
      <c r="F89" s="90"/>
      <c r="G89" s="90"/>
      <c r="H89" s="90"/>
      <c r="I89" s="87"/>
      <c r="J89" s="88"/>
      <c r="K89" s="305">
        <v>0.05</v>
      </c>
      <c r="L89" s="861">
        <f>N83*K89</f>
        <v>9733.8340046139165</v>
      </c>
      <c r="M89" s="862"/>
      <c r="N89" s="51"/>
    </row>
    <row r="90" spans="1:14" ht="15.75" thickBot="1">
      <c r="B90" s="91" t="s">
        <v>974</v>
      </c>
      <c r="C90" s="92"/>
      <c r="D90" s="92"/>
      <c r="E90" s="92"/>
      <c r="F90" s="92"/>
      <c r="G90" s="92"/>
      <c r="H90" s="92"/>
      <c r="I90" s="93"/>
      <c r="J90" s="94"/>
      <c r="K90" s="306">
        <v>0.05</v>
      </c>
      <c r="L90" s="863">
        <f>N83*K90</f>
        <v>9733.8340046139165</v>
      </c>
      <c r="M90" s="864"/>
      <c r="N90" s="51"/>
    </row>
    <row r="91" spans="1:14" ht="15.75" thickBot="1">
      <c r="B91" s="826" t="s">
        <v>953</v>
      </c>
      <c r="C91" s="827"/>
      <c r="D91" s="827"/>
      <c r="E91" s="827"/>
      <c r="F91" s="827"/>
      <c r="G91" s="827"/>
      <c r="H91" s="827"/>
      <c r="I91" s="827"/>
      <c r="J91" s="827"/>
      <c r="K91" s="827"/>
      <c r="L91" s="827"/>
      <c r="M91" s="828"/>
      <c r="N91" s="52">
        <f>L88+L89+L90</f>
        <v>58403.004027683506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253079.68411996181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1070</v>
      </c>
      <c r="C31" s="81" t="s">
        <v>2069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1376</v>
      </c>
      <c r="B65" s="46" t="str">
        <f>VLOOKUP(A65,TRANSPORTE!A6:D117,3,FALSE)</f>
        <v>Transporte de Mezcla Densa en Caliente MDC-10</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396"/>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194486.16009716614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38897.232019433228</v>
      </c>
      <c r="M88" s="862"/>
      <c r="N88" s="51"/>
    </row>
    <row r="89" spans="1:14">
      <c r="B89" s="89" t="s">
        <v>973</v>
      </c>
      <c r="C89" s="90"/>
      <c r="D89" s="90"/>
      <c r="E89" s="90"/>
      <c r="F89" s="90"/>
      <c r="G89" s="90"/>
      <c r="H89" s="90"/>
      <c r="I89" s="87"/>
      <c r="J89" s="88"/>
      <c r="K89" s="305">
        <v>0.05</v>
      </c>
      <c r="L89" s="861">
        <f>N83*K89</f>
        <v>9724.308004858307</v>
      </c>
      <c r="M89" s="862"/>
      <c r="N89" s="51"/>
    </row>
    <row r="90" spans="1:14" ht="15.75" thickBot="1">
      <c r="B90" s="91" t="s">
        <v>974</v>
      </c>
      <c r="C90" s="92"/>
      <c r="D90" s="92"/>
      <c r="E90" s="92"/>
      <c r="F90" s="92"/>
      <c r="G90" s="92"/>
      <c r="H90" s="92"/>
      <c r="I90" s="93"/>
      <c r="J90" s="94"/>
      <c r="K90" s="306">
        <v>0.05</v>
      </c>
      <c r="L90" s="863">
        <f>N83*K90</f>
        <v>9724.308004858307</v>
      </c>
      <c r="M90" s="864"/>
      <c r="N90" s="51"/>
    </row>
    <row r="91" spans="1:14" ht="15.75" thickBot="1">
      <c r="B91" s="826" t="s">
        <v>953</v>
      </c>
      <c r="C91" s="827"/>
      <c r="D91" s="827"/>
      <c r="E91" s="827"/>
      <c r="F91" s="827"/>
      <c r="G91" s="827"/>
      <c r="H91" s="827"/>
      <c r="I91" s="827"/>
      <c r="J91" s="827"/>
      <c r="K91" s="827"/>
      <c r="L91" s="827"/>
      <c r="M91" s="828"/>
      <c r="N91" s="52">
        <f>L88+L89+L90</f>
        <v>58345.848029149842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252832.00812631598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1071</v>
      </c>
      <c r="C31" s="81" t="s">
        <v>2070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ht="15" customHeight="1">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150454.89717081553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13">
        <f>VLOOKUP(A64,TRANSPORTE!A6:D117,4,FALSE)</f>
        <v>1270.1333007478286</v>
      </c>
      <c r="M64" s="914"/>
      <c r="N64" s="288">
        <f>K64*L64</f>
        <v>1587.6666259347858</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3152.4708524561102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194676.68009227831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38935.336018455666</v>
      </c>
      <c r="M87" s="862"/>
      <c r="N87" s="51"/>
    </row>
    <row r="88" spans="1:14">
      <c r="B88" s="89" t="s">
        <v>973</v>
      </c>
      <c r="C88" s="90"/>
      <c r="D88" s="90"/>
      <c r="E88" s="90"/>
      <c r="F88" s="90"/>
      <c r="G88" s="90"/>
      <c r="H88" s="90"/>
      <c r="I88" s="87"/>
      <c r="J88" s="88"/>
      <c r="K88" s="305">
        <v>0.05</v>
      </c>
      <c r="L88" s="861">
        <f>N82*K88</f>
        <v>9733.8340046139165</v>
      </c>
      <c r="M88" s="862"/>
      <c r="N88" s="51"/>
    </row>
    <row r="89" spans="1:14" ht="15.75" thickBot="1">
      <c r="B89" s="91" t="s">
        <v>974</v>
      </c>
      <c r="C89" s="92"/>
      <c r="D89" s="92"/>
      <c r="E89" s="92"/>
      <c r="F89" s="92"/>
      <c r="G89" s="92"/>
      <c r="H89" s="92"/>
      <c r="I89" s="93"/>
      <c r="J89" s="94"/>
      <c r="K89" s="306">
        <v>0.05</v>
      </c>
      <c r="L89" s="863">
        <f>N82*K89</f>
        <v>9733.8340046139165</v>
      </c>
      <c r="M89" s="864"/>
      <c r="N89" s="51"/>
    </row>
    <row r="90" spans="1:14" ht="15.75" thickBot="1">
      <c r="B90" s="826" t="s">
        <v>953</v>
      </c>
      <c r="C90" s="827"/>
      <c r="D90" s="827"/>
      <c r="E90" s="827"/>
      <c r="F90" s="827"/>
      <c r="G90" s="827"/>
      <c r="H90" s="827"/>
      <c r="I90" s="827"/>
      <c r="J90" s="827"/>
      <c r="K90" s="827"/>
      <c r="L90" s="827"/>
      <c r="M90" s="828"/>
      <c r="N90" s="52">
        <f>L87+L88+L89</f>
        <v>58403.004027683506</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253079.68411996181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1072</v>
      </c>
      <c r="C31" s="81" t="s">
        <v>2071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150454.89717081553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1339</v>
      </c>
      <c r="B64" s="46" t="str">
        <f>VLOOKUP(A64,TRANSPORTE!A6:D117,3,FALSE)</f>
        <v>Transporte de Mezcla Semi- Densa en Caliente MSC-19</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194486.16009716614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38897.232019433228</v>
      </c>
      <c r="M87" s="862"/>
      <c r="N87" s="51"/>
    </row>
    <row r="88" spans="1:14">
      <c r="B88" s="89" t="s">
        <v>973</v>
      </c>
      <c r="C88" s="90"/>
      <c r="D88" s="90"/>
      <c r="E88" s="90"/>
      <c r="F88" s="90"/>
      <c r="G88" s="90"/>
      <c r="H88" s="90"/>
      <c r="I88" s="87"/>
      <c r="J88" s="88"/>
      <c r="K88" s="305">
        <v>0.05</v>
      </c>
      <c r="L88" s="861">
        <f>N82*K88</f>
        <v>9724.308004858307</v>
      </c>
      <c r="M88" s="862"/>
      <c r="N88" s="51"/>
    </row>
    <row r="89" spans="1:14" ht="15.75" thickBot="1">
      <c r="B89" s="91" t="s">
        <v>974</v>
      </c>
      <c r="C89" s="92"/>
      <c r="D89" s="92"/>
      <c r="E89" s="92"/>
      <c r="F89" s="92"/>
      <c r="G89" s="92"/>
      <c r="H89" s="92"/>
      <c r="I89" s="93"/>
      <c r="J89" s="94"/>
      <c r="K89" s="306">
        <v>0.05</v>
      </c>
      <c r="L89" s="863">
        <f>N82*K89</f>
        <v>9724.308004858307</v>
      </c>
      <c r="M89" s="864"/>
      <c r="N89" s="51"/>
    </row>
    <row r="90" spans="1:14" ht="15.75" thickBot="1">
      <c r="B90" s="826" t="s">
        <v>953</v>
      </c>
      <c r="C90" s="827"/>
      <c r="D90" s="827"/>
      <c r="E90" s="827"/>
      <c r="F90" s="827"/>
      <c r="G90" s="827"/>
      <c r="H90" s="827"/>
      <c r="I90" s="827"/>
      <c r="J90" s="827"/>
      <c r="K90" s="827"/>
      <c r="L90" s="827"/>
      <c r="M90" s="828"/>
      <c r="N90" s="52">
        <f>L87+L88+L89</f>
        <v>58345.848029149842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252832.00812631598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5.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1073</v>
      </c>
      <c r="C31" s="81" t="s">
        <v>1581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194486.16009716614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38897.232019433228</v>
      </c>
      <c r="M88" s="862"/>
      <c r="N88" s="51"/>
    </row>
    <row r="89" spans="1:14">
      <c r="B89" s="89" t="s">
        <v>973</v>
      </c>
      <c r="C89" s="90"/>
      <c r="D89" s="90"/>
      <c r="E89" s="90"/>
      <c r="F89" s="90"/>
      <c r="G89" s="90"/>
      <c r="H89" s="90"/>
      <c r="I89" s="87"/>
      <c r="J89" s="88"/>
      <c r="K89" s="305">
        <v>0.05</v>
      </c>
      <c r="L89" s="861">
        <f>N83*K89</f>
        <v>9724.308004858307</v>
      </c>
      <c r="M89" s="862"/>
      <c r="N89" s="51"/>
    </row>
    <row r="90" spans="1:14" ht="15.75" thickBot="1">
      <c r="B90" s="91" t="s">
        <v>974</v>
      </c>
      <c r="C90" s="92"/>
      <c r="D90" s="92"/>
      <c r="E90" s="92"/>
      <c r="F90" s="92"/>
      <c r="G90" s="92"/>
      <c r="H90" s="92"/>
      <c r="I90" s="93"/>
      <c r="J90" s="94"/>
      <c r="K90" s="306">
        <v>0.05</v>
      </c>
      <c r="L90" s="863">
        <f>N83*K90</f>
        <v>9724.308004858307</v>
      </c>
      <c r="M90" s="864"/>
      <c r="N90" s="51"/>
    </row>
    <row r="91" spans="1:14" ht="15.75" thickBot="1">
      <c r="B91" s="826" t="s">
        <v>953</v>
      </c>
      <c r="C91" s="827"/>
      <c r="D91" s="827"/>
      <c r="E91" s="827"/>
      <c r="F91" s="827"/>
      <c r="G91" s="827"/>
      <c r="H91" s="827"/>
      <c r="I91" s="827"/>
      <c r="J91" s="827"/>
      <c r="K91" s="827"/>
      <c r="L91" s="827"/>
      <c r="M91" s="828"/>
      <c r="N91" s="52">
        <f>L88+L89+L90</f>
        <v>58345.848029149842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252832.00812631598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1074</v>
      </c>
      <c r="C31" s="81" t="s">
        <v>1582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194486.16009716614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38897.232019433228</v>
      </c>
      <c r="M88" s="862"/>
      <c r="N88" s="51"/>
    </row>
    <row r="89" spans="1:14">
      <c r="B89" s="89" t="s">
        <v>973</v>
      </c>
      <c r="C89" s="90"/>
      <c r="D89" s="90"/>
      <c r="E89" s="90"/>
      <c r="F89" s="90"/>
      <c r="G89" s="90"/>
      <c r="H89" s="90"/>
      <c r="I89" s="87"/>
      <c r="J89" s="88"/>
      <c r="K89" s="305">
        <v>0.05</v>
      </c>
      <c r="L89" s="861">
        <f>N83*K89</f>
        <v>9724.308004858307</v>
      </c>
      <c r="M89" s="862"/>
      <c r="N89" s="51"/>
    </row>
    <row r="90" spans="1:14" ht="15.75" thickBot="1">
      <c r="B90" s="91" t="s">
        <v>974</v>
      </c>
      <c r="C90" s="92"/>
      <c r="D90" s="92"/>
      <c r="E90" s="92"/>
      <c r="F90" s="92"/>
      <c r="G90" s="92"/>
      <c r="H90" s="92"/>
      <c r="I90" s="93"/>
      <c r="J90" s="94"/>
      <c r="K90" s="306">
        <v>0.05</v>
      </c>
      <c r="L90" s="863">
        <f>N83*K90</f>
        <v>9724.308004858307</v>
      </c>
      <c r="M90" s="864"/>
      <c r="N90" s="51"/>
    </row>
    <row r="91" spans="1:14" ht="15.75" thickBot="1">
      <c r="B91" s="826" t="s">
        <v>953</v>
      </c>
      <c r="C91" s="827"/>
      <c r="D91" s="827"/>
      <c r="E91" s="827"/>
      <c r="F91" s="827"/>
      <c r="G91" s="827"/>
      <c r="H91" s="827"/>
      <c r="I91" s="827"/>
      <c r="J91" s="827"/>
      <c r="K91" s="827"/>
      <c r="L91" s="827"/>
      <c r="M91" s="828"/>
      <c r="N91" s="52">
        <f>L88+L89+L90</f>
        <v>58345.848029149842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252832.00812631598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1075</v>
      </c>
      <c r="C31" s="81" t="s">
        <v>1583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1293</v>
      </c>
      <c r="B65" s="46" t="str">
        <f>VLOOKUP(A65,TRANSPORTE!A6:D117,3,FALSE)</f>
        <v>Transporte de mezcla</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194486.16009716614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38897.232019433228</v>
      </c>
      <c r="M88" s="862"/>
      <c r="N88" s="51"/>
    </row>
    <row r="89" spans="1:14">
      <c r="B89" s="89" t="s">
        <v>973</v>
      </c>
      <c r="C89" s="90"/>
      <c r="D89" s="90"/>
      <c r="E89" s="90"/>
      <c r="F89" s="90"/>
      <c r="G89" s="90"/>
      <c r="H89" s="90"/>
      <c r="I89" s="87"/>
      <c r="J89" s="88"/>
      <c r="K89" s="305">
        <v>0.05</v>
      </c>
      <c r="L89" s="861">
        <f>N83*K89</f>
        <v>9724.308004858307</v>
      </c>
      <c r="M89" s="862"/>
      <c r="N89" s="51"/>
    </row>
    <row r="90" spans="1:14" ht="15.75" thickBot="1">
      <c r="B90" s="91" t="s">
        <v>974</v>
      </c>
      <c r="C90" s="92"/>
      <c r="D90" s="92"/>
      <c r="E90" s="92"/>
      <c r="F90" s="92"/>
      <c r="G90" s="92"/>
      <c r="H90" s="92"/>
      <c r="I90" s="93"/>
      <c r="J90" s="94"/>
      <c r="K90" s="306">
        <v>0.05</v>
      </c>
      <c r="L90" s="863">
        <f>N83*K90</f>
        <v>9724.308004858307</v>
      </c>
      <c r="M90" s="864"/>
      <c r="N90" s="51"/>
    </row>
    <row r="91" spans="1:14" ht="15.75" thickBot="1">
      <c r="B91" s="826" t="s">
        <v>953</v>
      </c>
      <c r="C91" s="827"/>
      <c r="D91" s="827"/>
      <c r="E91" s="827"/>
      <c r="F91" s="827"/>
      <c r="G91" s="827"/>
      <c r="H91" s="827"/>
      <c r="I91" s="827"/>
      <c r="J91" s="827"/>
      <c r="K91" s="827"/>
      <c r="L91" s="827"/>
      <c r="M91" s="828"/>
      <c r="N91" s="52">
        <f>L88+L89+L90</f>
        <v>58345.848029149842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252832.00812631598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1584</v>
      </c>
      <c r="C31" s="81" t="s">
        <v>1585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8</v>
      </c>
      <c r="N37" s="273">
        <f t="shared" ref="N37:N43" si="0">K37/M37</f>
        <v>22106.387141361232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8</v>
      </c>
      <c r="N38" s="273">
        <f t="shared" si="0"/>
        <v>15258.187490398428</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8</v>
      </c>
      <c r="N39" s="273">
        <f t="shared" si="0"/>
        <v>63512.611404397838</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8</v>
      </c>
      <c r="N42" s="273">
        <f t="shared" si="0"/>
        <v>38125.508258289658</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8</v>
      </c>
      <c r="N43" s="273">
        <f t="shared" si="0"/>
        <v>11443.640617798821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180641.35354340862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13">
        <f>VLOOKUP(A64,TRANSPORTE!A6:D117,4,FALSE)</f>
        <v>1270.1333007478286</v>
      </c>
      <c r="M64" s="914"/>
      <c r="N64" s="288">
        <f>K64*L64</f>
        <v>1587.6666259347858</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3152.4708524561102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225835.03036631033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45167.00607326207</v>
      </c>
      <c r="M87" s="862"/>
      <c r="N87" s="51"/>
    </row>
    <row r="88" spans="1:14">
      <c r="B88" s="89" t="s">
        <v>973</v>
      </c>
      <c r="C88" s="90"/>
      <c r="D88" s="90"/>
      <c r="E88" s="90"/>
      <c r="F88" s="90"/>
      <c r="G88" s="90"/>
      <c r="H88" s="90"/>
      <c r="I88" s="87"/>
      <c r="J88" s="88"/>
      <c r="K88" s="305">
        <v>0.05</v>
      </c>
      <c r="L88" s="861">
        <f>N82*K88</f>
        <v>11291.751518315517</v>
      </c>
      <c r="M88" s="862"/>
      <c r="N88" s="51"/>
    </row>
    <row r="89" spans="1:14" ht="15.75" thickBot="1">
      <c r="B89" s="91" t="s">
        <v>974</v>
      </c>
      <c r="C89" s="92"/>
      <c r="D89" s="92"/>
      <c r="E89" s="92"/>
      <c r="F89" s="92"/>
      <c r="G89" s="92"/>
      <c r="H89" s="92"/>
      <c r="I89" s="93"/>
      <c r="J89" s="94"/>
      <c r="K89" s="306">
        <v>0.05</v>
      </c>
      <c r="L89" s="863">
        <f>N82*K89</f>
        <v>11291.751518315517</v>
      </c>
      <c r="M89" s="864"/>
      <c r="N89" s="51"/>
    </row>
    <row r="90" spans="1:14" ht="15.75" thickBot="1">
      <c r="B90" s="826" t="s">
        <v>953</v>
      </c>
      <c r="C90" s="827"/>
      <c r="D90" s="827"/>
      <c r="E90" s="827"/>
      <c r="F90" s="827"/>
      <c r="G90" s="827"/>
      <c r="H90" s="827"/>
      <c r="I90" s="827"/>
      <c r="J90" s="827"/>
      <c r="K90" s="827"/>
      <c r="L90" s="827"/>
      <c r="M90" s="828"/>
      <c r="N90" s="52">
        <f>L87+L88+L89</f>
        <v>67750.509109893101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293585.53947620344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1586</v>
      </c>
      <c r="C31" s="81" t="s">
        <v>1587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8</v>
      </c>
      <c r="N37" s="273">
        <f t="shared" ref="N37:N43" si="0">K37/M37</f>
        <v>22106.387141361232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8</v>
      </c>
      <c r="N38" s="273">
        <f t="shared" si="0"/>
        <v>15258.187490398428</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8</v>
      </c>
      <c r="N39" s="273">
        <f t="shared" si="0"/>
        <v>63512.611404397838</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8</v>
      </c>
      <c r="N42" s="273">
        <f t="shared" si="0"/>
        <v>38125.508258289658</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8</v>
      </c>
      <c r="N43" s="273">
        <f t="shared" si="0"/>
        <v>11443.640617798821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180641.35354340862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225644.51037119812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45128.902074239624</v>
      </c>
      <c r="M87" s="862"/>
      <c r="N87" s="51"/>
    </row>
    <row r="88" spans="1:14">
      <c r="B88" s="89" t="s">
        <v>973</v>
      </c>
      <c r="C88" s="90"/>
      <c r="D88" s="90"/>
      <c r="E88" s="90"/>
      <c r="F88" s="90"/>
      <c r="G88" s="90"/>
      <c r="H88" s="90"/>
      <c r="I88" s="87"/>
      <c r="J88" s="88"/>
      <c r="K88" s="305">
        <v>0.05</v>
      </c>
      <c r="L88" s="861">
        <f>N82*K88</f>
        <v>11282.225518559906</v>
      </c>
      <c r="M88" s="862"/>
      <c r="N88" s="51"/>
    </row>
    <row r="89" spans="1:14" ht="15.75" thickBot="1">
      <c r="B89" s="91" t="s">
        <v>974</v>
      </c>
      <c r="C89" s="92"/>
      <c r="D89" s="92"/>
      <c r="E89" s="92"/>
      <c r="F89" s="92"/>
      <c r="G89" s="92"/>
      <c r="H89" s="92"/>
      <c r="I89" s="93"/>
      <c r="J89" s="94"/>
      <c r="K89" s="306">
        <v>0.05</v>
      </c>
      <c r="L89" s="863">
        <f>N82*K89</f>
        <v>11282.225518559906</v>
      </c>
      <c r="M89" s="864"/>
      <c r="N89" s="51"/>
    </row>
    <row r="90" spans="1:14" ht="15.75" thickBot="1">
      <c r="B90" s="826" t="s">
        <v>953</v>
      </c>
      <c r="C90" s="827"/>
      <c r="D90" s="827"/>
      <c r="E90" s="827"/>
      <c r="F90" s="827"/>
      <c r="G90" s="827"/>
      <c r="H90" s="827"/>
      <c r="I90" s="827"/>
      <c r="J90" s="827"/>
      <c r="K90" s="827"/>
      <c r="L90" s="827"/>
      <c r="M90" s="828"/>
      <c r="N90" s="52">
        <f>L87+L88+L89</f>
        <v>67693.353111359436</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293337.86348255759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1588</v>
      </c>
      <c r="C31" s="81" t="s">
        <v>1589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8</v>
      </c>
      <c r="N37" s="273">
        <f t="shared" ref="N37:N43" si="0">K37/M37</f>
        <v>22106.387141361232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8</v>
      </c>
      <c r="N38" s="273">
        <f t="shared" si="0"/>
        <v>15258.187490398428</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8</v>
      </c>
      <c r="N39" s="273">
        <f t="shared" si="0"/>
        <v>63512.611404397838</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8</v>
      </c>
      <c r="N42" s="273">
        <f t="shared" si="0"/>
        <v>38125.508258289658</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8</v>
      </c>
      <c r="N43" s="273">
        <f t="shared" si="0"/>
        <v>11443.640617798821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180641.35354340862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225644.51037119812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45128.902074239624</v>
      </c>
      <c r="M87" s="862"/>
      <c r="N87" s="51"/>
    </row>
    <row r="88" spans="1:14">
      <c r="B88" s="89" t="s">
        <v>973</v>
      </c>
      <c r="C88" s="90"/>
      <c r="D88" s="90"/>
      <c r="E88" s="90"/>
      <c r="F88" s="90"/>
      <c r="G88" s="90"/>
      <c r="H88" s="90"/>
      <c r="I88" s="87"/>
      <c r="J88" s="88"/>
      <c r="K88" s="305">
        <v>0.05</v>
      </c>
      <c r="L88" s="861">
        <f>N82*K88</f>
        <v>11282.225518559906</v>
      </c>
      <c r="M88" s="862"/>
      <c r="N88" s="51"/>
    </row>
    <row r="89" spans="1:14" ht="15.75" thickBot="1">
      <c r="B89" s="91" t="s">
        <v>974</v>
      </c>
      <c r="C89" s="92"/>
      <c r="D89" s="92"/>
      <c r="E89" s="92"/>
      <c r="F89" s="92"/>
      <c r="G89" s="92"/>
      <c r="H89" s="92"/>
      <c r="I89" s="93"/>
      <c r="J89" s="94"/>
      <c r="K89" s="306">
        <v>0.05</v>
      </c>
      <c r="L89" s="863">
        <f>N82*K89</f>
        <v>11282.225518559906</v>
      </c>
      <c r="M89" s="864"/>
      <c r="N89" s="51"/>
    </row>
    <row r="90" spans="1:14" ht="15.75" thickBot="1">
      <c r="B90" s="826" t="s">
        <v>953</v>
      </c>
      <c r="C90" s="827"/>
      <c r="D90" s="827"/>
      <c r="E90" s="827"/>
      <c r="F90" s="827"/>
      <c r="G90" s="827"/>
      <c r="H90" s="827"/>
      <c r="I90" s="827"/>
      <c r="J90" s="827"/>
      <c r="K90" s="827"/>
      <c r="L90" s="827"/>
      <c r="M90" s="828"/>
      <c r="N90" s="52">
        <f>L87+L88+L89</f>
        <v>67693.353111359436</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293337.86348255759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1076</v>
      </c>
      <c r="C31" s="81" t="s">
        <v>2032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150454.89717081553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1378</v>
      </c>
      <c r="B64" s="46" t="str">
        <f>VLOOKUP(A64,TRANSPORTE!A6:D117,3,FALSE)</f>
        <v>Transporte de mezcla abierta en caliente MAC-75</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194486.16009716614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38897.232019433228</v>
      </c>
      <c r="M87" s="862"/>
      <c r="N87" s="51"/>
    </row>
    <row r="88" spans="1:14">
      <c r="B88" s="89" t="s">
        <v>973</v>
      </c>
      <c r="C88" s="90"/>
      <c r="D88" s="90"/>
      <c r="E88" s="90"/>
      <c r="F88" s="90"/>
      <c r="G88" s="90"/>
      <c r="H88" s="90"/>
      <c r="I88" s="87"/>
      <c r="J88" s="88"/>
      <c r="K88" s="305">
        <v>0.05</v>
      </c>
      <c r="L88" s="861">
        <f>N82*K88</f>
        <v>9724.308004858307</v>
      </c>
      <c r="M88" s="862"/>
      <c r="N88" s="51"/>
    </row>
    <row r="89" spans="1:14" ht="15.75" thickBot="1">
      <c r="B89" s="91" t="s">
        <v>974</v>
      </c>
      <c r="C89" s="92"/>
      <c r="D89" s="92"/>
      <c r="E89" s="92"/>
      <c r="F89" s="92"/>
      <c r="G89" s="92"/>
      <c r="H89" s="92"/>
      <c r="I89" s="93"/>
      <c r="J89" s="94"/>
      <c r="K89" s="306">
        <v>0.05</v>
      </c>
      <c r="L89" s="863">
        <f>N82*K89</f>
        <v>9724.308004858307</v>
      </c>
      <c r="M89" s="864"/>
      <c r="N89" s="51"/>
    </row>
    <row r="90" spans="1:14" ht="15.75" thickBot="1">
      <c r="B90" s="826" t="s">
        <v>953</v>
      </c>
      <c r="C90" s="827"/>
      <c r="D90" s="827"/>
      <c r="E90" s="827"/>
      <c r="F90" s="827"/>
      <c r="G90" s="827"/>
      <c r="H90" s="827"/>
      <c r="I90" s="827"/>
      <c r="J90" s="827"/>
      <c r="K90" s="827"/>
      <c r="L90" s="827"/>
      <c r="M90" s="828"/>
      <c r="N90" s="52">
        <f>L87+L88+L89</f>
        <v>58345.848029149842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252832.00812631598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1077</v>
      </c>
      <c r="C31" s="81" t="s">
        <v>1590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1379</v>
      </c>
      <c r="B65" s="46" t="str">
        <f>VLOOKUP(A65,TRANSPORTE!A6:D117,3,FALSE)</f>
        <v>Transporte de mezcla abierta en caliente MAC-63</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127"/>
    </row>
    <row r="81" spans="1:14" ht="15.75" thickBot="1">
      <c r="B81" s="915" t="s">
        <v>953</v>
      </c>
      <c r="C81" s="869"/>
      <c r="D81" s="869"/>
      <c r="E81" s="869"/>
      <c r="F81" s="869"/>
      <c r="G81" s="869"/>
      <c r="H81" s="869"/>
      <c r="I81" s="869"/>
      <c r="J81" s="869"/>
      <c r="K81" s="869"/>
      <c r="L81" s="869"/>
      <c r="M81" s="870"/>
      <c r="N81" s="46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194486.16009716614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38897.232019433228</v>
      </c>
      <c r="M88" s="862"/>
      <c r="N88" s="51"/>
    </row>
    <row r="89" spans="1:14">
      <c r="B89" s="89" t="s">
        <v>973</v>
      </c>
      <c r="C89" s="90"/>
      <c r="D89" s="90"/>
      <c r="E89" s="90"/>
      <c r="F89" s="90"/>
      <c r="G89" s="90"/>
      <c r="H89" s="90"/>
      <c r="I89" s="87"/>
      <c r="J89" s="88"/>
      <c r="K89" s="305">
        <v>0.05</v>
      </c>
      <c r="L89" s="861">
        <f>N83*K89</f>
        <v>9724.308004858307</v>
      </c>
      <c r="M89" s="862"/>
      <c r="N89" s="51"/>
    </row>
    <row r="90" spans="1:14" ht="15.75" thickBot="1">
      <c r="B90" s="91" t="s">
        <v>974</v>
      </c>
      <c r="C90" s="92"/>
      <c r="D90" s="92"/>
      <c r="E90" s="92"/>
      <c r="F90" s="92"/>
      <c r="G90" s="92"/>
      <c r="H90" s="92"/>
      <c r="I90" s="93"/>
      <c r="J90" s="94"/>
      <c r="K90" s="306">
        <v>0.05</v>
      </c>
      <c r="L90" s="863">
        <f>N83*K90</f>
        <v>9724.308004858307</v>
      </c>
      <c r="M90" s="864"/>
      <c r="N90" s="51"/>
    </row>
    <row r="91" spans="1:14" ht="15.75" thickBot="1">
      <c r="B91" s="826" t="s">
        <v>953</v>
      </c>
      <c r="C91" s="827"/>
      <c r="D91" s="827"/>
      <c r="E91" s="827"/>
      <c r="F91" s="827"/>
      <c r="G91" s="827"/>
      <c r="H91" s="827"/>
      <c r="I91" s="827"/>
      <c r="J91" s="827"/>
      <c r="K91" s="827"/>
      <c r="L91" s="827"/>
      <c r="M91" s="828"/>
      <c r="N91" s="52">
        <f>L88+L89+L90</f>
        <v>58345.848029149842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252832.00812631598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1078</v>
      </c>
      <c r="C31" s="81" t="s">
        <v>1591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150454.89717081553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194486.16009716614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38897.232019433228</v>
      </c>
      <c r="M87" s="862"/>
      <c r="N87" s="51"/>
    </row>
    <row r="88" spans="1:14">
      <c r="B88" s="89" t="s">
        <v>973</v>
      </c>
      <c r="C88" s="90"/>
      <c r="D88" s="90"/>
      <c r="E88" s="90"/>
      <c r="F88" s="90"/>
      <c r="G88" s="90"/>
      <c r="H88" s="90"/>
      <c r="I88" s="87"/>
      <c r="J88" s="88"/>
      <c r="K88" s="305">
        <v>0.05</v>
      </c>
      <c r="L88" s="861">
        <f>N82*K88</f>
        <v>9724.308004858307</v>
      </c>
      <c r="M88" s="862"/>
      <c r="N88" s="51"/>
    </row>
    <row r="89" spans="1:14" ht="15.75" thickBot="1">
      <c r="B89" s="91" t="s">
        <v>974</v>
      </c>
      <c r="C89" s="92"/>
      <c r="D89" s="92"/>
      <c r="E89" s="92"/>
      <c r="F89" s="92"/>
      <c r="G89" s="92"/>
      <c r="H89" s="92"/>
      <c r="I89" s="93"/>
      <c r="J89" s="94"/>
      <c r="K89" s="306">
        <v>0.05</v>
      </c>
      <c r="L89" s="863">
        <f>N82*K89</f>
        <v>9724.308004858307</v>
      </c>
      <c r="M89" s="864"/>
      <c r="N89" s="51"/>
    </row>
    <row r="90" spans="1:14" ht="15.75" thickBot="1">
      <c r="B90" s="826" t="s">
        <v>953</v>
      </c>
      <c r="C90" s="827"/>
      <c r="D90" s="827"/>
      <c r="E90" s="827"/>
      <c r="F90" s="827"/>
      <c r="G90" s="827"/>
      <c r="H90" s="827"/>
      <c r="I90" s="827"/>
      <c r="J90" s="827"/>
      <c r="K90" s="827"/>
      <c r="L90" s="827"/>
      <c r="M90" s="828"/>
      <c r="N90" s="52">
        <f>L87+L88+L89</f>
        <v>58345.848029149842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252832.00812631598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1079</v>
      </c>
      <c r="C31" s="81" t="s">
        <v>1592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8</v>
      </c>
      <c r="N37" s="273">
        <f t="shared" ref="N37:N43" si="0">K37/M37</f>
        <v>22106.387141361232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8</v>
      </c>
      <c r="N38" s="273">
        <f t="shared" si="0"/>
        <v>15258.187490398428</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8</v>
      </c>
      <c r="N39" s="273">
        <f t="shared" si="0"/>
        <v>63512.611404397838</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8</v>
      </c>
      <c r="N42" s="273">
        <f t="shared" si="0"/>
        <v>38125.508258289658</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8</v>
      </c>
      <c r="N43" s="273">
        <f t="shared" si="0"/>
        <v>11443.640617798821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180641.35354340862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225644.51037119812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45128.902074239624</v>
      </c>
      <c r="M87" s="862"/>
      <c r="N87" s="51"/>
    </row>
    <row r="88" spans="1:14">
      <c r="B88" s="89" t="s">
        <v>973</v>
      </c>
      <c r="C88" s="90"/>
      <c r="D88" s="90"/>
      <c r="E88" s="90"/>
      <c r="F88" s="90"/>
      <c r="G88" s="90"/>
      <c r="H88" s="90"/>
      <c r="I88" s="87"/>
      <c r="J88" s="88"/>
      <c r="K88" s="305">
        <v>0.05</v>
      </c>
      <c r="L88" s="861">
        <f>N82*K88</f>
        <v>11282.225518559906</v>
      </c>
      <c r="M88" s="862"/>
      <c r="N88" s="51"/>
    </row>
    <row r="89" spans="1:14" ht="15.75" thickBot="1">
      <c r="B89" s="91" t="s">
        <v>974</v>
      </c>
      <c r="C89" s="92"/>
      <c r="D89" s="92"/>
      <c r="E89" s="92"/>
      <c r="F89" s="92"/>
      <c r="G89" s="92"/>
      <c r="H89" s="92"/>
      <c r="I89" s="93"/>
      <c r="J89" s="94"/>
      <c r="K89" s="306">
        <v>0.05</v>
      </c>
      <c r="L89" s="863">
        <f>N82*K89</f>
        <v>11282.225518559906</v>
      </c>
      <c r="M89" s="864"/>
      <c r="N89" s="51"/>
    </row>
    <row r="90" spans="1:14" ht="15.75" thickBot="1">
      <c r="B90" s="826" t="s">
        <v>953</v>
      </c>
      <c r="C90" s="827"/>
      <c r="D90" s="827"/>
      <c r="E90" s="827"/>
      <c r="F90" s="827"/>
      <c r="G90" s="827"/>
      <c r="H90" s="827"/>
      <c r="I90" s="827"/>
      <c r="J90" s="827"/>
      <c r="K90" s="827"/>
      <c r="L90" s="827"/>
      <c r="M90" s="828"/>
      <c r="N90" s="52">
        <f>L87+L88+L89</f>
        <v>67693.353111359436</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293337.86348255759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1080</v>
      </c>
      <c r="C31" s="81" t="s">
        <v>1593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1381</v>
      </c>
      <c r="B65" s="46" t="str">
        <f>VLOOKUP(A65,TRANSPORTE!A6:D117,3,FALSE)</f>
        <v>Transporte de mezcla discontinua en caliente tipo M-13</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194486.16009716614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38897.232019433228</v>
      </c>
      <c r="M88" s="862"/>
      <c r="N88" s="51"/>
    </row>
    <row r="89" spans="1:14">
      <c r="B89" s="89" t="s">
        <v>973</v>
      </c>
      <c r="C89" s="90"/>
      <c r="D89" s="90"/>
      <c r="E89" s="90"/>
      <c r="F89" s="90"/>
      <c r="G89" s="90"/>
      <c r="H89" s="90"/>
      <c r="I89" s="87"/>
      <c r="J89" s="88"/>
      <c r="K89" s="305">
        <v>0.05</v>
      </c>
      <c r="L89" s="861">
        <f>N83*K89</f>
        <v>9724.308004858307</v>
      </c>
      <c r="M89" s="862"/>
      <c r="N89" s="51"/>
    </row>
    <row r="90" spans="1:14" ht="15.75" thickBot="1">
      <c r="B90" s="91" t="s">
        <v>974</v>
      </c>
      <c r="C90" s="92"/>
      <c r="D90" s="92"/>
      <c r="E90" s="92"/>
      <c r="F90" s="92"/>
      <c r="G90" s="92"/>
      <c r="H90" s="92"/>
      <c r="I90" s="93"/>
      <c r="J90" s="94"/>
      <c r="K90" s="306">
        <v>0.05</v>
      </c>
      <c r="L90" s="863">
        <f>N83*K90</f>
        <v>9724.308004858307</v>
      </c>
      <c r="M90" s="864"/>
      <c r="N90" s="51"/>
    </row>
    <row r="91" spans="1:14" ht="15.75" thickBot="1">
      <c r="B91" s="826" t="s">
        <v>953</v>
      </c>
      <c r="C91" s="827"/>
      <c r="D91" s="827"/>
      <c r="E91" s="827"/>
      <c r="F91" s="827"/>
      <c r="G91" s="827"/>
      <c r="H91" s="827"/>
      <c r="I91" s="827"/>
      <c r="J91" s="827"/>
      <c r="K91" s="827"/>
      <c r="L91" s="827"/>
      <c r="M91" s="828"/>
      <c r="N91" s="52">
        <f>L88+L89+L90</f>
        <v>58345.848029149842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252832.00812631598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1081</v>
      </c>
      <c r="C31" s="81" t="s">
        <v>1594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1382</v>
      </c>
      <c r="B65" s="46" t="str">
        <f>VLOOKUP(A65,TRANSPORTE!A6:D117,3,FALSE)</f>
        <v>Transporte de mezcla discontinua en caliente tipo M-10</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194486.16009716614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38897.232019433228</v>
      </c>
      <c r="M88" s="862"/>
      <c r="N88" s="51"/>
    </row>
    <row r="89" spans="1:14">
      <c r="B89" s="89" t="s">
        <v>973</v>
      </c>
      <c r="C89" s="90"/>
      <c r="D89" s="90"/>
      <c r="E89" s="90"/>
      <c r="F89" s="90"/>
      <c r="G89" s="90"/>
      <c r="H89" s="90"/>
      <c r="I89" s="87"/>
      <c r="J89" s="88"/>
      <c r="K89" s="305">
        <v>0.05</v>
      </c>
      <c r="L89" s="861">
        <f>N83*K89</f>
        <v>9724.308004858307</v>
      </c>
      <c r="M89" s="862"/>
      <c r="N89" s="51"/>
    </row>
    <row r="90" spans="1:14" ht="15.75" thickBot="1">
      <c r="B90" s="91" t="s">
        <v>974</v>
      </c>
      <c r="C90" s="92"/>
      <c r="D90" s="92"/>
      <c r="E90" s="92"/>
      <c r="F90" s="92"/>
      <c r="G90" s="92"/>
      <c r="H90" s="92"/>
      <c r="I90" s="93"/>
      <c r="J90" s="94"/>
      <c r="K90" s="306">
        <v>0.05</v>
      </c>
      <c r="L90" s="863">
        <f>N83*K90</f>
        <v>9724.308004858307</v>
      </c>
      <c r="M90" s="864"/>
      <c r="N90" s="51"/>
    </row>
    <row r="91" spans="1:14" ht="15.75" thickBot="1">
      <c r="B91" s="826" t="s">
        <v>953</v>
      </c>
      <c r="C91" s="827"/>
      <c r="D91" s="827"/>
      <c r="E91" s="827"/>
      <c r="F91" s="827"/>
      <c r="G91" s="827"/>
      <c r="H91" s="827"/>
      <c r="I91" s="827"/>
      <c r="J91" s="827"/>
      <c r="K91" s="827"/>
      <c r="L91" s="827"/>
      <c r="M91" s="828"/>
      <c r="N91" s="52">
        <f>L88+L89+L90</f>
        <v>58345.848029149842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252832.00812631598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218" t="s">
        <v>1082</v>
      </c>
      <c r="C31" s="81" t="s">
        <v>1595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150454.89717081553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12.495331525928451</v>
      </c>
      <c r="N54" s="273">
        <f>K54*M54</f>
        <v>312.38328814821131</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32322.266956056399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1383</v>
      </c>
      <c r="B64" s="46" t="str">
        <f>VLOOKUP(A64,TRANSPORTE!A6:D117,3,FALSE)</f>
        <v>Transporte de mezcla discontinua en caliente tipo F-13</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194486.16009716614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38897.232019433228</v>
      </c>
      <c r="M87" s="862"/>
      <c r="N87" s="51"/>
    </row>
    <row r="88" spans="1:14">
      <c r="B88" s="89" t="s">
        <v>973</v>
      </c>
      <c r="C88" s="90"/>
      <c r="D88" s="90"/>
      <c r="E88" s="90"/>
      <c r="F88" s="90"/>
      <c r="G88" s="90"/>
      <c r="H88" s="90"/>
      <c r="I88" s="87"/>
      <c r="J88" s="88"/>
      <c r="K88" s="305">
        <v>0.05</v>
      </c>
      <c r="L88" s="861">
        <f>N82*K88</f>
        <v>9724.308004858307</v>
      </c>
      <c r="M88" s="862"/>
      <c r="N88" s="51"/>
    </row>
    <row r="89" spans="1:14" ht="15.75" thickBot="1">
      <c r="B89" s="91" t="s">
        <v>974</v>
      </c>
      <c r="C89" s="92"/>
      <c r="D89" s="92"/>
      <c r="E89" s="92"/>
      <c r="F89" s="92"/>
      <c r="G89" s="92"/>
      <c r="H89" s="92"/>
      <c r="I89" s="93"/>
      <c r="J89" s="94"/>
      <c r="K89" s="306">
        <v>0.05</v>
      </c>
      <c r="L89" s="863">
        <f>N82*K89</f>
        <v>9724.308004858307</v>
      </c>
      <c r="M89" s="864"/>
      <c r="N89" s="51"/>
    </row>
    <row r="90" spans="1:14" ht="15.75" thickBot="1">
      <c r="B90" s="826" t="s">
        <v>953</v>
      </c>
      <c r="C90" s="827"/>
      <c r="D90" s="827"/>
      <c r="E90" s="827"/>
      <c r="F90" s="827"/>
      <c r="G90" s="827"/>
      <c r="H90" s="827"/>
      <c r="I90" s="827"/>
      <c r="J90" s="827"/>
      <c r="K90" s="827"/>
      <c r="L90" s="827"/>
      <c r="M90" s="828"/>
      <c r="N90" s="52">
        <f>L87+L88+L89</f>
        <v>58345.848029149842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252832.00812631598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1083</v>
      </c>
      <c r="C31" s="81" t="s">
        <v>1596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101721.24993598952</v>
      </c>
      <c r="L36" s="271"/>
      <c r="M36" s="272">
        <v>30</v>
      </c>
      <c r="N36" s="273">
        <f>K36/M36</f>
        <v>3390.7083311996507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122065.49992318742</v>
      </c>
      <c r="L38" s="271"/>
      <c r="M38" s="272">
        <v>10</v>
      </c>
      <c r="N38" s="273">
        <f t="shared" si="0"/>
        <v>12206.549992318742</v>
      </c>
    </row>
    <row r="39" spans="1:14">
      <c r="A39" t="s">
        <v>284</v>
      </c>
      <c r="B39" s="875" t="str">
        <f>VLOOKUP(A39,EQUIPOS!A9:D154,3,FALSE)</f>
        <v>Planta de asfalto en caliente</v>
      </c>
      <c r="C39" s="876"/>
      <c r="D39" s="876"/>
      <c r="E39" s="876"/>
      <c r="F39" s="876"/>
      <c r="G39" s="876"/>
      <c r="H39" s="877"/>
      <c r="I39" s="268"/>
      <c r="J39" s="269"/>
      <c r="K39" s="270">
        <f>VLOOKUP(A39,EQUIPOS!A9:D166,4,FALSE)</f>
        <v>508100.8912351827</v>
      </c>
      <c r="L39" s="271"/>
      <c r="M39" s="272">
        <v>10</v>
      </c>
      <c r="N39" s="273">
        <f t="shared" si="0"/>
        <v>50810.089123518272</v>
      </c>
    </row>
    <row r="40" spans="1:14">
      <c r="A40" t="s">
        <v>290</v>
      </c>
      <c r="B40" s="875" t="str">
        <f>VLOOKUP(A40,EQUIPOS!A10:D154,3,FALSE)</f>
        <v>Planta trituradora</v>
      </c>
      <c r="C40" s="876"/>
      <c r="D40" s="876"/>
      <c r="E40" s="876"/>
      <c r="F40" s="876"/>
      <c r="G40" s="876"/>
      <c r="H40" s="877"/>
      <c r="I40" s="268"/>
      <c r="J40" s="269"/>
      <c r="K40" s="270">
        <f>VLOOKUP(A40,EQUIPOS!A10:D167,4,FALSE)</f>
        <v>592066.7164816747</v>
      </c>
      <c r="L40" s="271"/>
      <c r="M40" s="272">
        <v>30</v>
      </c>
      <c r="N40" s="273">
        <f t="shared" si="0"/>
        <v>19735.557216055822</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182905.7754740479</v>
      </c>
      <c r="L41" s="271"/>
      <c r="M41" s="272">
        <v>30</v>
      </c>
      <c r="N41" s="273">
        <f t="shared" si="0"/>
        <v>6096.8591824682635</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305004.06606631726</v>
      </c>
      <c r="L42" s="271"/>
      <c r="M42" s="272">
        <v>10</v>
      </c>
      <c r="N42" s="273">
        <f t="shared" si="0"/>
        <v>30500.406606631725</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150454.89717081553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22864.202619934422</v>
      </c>
      <c r="N54" s="273">
        <f>K54*M54</f>
        <v>32009.883667908187</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12.495331525928451</v>
      </c>
      <c r="N55" s="273">
        <f>K55*M55</f>
        <v>312.38328814821131</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32322.266956056399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1117.717304658089</v>
      </c>
      <c r="M64" s="914"/>
      <c r="N64" s="288">
        <f>K64*L64</f>
        <v>1564.8042265213246</v>
      </c>
    </row>
    <row r="65" spans="1:15">
      <c r="A65" t="s">
        <v>1384</v>
      </c>
      <c r="B65" s="46" t="str">
        <f>VLOOKUP(A65,TRANSPORTE!A6:D117,3,FALSE)</f>
        <v>Transporte de mezcla discontinua en caliente tipo F-10</v>
      </c>
      <c r="C65" s="47"/>
      <c r="D65" s="47"/>
      <c r="E65" s="47"/>
      <c r="F65" s="47"/>
      <c r="G65" s="47"/>
      <c r="H65" s="312" t="s">
        <v>1468</v>
      </c>
      <c r="I65" s="280">
        <v>1.25</v>
      </c>
      <c r="J65" s="287">
        <v>1</v>
      </c>
      <c r="K65" s="280">
        <f>I65*J65</f>
        <v>1.25</v>
      </c>
      <c r="L65" s="913">
        <f>VLOOKUP(A65,TRANSPORTE!A6:D117,4,FALSE)</f>
        <v>1117.717304658089</v>
      </c>
      <c r="M65" s="914"/>
      <c r="N65" s="288">
        <f>K65*L65</f>
        <v>1397.1466308226113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194486.16009716614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38897.232019433228</v>
      </c>
      <c r="M88" s="862"/>
      <c r="N88" s="51"/>
    </row>
    <row r="89" spans="1:14">
      <c r="B89" s="89" t="s">
        <v>973</v>
      </c>
      <c r="C89" s="90"/>
      <c r="D89" s="90"/>
      <c r="E89" s="90"/>
      <c r="F89" s="90"/>
      <c r="G89" s="90"/>
      <c r="H89" s="90"/>
      <c r="I89" s="87"/>
      <c r="J89" s="88"/>
      <c r="K89" s="305">
        <v>0.05</v>
      </c>
      <c r="L89" s="861">
        <f>N83*K89</f>
        <v>9724.308004858307</v>
      </c>
      <c r="M89" s="862"/>
      <c r="N89" s="51"/>
    </row>
    <row r="90" spans="1:14" ht="15.75" thickBot="1">
      <c r="B90" s="91" t="s">
        <v>974</v>
      </c>
      <c r="C90" s="92"/>
      <c r="D90" s="92"/>
      <c r="E90" s="92"/>
      <c r="F90" s="92"/>
      <c r="G90" s="92"/>
      <c r="H90" s="92"/>
      <c r="I90" s="93"/>
      <c r="J90" s="94"/>
      <c r="K90" s="306">
        <v>0.05</v>
      </c>
      <c r="L90" s="863">
        <f>N83*K90</f>
        <v>9724.308004858307</v>
      </c>
      <c r="M90" s="864"/>
      <c r="N90" s="51"/>
    </row>
    <row r="91" spans="1:14" ht="15.75" thickBot="1">
      <c r="B91" s="826" t="s">
        <v>953</v>
      </c>
      <c r="C91" s="827"/>
      <c r="D91" s="827"/>
      <c r="E91" s="827"/>
      <c r="F91" s="827"/>
      <c r="G91" s="827"/>
      <c r="H91" s="827"/>
      <c r="I91" s="827"/>
      <c r="J91" s="827"/>
      <c r="K91" s="827"/>
      <c r="L91" s="827"/>
      <c r="M91" s="828"/>
      <c r="N91" s="52">
        <f>L88+L89+L90</f>
        <v>58345.848029149842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252832.00812631598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1084</v>
      </c>
      <c r="C31" s="81" t="s">
        <v>1597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148</v>
      </c>
      <c r="B36" s="875" t="str">
        <f>VLOOKUP(A36,EQUIPOS!A6:D154,3,FALSE)</f>
        <v>Cargador : Potencia en el volante 110 hp, Clasificación de RPM del motor 2300.</v>
      </c>
      <c r="C36" s="876"/>
      <c r="D36" s="876"/>
      <c r="E36" s="876"/>
      <c r="F36" s="876"/>
      <c r="G36" s="876"/>
      <c r="H36" s="877"/>
      <c r="I36" s="268"/>
      <c r="J36" s="269"/>
      <c r="K36" s="270">
        <f>VLOOKUP(A36,EQUIPOS!A6:D163,4,FALSE)</f>
        <v>91549.124942390568</v>
      </c>
      <c r="L36" s="271"/>
      <c r="M36" s="272">
        <v>30</v>
      </c>
      <c r="N36" s="273">
        <f>K36/M36</f>
        <v>3051.6374980796854</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176851.09713088986</v>
      </c>
      <c r="L37" s="271"/>
      <c r="M37" s="272">
        <v>10</v>
      </c>
      <c r="N37" s="273">
        <f t="shared" ref="N37:N43" si="0">K37/M37</f>
        <v>17685.109713088987</v>
      </c>
    </row>
    <row r="38" spans="1:14">
      <c r="A38" t="s">
        <v>284</v>
      </c>
      <c r="B38" s="875" t="str">
        <f>VLOOKUP(A38,EQUIPOS!A8:D154,3,FALSE)</f>
        <v>Planta de asfalto en caliente</v>
      </c>
      <c r="C38" s="876"/>
      <c r="D38" s="876"/>
      <c r="E38" s="876"/>
      <c r="F38" s="876"/>
      <c r="G38" s="876"/>
      <c r="H38" s="877"/>
      <c r="I38" s="268"/>
      <c r="J38" s="269"/>
      <c r="K38" s="270">
        <f>VLOOKUP(A38,EQUIPOS!A8:D165,4,FALSE)</f>
        <v>508100.8912351827</v>
      </c>
      <c r="L38" s="271"/>
      <c r="M38" s="272">
        <v>10</v>
      </c>
      <c r="N38" s="273">
        <f t="shared" si="0"/>
        <v>50810.089123518272</v>
      </c>
    </row>
    <row r="39" spans="1:14">
      <c r="A39" t="s">
        <v>290</v>
      </c>
      <c r="B39" s="875" t="str">
        <f>VLOOKUP(A39,EQUIPOS!A9:D154,3,FALSE)</f>
        <v>Planta trituradora</v>
      </c>
      <c r="C39" s="876"/>
      <c r="D39" s="876"/>
      <c r="E39" s="876"/>
      <c r="F39" s="876"/>
      <c r="G39" s="876"/>
      <c r="H39" s="877"/>
      <c r="I39" s="268"/>
      <c r="J39" s="269"/>
      <c r="K39" s="270">
        <f>VLOOKUP(A39,EQUIPOS!A9:D166,4,FALSE)</f>
        <v>592066.7164816747</v>
      </c>
      <c r="L39" s="271"/>
      <c r="M39" s="272">
        <v>30</v>
      </c>
      <c r="N39" s="273">
        <f t="shared" si="0"/>
        <v>19735.557216055822</v>
      </c>
    </row>
    <row r="40" spans="1:14">
      <c r="A40" t="s">
        <v>316</v>
      </c>
      <c r="B40" s="875" t="str">
        <f>VLOOKUP(A40,EQUIPOS!A10:D154,3,FALSE)</f>
        <v>Retroexcavadora Tipo E-200 o  Equivalente</v>
      </c>
      <c r="C40" s="876"/>
      <c r="D40" s="876"/>
      <c r="E40" s="876"/>
      <c r="F40" s="876"/>
      <c r="G40" s="876"/>
      <c r="H40" s="877"/>
      <c r="I40" s="268"/>
      <c r="J40" s="269"/>
      <c r="K40" s="270">
        <f>VLOOKUP(A40,EQUIPOS!A10:D167,4,FALSE)</f>
        <v>172237.59024921447</v>
      </c>
      <c r="L40" s="271"/>
      <c r="M40" s="272">
        <v>30</v>
      </c>
      <c r="N40" s="273">
        <f t="shared" si="0"/>
        <v>5741.2530083071488</v>
      </c>
    </row>
    <row r="41" spans="1:14">
      <c r="A41" t="s">
        <v>358</v>
      </c>
      <c r="B41" s="875" t="str">
        <f>VLOOKUP(A41,EQUIPOS!A11:D155,3,FALSE)</f>
        <v xml:space="preserve">Terminadora de asfalto (Finisher), potencia en el volante 174 HP, R=20M3/H, velocidad de desplazamiento 114 m/min
</v>
      </c>
      <c r="C41" s="876"/>
      <c r="D41" s="876"/>
      <c r="E41" s="876"/>
      <c r="F41" s="876"/>
      <c r="G41" s="876"/>
      <c r="H41" s="877"/>
      <c r="I41" s="268"/>
      <c r="J41" s="269"/>
      <c r="K41" s="270">
        <f>VLOOKUP(A41,EQUIPOS!A11:D168,4,FALSE)</f>
        <v>305004.06606631726</v>
      </c>
      <c r="L41" s="271"/>
      <c r="M41" s="272">
        <v>10</v>
      </c>
      <c r="N41" s="273">
        <f t="shared" si="0"/>
        <v>30500.406606631725</v>
      </c>
    </row>
    <row r="42" spans="1:14">
      <c r="A42" t="s">
        <v>166</v>
      </c>
      <c r="B42" s="875" t="str">
        <f>VLOOKUP(A42,EQUIPOS!A12:D156,3,FALSE)</f>
        <v>Compactador de Rodillo POTENCIA: 99HP, PESO: 8 ton</v>
      </c>
      <c r="C42" s="876"/>
      <c r="D42" s="876"/>
      <c r="E42" s="876"/>
      <c r="F42" s="876"/>
      <c r="G42" s="876"/>
      <c r="H42" s="877"/>
      <c r="I42" s="268"/>
      <c r="J42" s="269"/>
      <c r="K42" s="270">
        <f>VLOOKUP(A42,EQUIPOS!A12:D169,4,FALSE)</f>
        <v>122065.49992318742</v>
      </c>
      <c r="L42" s="271"/>
      <c r="M42" s="272">
        <v>10</v>
      </c>
      <c r="N42" s="273">
        <f t="shared" si="0"/>
        <v>12206.549992318742</v>
      </c>
    </row>
    <row r="43" spans="1:14">
      <c r="A43" t="s">
        <v>373</v>
      </c>
      <c r="B43" s="875" t="str">
        <f>VLOOKUP(A43,EQUIPOS!A13:D157,3,FALSE)</f>
        <v>Volqueta 6 m3</v>
      </c>
      <c r="C43" s="876"/>
      <c r="D43" s="876"/>
      <c r="E43" s="876"/>
      <c r="F43" s="876"/>
      <c r="G43" s="876"/>
      <c r="H43" s="877"/>
      <c r="I43" s="268"/>
      <c r="J43" s="269"/>
      <c r="K43" s="270">
        <f>VLOOKUP(A43,EQUIPOS!A13:D170,4,FALSE)</f>
        <v>91549.124942390568</v>
      </c>
      <c r="L43" s="271"/>
      <c r="M43" s="272">
        <v>10</v>
      </c>
      <c r="N43" s="273">
        <f t="shared" si="0"/>
        <v>9154.9124942390572</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1141.4201203310449</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150026.93577257046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22864.202619934422</v>
      </c>
      <c r="N53" s="273">
        <f>K53*M53</f>
        <v>32009.883667908187</v>
      </c>
    </row>
    <row r="54" spans="1:14">
      <c r="A54" s="108"/>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32009.883667908187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1117.717304658089</v>
      </c>
      <c r="M63" s="914"/>
      <c r="N63" s="288">
        <f>K63*L63</f>
        <v>1564.8042265213246</v>
      </c>
    </row>
    <row r="64" spans="1:14">
      <c r="A64" t="s">
        <v>1293</v>
      </c>
      <c r="B64" s="46" t="str">
        <f>VLOOKUP(A64,TRANSPORTE!A6:D117,3,FALSE)</f>
        <v>Transporte de mezcla</v>
      </c>
      <c r="C64" s="47"/>
      <c r="D64" s="47"/>
      <c r="E64" s="47"/>
      <c r="F64" s="47"/>
      <c r="G64" s="47"/>
      <c r="H64" s="312" t="s">
        <v>1468</v>
      </c>
      <c r="I64" s="280">
        <v>1.25</v>
      </c>
      <c r="J64" s="287">
        <v>1</v>
      </c>
      <c r="K64" s="280">
        <f>I64*J64</f>
        <v>1.25</v>
      </c>
      <c r="L64" s="913">
        <f>VLOOKUP(A64,TRANSPORTE!A6:D117,4,FALSE)</f>
        <v>1117.717304658089</v>
      </c>
      <c r="M64" s="914"/>
      <c r="N64" s="288">
        <f>K64*L64</f>
        <v>1397.1466308226113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54</v>
      </c>
      <c r="B75" s="49" t="str">
        <f>VLOOKUP(A75,'MANO DE OBRA'!A8:D69,3,FALSE)</f>
        <v>Rastrilleros (2)</v>
      </c>
      <c r="C75" s="47"/>
      <c r="D75" s="47"/>
      <c r="E75" s="47"/>
      <c r="F75" s="47"/>
      <c r="G75" s="47"/>
      <c r="H75" s="47"/>
      <c r="I75" s="293">
        <f>K75/J75*100</f>
        <v>86502.359687357821</v>
      </c>
      <c r="J75" s="294">
        <v>185</v>
      </c>
      <c r="K75" s="295">
        <f>VLOOKUP(A75,'MANO DE OBRA'!A8:D100,4,FALSE)</f>
        <v>160029.36542161196</v>
      </c>
      <c r="L75" s="50"/>
      <c r="M75" s="300">
        <v>80</v>
      </c>
      <c r="N75" s="396">
        <f>K75/M75</f>
        <v>2000.3670677701496</v>
      </c>
    </row>
    <row r="76" spans="1:15">
      <c r="A76" t="s">
        <v>34</v>
      </c>
      <c r="B76" s="49" t="str">
        <f>VLOOKUP(A76,'MANO DE OBRA'!A9:D70,3,FALSE)</f>
        <v>Oficial (3)</v>
      </c>
      <c r="C76" s="47"/>
      <c r="D76" s="47"/>
      <c r="E76" s="47"/>
      <c r="F76" s="47"/>
      <c r="G76" s="47"/>
      <c r="H76" s="47"/>
      <c r="I76" s="293">
        <f>K76/J76*100</f>
        <v>173004.71937471567</v>
      </c>
      <c r="J76" s="294">
        <v>185</v>
      </c>
      <c r="K76" s="295">
        <f>VLOOKUP(A76,'MANO DE OBRA'!A9:D101,4,FALSE)</f>
        <v>320058.73084322398</v>
      </c>
      <c r="L76" s="50"/>
      <c r="M76" s="301">
        <v>80</v>
      </c>
      <c r="N76" s="396">
        <f>K76/M76</f>
        <v>4000.7341355402996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11414.201203310449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196412.97150113303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39282.594300226607</v>
      </c>
      <c r="M87" s="862"/>
      <c r="N87" s="51"/>
    </row>
    <row r="88" spans="1:14">
      <c r="B88" s="89" t="s">
        <v>973</v>
      </c>
      <c r="C88" s="90"/>
      <c r="D88" s="90"/>
      <c r="E88" s="90"/>
      <c r="F88" s="90"/>
      <c r="G88" s="90"/>
      <c r="H88" s="90"/>
      <c r="I88" s="87"/>
      <c r="J88" s="88"/>
      <c r="K88" s="305">
        <v>0.05</v>
      </c>
      <c r="L88" s="861">
        <f>N82*K88</f>
        <v>9820.6485750566517</v>
      </c>
      <c r="M88" s="862"/>
      <c r="N88" s="51"/>
    </row>
    <row r="89" spans="1:14" ht="15.75" thickBot="1">
      <c r="B89" s="91" t="s">
        <v>974</v>
      </c>
      <c r="C89" s="92"/>
      <c r="D89" s="92"/>
      <c r="E89" s="92"/>
      <c r="F89" s="92"/>
      <c r="G89" s="92"/>
      <c r="H89" s="92"/>
      <c r="I89" s="93"/>
      <c r="J89" s="94"/>
      <c r="K89" s="306">
        <v>0.05</v>
      </c>
      <c r="L89" s="863">
        <f>N82*K89</f>
        <v>9820.6485750566517</v>
      </c>
      <c r="M89" s="864"/>
      <c r="N89" s="51"/>
    </row>
    <row r="90" spans="1:14" ht="15.75" thickBot="1">
      <c r="B90" s="826" t="s">
        <v>953</v>
      </c>
      <c r="C90" s="827"/>
      <c r="D90" s="827"/>
      <c r="E90" s="827"/>
      <c r="F90" s="827"/>
      <c r="G90" s="827"/>
      <c r="H90" s="827"/>
      <c r="I90" s="827"/>
      <c r="J90" s="827"/>
      <c r="K90" s="827"/>
      <c r="L90" s="827"/>
      <c r="M90" s="828"/>
      <c r="N90" s="52">
        <f>L87+L88+L89</f>
        <v>58923.891450339906</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255336.86295147293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1085</v>
      </c>
      <c r="C31" s="81" t="s">
        <v>2072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8"/>
      <c r="J36" s="269"/>
      <c r="K36" s="270">
        <f>VLOOKUP(A36,EQUIPOS!A6:D163,4,FALSE)</f>
        <v>62173.66918496049</v>
      </c>
      <c r="L36" s="271"/>
      <c r="M36" s="272">
        <v>150</v>
      </c>
      <c r="N36" s="273">
        <f>K36/M36</f>
        <v>414.49112789973663</v>
      </c>
    </row>
    <row r="37" spans="1:14">
      <c r="A37" s="113" t="s">
        <v>148</v>
      </c>
      <c r="B37" s="875" t="str">
        <f>VLOOKUP(A37,EQUIPOS!A7:D154,3,FALSE)</f>
        <v>Cargador : Potencia en el volante 110 hp, Clasificación de RPM del motor 2300.</v>
      </c>
      <c r="C37" s="876"/>
      <c r="D37" s="876"/>
      <c r="E37" s="876"/>
      <c r="F37" s="876"/>
      <c r="G37" s="876"/>
      <c r="H37" s="877"/>
      <c r="I37" s="268"/>
      <c r="J37" s="269"/>
      <c r="K37" s="270">
        <f>VLOOKUP(A37,EQUIPOS!A7:D164,4,FALSE)</f>
        <v>91549.124942390568</v>
      </c>
      <c r="L37" s="271"/>
      <c r="M37" s="272">
        <v>150</v>
      </c>
      <c r="N37" s="273">
        <f>K37/M37</f>
        <v>610.32749961593709</v>
      </c>
    </row>
    <row r="38" spans="1:14">
      <c r="A38" t="s">
        <v>236</v>
      </c>
      <c r="B38" s="875" t="str">
        <f>VLOOKUP(A38,EQUIPOS!A8:D154,3,FALSE)</f>
        <v>Fresadora de pavimento, potencia 255 HP, peso 19 Ton, PROFUNDIDAD DE CORTE 305 mm</v>
      </c>
      <c r="C38" s="876"/>
      <c r="D38" s="876"/>
      <c r="E38" s="876"/>
      <c r="F38" s="876"/>
      <c r="G38" s="876"/>
      <c r="H38" s="877"/>
      <c r="I38" s="268"/>
      <c r="J38" s="269"/>
      <c r="K38" s="270">
        <f>VLOOKUP(A38,EQUIPOS!A8:D165,4,FALSE)</f>
        <v>356024.37477596331</v>
      </c>
      <c r="L38" s="271"/>
      <c r="M38" s="272">
        <v>150</v>
      </c>
      <c r="N38" s="273">
        <f>K38/M38</f>
        <v>2373.4958318397553</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1.8043666666666667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3400.1188260220956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8"/>
      <c r="D58" s="318"/>
      <c r="E58" s="318"/>
      <c r="F58" s="318"/>
      <c r="G58" s="318"/>
      <c r="H58" s="312" t="s">
        <v>1468</v>
      </c>
      <c r="I58" s="280">
        <v>0.13</v>
      </c>
      <c r="J58" s="287">
        <v>1</v>
      </c>
      <c r="K58" s="280">
        <f>I58*J58</f>
        <v>0.13</v>
      </c>
      <c r="L58" s="913">
        <f>VLOOKUP(A58,TRANSPORTE!A5:D117,4,FALSE)</f>
        <v>1117.717304658089</v>
      </c>
      <c r="M58" s="914"/>
      <c r="N58" s="288">
        <f>K58*L58</f>
        <v>145.30324960555157</v>
      </c>
    </row>
    <row r="59" spans="1:14">
      <c r="B59" s="46"/>
      <c r="C59" s="47"/>
      <c r="D59" s="47"/>
      <c r="E59" s="47"/>
      <c r="F59" s="47"/>
      <c r="G59" s="47"/>
      <c r="H59" s="312"/>
      <c r="I59" s="280"/>
      <c r="J59" s="287"/>
      <c r="K59" s="280"/>
      <c r="L59" s="913"/>
      <c r="M59" s="914"/>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145.30324960555157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1200</v>
      </c>
      <c r="N69" s="396">
        <f>K69/M69</f>
        <v>180.43666666666667</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180.43666666666667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3725.8587422943137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745.17174845886279</v>
      </c>
      <c r="M82" s="862"/>
      <c r="N82" s="51"/>
    </row>
    <row r="83" spans="1:14">
      <c r="B83" s="89" t="s">
        <v>973</v>
      </c>
      <c r="C83" s="90"/>
      <c r="D83" s="90"/>
      <c r="E83" s="90"/>
      <c r="F83" s="90"/>
      <c r="G83" s="90"/>
      <c r="H83" s="90"/>
      <c r="I83" s="87"/>
      <c r="J83" s="88"/>
      <c r="K83" s="305">
        <v>0.05</v>
      </c>
      <c r="L83" s="861">
        <f>N77*K83</f>
        <v>186.2929371147157</v>
      </c>
      <c r="M83" s="862"/>
      <c r="N83" s="51"/>
    </row>
    <row r="84" spans="1:14" ht="15.75" thickBot="1">
      <c r="B84" s="91" t="s">
        <v>974</v>
      </c>
      <c r="C84" s="92"/>
      <c r="D84" s="92"/>
      <c r="E84" s="92"/>
      <c r="F84" s="92"/>
      <c r="G84" s="92"/>
      <c r="H84" s="92"/>
      <c r="I84" s="93"/>
      <c r="J84" s="94"/>
      <c r="K84" s="306">
        <v>0.05</v>
      </c>
      <c r="L84" s="863">
        <f>N77*K84</f>
        <v>186.2929371147157</v>
      </c>
      <c r="M84" s="864"/>
      <c r="N84" s="51"/>
    </row>
    <row r="85" spans="1:14" ht="15.75" thickBot="1">
      <c r="B85" s="826" t="s">
        <v>953</v>
      </c>
      <c r="C85" s="827"/>
      <c r="D85" s="827"/>
      <c r="E85" s="827"/>
      <c r="F85" s="827"/>
      <c r="G85" s="827"/>
      <c r="H85" s="827"/>
      <c r="I85" s="827"/>
      <c r="J85" s="827"/>
      <c r="K85" s="827"/>
      <c r="L85" s="827"/>
      <c r="M85" s="828"/>
      <c r="N85" s="52">
        <f>L82+L83+L84</f>
        <v>1117.7576226882941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4843.6163649826076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2017</v>
      </c>
      <c r="C31" s="81" t="s">
        <v>2074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8"/>
      <c r="J36" s="269"/>
      <c r="K36" s="270">
        <f>VLOOKUP(A36,EQUIPOS!A6:D163,4,FALSE)</f>
        <v>62173.66918496049</v>
      </c>
      <c r="L36" s="271"/>
      <c r="M36" s="272">
        <v>300</v>
      </c>
      <c r="N36" s="273">
        <f>K36/M36</f>
        <v>207.24556394986831</v>
      </c>
    </row>
    <row r="37" spans="1:14">
      <c r="A37" s="113" t="s">
        <v>148</v>
      </c>
      <c r="B37" s="875" t="str">
        <f>VLOOKUP(A37,EQUIPOS!A7:D154,3,FALSE)</f>
        <v>Cargador : Potencia en el volante 110 hp, Clasificación de RPM del motor 2300.</v>
      </c>
      <c r="C37" s="876"/>
      <c r="D37" s="876"/>
      <c r="E37" s="876"/>
      <c r="F37" s="876"/>
      <c r="G37" s="876"/>
      <c r="H37" s="877"/>
      <c r="I37" s="268"/>
      <c r="J37" s="269"/>
      <c r="K37" s="270">
        <f>VLOOKUP(A37,EQUIPOS!A7:D164,4,FALSE)</f>
        <v>91549.124942390568</v>
      </c>
      <c r="L37" s="271"/>
      <c r="M37" s="272">
        <v>300</v>
      </c>
      <c r="N37" s="273">
        <f>K37/M37</f>
        <v>305.16374980796854</v>
      </c>
    </row>
    <row r="38" spans="1:14">
      <c r="A38" t="s">
        <v>236</v>
      </c>
      <c r="B38" s="875" t="str">
        <f>VLOOKUP(A38,EQUIPOS!A8:D154,3,FALSE)</f>
        <v>Fresadora de pavimento, potencia 255 HP, peso 19 Ton, PROFUNDIDAD DE CORTE 305 mm</v>
      </c>
      <c r="C38" s="876"/>
      <c r="D38" s="876"/>
      <c r="E38" s="876"/>
      <c r="F38" s="876"/>
      <c r="G38" s="876"/>
      <c r="H38" s="877"/>
      <c r="I38" s="268"/>
      <c r="J38" s="269"/>
      <c r="K38" s="270">
        <f>VLOOKUP(A38,EQUIPOS!A8:D165,4,FALSE)</f>
        <v>356024.37477596331</v>
      </c>
      <c r="L38" s="271"/>
      <c r="M38" s="272">
        <v>300</v>
      </c>
      <c r="N38" s="273">
        <f>K38/M38</f>
        <v>1186.7479159198776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0.90218333333333334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1700.0594130110478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8"/>
      <c r="D58" s="318"/>
      <c r="E58" s="318"/>
      <c r="F58" s="318"/>
      <c r="G58" s="318"/>
      <c r="H58" s="312" t="s">
        <v>1468</v>
      </c>
      <c r="I58" s="414">
        <v>6.5000000000000002E-2</v>
      </c>
      <c r="J58" s="287">
        <v>1</v>
      </c>
      <c r="K58" s="414">
        <f>I58*J58</f>
        <v>6.5000000000000002E-2</v>
      </c>
      <c r="L58" s="913">
        <f>VLOOKUP(A58,TRANSPORTE!A5:D117,4,FALSE)</f>
        <v>1117.717304658089</v>
      </c>
      <c r="M58" s="914"/>
      <c r="N58" s="288">
        <f>K58*L58</f>
        <v>72.651624802775785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72.651624802775785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2400</v>
      </c>
      <c r="N69" s="396">
        <f>K69/M69</f>
        <v>90.218333333333334</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90.218333333333334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1862.9293711471569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372.5858742294314</v>
      </c>
      <c r="M82" s="862"/>
      <c r="N82" s="51"/>
    </row>
    <row r="83" spans="1:14">
      <c r="B83" s="89" t="s">
        <v>973</v>
      </c>
      <c r="C83" s="90"/>
      <c r="D83" s="90"/>
      <c r="E83" s="90"/>
      <c r="F83" s="90"/>
      <c r="G83" s="90"/>
      <c r="H83" s="90"/>
      <c r="I83" s="87"/>
      <c r="J83" s="88"/>
      <c r="K83" s="305">
        <v>0.05</v>
      </c>
      <c r="L83" s="861">
        <f>N77*K83</f>
        <v>93.146468557357849</v>
      </c>
      <c r="M83" s="862"/>
      <c r="N83" s="51"/>
    </row>
    <row r="84" spans="1:14" ht="15.75" thickBot="1">
      <c r="B84" s="91" t="s">
        <v>974</v>
      </c>
      <c r="C84" s="92"/>
      <c r="D84" s="92"/>
      <c r="E84" s="92"/>
      <c r="F84" s="92"/>
      <c r="G84" s="92"/>
      <c r="H84" s="92"/>
      <c r="I84" s="93"/>
      <c r="J84" s="94"/>
      <c r="K84" s="306">
        <v>0.05</v>
      </c>
      <c r="L84" s="863">
        <f>N77*K84</f>
        <v>93.146468557357849</v>
      </c>
      <c r="M84" s="864"/>
      <c r="N84" s="51"/>
    </row>
    <row r="85" spans="1:14" ht="15.75" thickBot="1">
      <c r="B85" s="826" t="s">
        <v>953</v>
      </c>
      <c r="C85" s="827"/>
      <c r="D85" s="827"/>
      <c r="E85" s="827"/>
      <c r="F85" s="827"/>
      <c r="G85" s="827"/>
      <c r="H85" s="827"/>
      <c r="I85" s="827"/>
      <c r="J85" s="827"/>
      <c r="K85" s="827"/>
      <c r="L85" s="827"/>
      <c r="M85" s="828"/>
      <c r="N85" s="52">
        <f>L82+L83+L84</f>
        <v>558.87881134414704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2421.8081824913038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1086</v>
      </c>
      <c r="C31" s="81" t="s">
        <v>2075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18</v>
      </c>
      <c r="N36" s="273">
        <f>K36/M36</f>
        <v>2825.5902759997089</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81376.999948791621</v>
      </c>
      <c r="L37" s="271"/>
      <c r="M37" s="272">
        <v>18</v>
      </c>
      <c r="N37" s="273">
        <f>K37/M37</f>
        <v>4520.9444415995349</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183098.24988478114</v>
      </c>
      <c r="L38" s="271"/>
      <c r="M38" s="272">
        <v>18</v>
      </c>
      <c r="N38" s="273">
        <f>K38/M38</f>
        <v>10172.124993598953</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448273.95921736775</v>
      </c>
      <c r="L39" s="880">
        <v>18</v>
      </c>
      <c r="M39" s="881"/>
      <c r="N39" s="273">
        <f>K39/L39</f>
        <v>24904.108845409319</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118413.34329633495</v>
      </c>
      <c r="L40" s="277"/>
      <c r="M40" s="278">
        <v>18</v>
      </c>
      <c r="N40" s="273">
        <f>K40/M40</f>
        <v>6578.5190720186083</v>
      </c>
    </row>
    <row r="41" spans="1:14">
      <c r="B41" s="883" t="s">
        <v>952</v>
      </c>
      <c r="C41" s="884"/>
      <c r="D41" s="884"/>
      <c r="E41" s="38"/>
      <c r="F41" s="39"/>
      <c r="G41" s="39"/>
      <c r="H41" s="40"/>
      <c r="I41" s="36"/>
      <c r="J41" s="37"/>
      <c r="K41" s="280"/>
      <c r="L41" s="277"/>
      <c r="M41" s="402">
        <v>0.01</v>
      </c>
      <c r="N41" s="345">
        <f>N75*M41</f>
        <v>29.963350251000556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49031.250978877128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802</v>
      </c>
      <c r="B48" s="43" t="str">
        <f>VLOOKUP(A48,MATERIALES!A5:D373,3,FALSE)</f>
        <v>Arena lavada</v>
      </c>
      <c r="C48" s="282"/>
      <c r="D48" s="282"/>
      <c r="E48" s="282"/>
      <c r="F48" s="282"/>
      <c r="G48" s="282"/>
      <c r="H48" s="282"/>
      <c r="I48" s="269"/>
      <c r="J48" s="225" t="str">
        <f>VLOOKUP(A48,MATERIALES!A4:D640,2,FALSE)</f>
        <v>m3</v>
      </c>
      <c r="K48" s="283">
        <v>3.5000000000000003E-2</v>
      </c>
      <c r="L48" s="268"/>
      <c r="M48" s="403">
        <f>VLOOKUP(A48,MATERIALES!A5:D396,4,FALSE)</f>
        <v>32638.268735781628</v>
      </c>
      <c r="N48" s="273">
        <f>K48*M48</f>
        <v>1142.3394057523572</v>
      </c>
    </row>
    <row r="49" spans="1:14">
      <c r="A49" s="108" t="s">
        <v>763</v>
      </c>
      <c r="B49" s="43" t="str">
        <f>VLOOKUP(A49,MATERIALES!A6:D373,3,FALSE)</f>
        <v>Agregado petreo para mezclas asfálticas</v>
      </c>
      <c r="C49" s="282"/>
      <c r="D49" s="282"/>
      <c r="E49" s="282"/>
      <c r="F49" s="282"/>
      <c r="G49" s="282"/>
      <c r="H49" s="282"/>
      <c r="I49" s="269"/>
      <c r="J49" s="225" t="str">
        <f>VLOOKUP(A49,MATERIALES!A5:D641,2,FALSE)</f>
        <v>m3</v>
      </c>
      <c r="K49" s="283">
        <v>0.25</v>
      </c>
      <c r="L49" s="268"/>
      <c r="M49" s="403">
        <f>VLOOKUP(A49,MATERIALES!A6:D397,4,FALSE)</f>
        <v>66586.239926261478</v>
      </c>
      <c r="N49" s="273">
        <f>K49*M49</f>
        <v>16646.55998156537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17788.899387317728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414">
        <v>0.28500000000000003</v>
      </c>
      <c r="J58" s="287">
        <v>1</v>
      </c>
      <c r="K58" s="414">
        <f>I58*J58</f>
        <v>0.28500000000000003</v>
      </c>
      <c r="L58" s="913">
        <f>VLOOKUP(A58,TRANSPORTE!A5:D117,4,FALSE)</f>
        <v>1104.4210612622992</v>
      </c>
      <c r="M58" s="914"/>
      <c r="N58" s="288">
        <f>K58*L58</f>
        <v>314.7600024597553</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314.7600024597553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15</v>
      </c>
      <c r="B69" s="49" t="str">
        <f>VLOOKUP(A69,'MANO DE OBRA'!A8:D68,3,FALSE)</f>
        <v>Obrero (6)</v>
      </c>
      <c r="C69" s="47"/>
      <c r="D69" s="47"/>
      <c r="E69" s="47"/>
      <c r="F69" s="47"/>
      <c r="G69" s="47"/>
      <c r="H69" s="47"/>
      <c r="I69" s="293">
        <f>K69/J69*100</f>
        <v>175560</v>
      </c>
      <c r="J69" s="294">
        <v>185</v>
      </c>
      <c r="K69" s="295">
        <f>VLOOKUP(A69,'MANO DE OBRA'!A8:D99,4,FALSE)</f>
        <v>324786</v>
      </c>
      <c r="L69" s="50"/>
      <c r="M69" s="296">
        <v>144</v>
      </c>
      <c r="N69" s="396">
        <f>K69/M69</f>
        <v>2255.4583333333335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144</v>
      </c>
      <c r="N70" s="396">
        <f>K70/M70</f>
        <v>740.87669176672216</v>
      </c>
    </row>
    <row r="71" spans="1:15">
      <c r="B71" s="49"/>
      <c r="C71" s="47"/>
      <c r="D71" s="47"/>
      <c r="E71" s="47"/>
      <c r="F71" s="47"/>
      <c r="G71" s="47"/>
      <c r="H71" s="47"/>
      <c r="I71" s="293"/>
      <c r="J71" s="294"/>
      <c r="K71" s="295"/>
      <c r="L71" s="50"/>
      <c r="M71" s="301"/>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2996.3350251000556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70131.245393754652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14026.24907875093</v>
      </c>
      <c r="M82" s="862"/>
      <c r="N82" s="51"/>
    </row>
    <row r="83" spans="1:14">
      <c r="B83" s="89" t="s">
        <v>973</v>
      </c>
      <c r="C83" s="90"/>
      <c r="D83" s="90"/>
      <c r="E83" s="90"/>
      <c r="F83" s="90"/>
      <c r="G83" s="90"/>
      <c r="H83" s="90"/>
      <c r="I83" s="87"/>
      <c r="J83" s="88"/>
      <c r="K83" s="305">
        <v>0.05</v>
      </c>
      <c r="L83" s="861">
        <f>N77*K83</f>
        <v>3506.5622696877326</v>
      </c>
      <c r="M83" s="862"/>
      <c r="N83" s="51"/>
    </row>
    <row r="84" spans="1:14" ht="15.75" thickBot="1">
      <c r="B84" s="91" t="s">
        <v>974</v>
      </c>
      <c r="C84" s="92"/>
      <c r="D84" s="92"/>
      <c r="E84" s="92"/>
      <c r="F84" s="92"/>
      <c r="G84" s="92"/>
      <c r="H84" s="92"/>
      <c r="I84" s="93"/>
      <c r="J84" s="94"/>
      <c r="K84" s="306">
        <v>0.05</v>
      </c>
      <c r="L84" s="863">
        <f>N77*K84</f>
        <v>3506.5622696877326</v>
      </c>
      <c r="M84" s="864"/>
      <c r="N84" s="51"/>
    </row>
    <row r="85" spans="1:14" ht="15.75" thickBot="1">
      <c r="B85" s="826" t="s">
        <v>953</v>
      </c>
      <c r="C85" s="827"/>
      <c r="D85" s="827"/>
      <c r="E85" s="827"/>
      <c r="F85" s="827"/>
      <c r="G85" s="827"/>
      <c r="H85" s="827"/>
      <c r="I85" s="827"/>
      <c r="J85" s="827"/>
      <c r="K85" s="827"/>
      <c r="L85" s="827"/>
      <c r="M85" s="828"/>
      <c r="N85" s="52">
        <f>L82+L83+L84</f>
        <v>21039.373618126396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91170.619011881048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1087</v>
      </c>
      <c r="C31" s="81" t="s">
        <v>2076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12</v>
      </c>
      <c r="N36" s="273">
        <f>K36/M36</f>
        <v>4238.3854139995628</v>
      </c>
    </row>
    <row r="37" spans="1:14">
      <c r="A37" s="113" t="s">
        <v>154</v>
      </c>
      <c r="B37" s="321" t="str">
        <f>VLOOKUP(A37,EQUIPOS!A6:D154,3,FALSE)</f>
        <v>Carrotanque Irrigador de asfalto, 1000 GALONES DE CAPACIDAD</v>
      </c>
      <c r="C37" s="322"/>
      <c r="D37" s="322"/>
      <c r="E37" s="322"/>
      <c r="F37" s="322"/>
      <c r="G37" s="322"/>
      <c r="H37" s="323"/>
      <c r="I37" s="268"/>
      <c r="J37" s="269"/>
      <c r="K37" s="270">
        <f>VLOOKUP(A37,EQUIPOS!A6:D163,4,FALSE)</f>
        <v>81376.999948791621</v>
      </c>
      <c r="L37" s="271"/>
      <c r="M37" s="272">
        <v>12</v>
      </c>
      <c r="N37" s="273">
        <f>K37/M37</f>
        <v>6781.4166623993015</v>
      </c>
    </row>
    <row r="38" spans="1:14">
      <c r="A38" s="113" t="s">
        <v>269</v>
      </c>
      <c r="B38" s="321" t="str">
        <f>VLOOKUP(A38,EQUIPOS!A6:D154,3,FALSE)</f>
        <v>Motoniveladora  potencia 215 HP, ancho de cuchilla 4,27 m, peso 18 ton.</v>
      </c>
      <c r="C38" s="322"/>
      <c r="D38" s="322"/>
      <c r="E38" s="322"/>
      <c r="F38" s="322"/>
      <c r="G38" s="322"/>
      <c r="H38" s="323"/>
      <c r="I38" s="268"/>
      <c r="J38" s="269"/>
      <c r="K38" s="270">
        <f>VLOOKUP(A38,EQUIPOS!A6:D163,4,FALSE)</f>
        <v>183098.24988478114</v>
      </c>
      <c r="L38" s="271"/>
      <c r="M38" s="272">
        <v>12</v>
      </c>
      <c r="N38" s="273">
        <f>K38/M38</f>
        <v>15258.187490398428</v>
      </c>
    </row>
    <row r="39" spans="1:14">
      <c r="A39" s="113" t="s">
        <v>299</v>
      </c>
      <c r="B39" s="875" t="str">
        <f>VLOOKUP(A39,EQUIPOS!A7:D154,3,FALSE)</f>
        <v xml:space="preserve">Recicladora, potencia 430HP </v>
      </c>
      <c r="C39" s="876"/>
      <c r="D39" s="876"/>
      <c r="E39" s="876"/>
      <c r="F39" s="876"/>
      <c r="G39" s="876"/>
      <c r="H39" s="877"/>
      <c r="I39" s="268"/>
      <c r="J39" s="269"/>
      <c r="K39" s="270">
        <f>VLOOKUP(A39,EQUIPOS!A7:D164,4,FALSE)</f>
        <v>448273.95921736775</v>
      </c>
      <c r="L39" s="271"/>
      <c r="M39" s="272">
        <v>12</v>
      </c>
      <c r="N39" s="273">
        <f>K39/M39</f>
        <v>37356.163268113982</v>
      </c>
    </row>
    <row r="40" spans="1:14">
      <c r="A40" t="s">
        <v>365</v>
      </c>
      <c r="B40" s="875" t="str">
        <f>VLOOKUP(A40,EQUIPOS!A8:D154,3,FALSE)</f>
        <v xml:space="preserve">Vibrocompatador, potencia 153 HP, peso 10 Ton. </v>
      </c>
      <c r="C40" s="876"/>
      <c r="D40" s="876"/>
      <c r="E40" s="876"/>
      <c r="F40" s="876"/>
      <c r="G40" s="876"/>
      <c r="H40" s="877"/>
      <c r="I40" s="268"/>
      <c r="J40" s="269"/>
      <c r="K40" s="270">
        <f>VLOOKUP(A40,EQUIPOS!A8:D165,4,FALSE)</f>
        <v>118413.34329633495</v>
      </c>
      <c r="L40" s="271"/>
      <c r="M40" s="272">
        <v>12</v>
      </c>
      <c r="N40" s="273">
        <f>K40/M40</f>
        <v>9867.7786080279129</v>
      </c>
    </row>
    <row r="41" spans="1:14">
      <c r="B41" s="875"/>
      <c r="C41" s="876"/>
      <c r="D41" s="876"/>
      <c r="E41" s="876"/>
      <c r="F41" s="876"/>
      <c r="G41" s="876"/>
      <c r="H41" s="877"/>
      <c r="I41" s="878"/>
      <c r="J41" s="879"/>
      <c r="K41" s="270"/>
      <c r="L41" s="880"/>
      <c r="M41" s="881"/>
      <c r="N41" s="273"/>
    </row>
    <row r="42" spans="1:14">
      <c r="B42" s="875"/>
      <c r="C42" s="876"/>
      <c r="D42" s="876"/>
      <c r="E42" s="882"/>
      <c r="F42" s="876"/>
      <c r="G42" s="876"/>
      <c r="H42" s="877"/>
      <c r="I42" s="36"/>
      <c r="J42" s="37"/>
      <c r="K42" s="275"/>
      <c r="L42" s="277"/>
      <c r="M42" s="278"/>
      <c r="N42" s="279"/>
    </row>
    <row r="43" spans="1:14">
      <c r="B43" s="883" t="s">
        <v>952</v>
      </c>
      <c r="C43" s="961"/>
      <c r="D43" s="961"/>
      <c r="E43" s="38"/>
      <c r="F43" s="39"/>
      <c r="G43" s="39"/>
      <c r="H43" s="40"/>
      <c r="I43" s="36"/>
      <c r="J43" s="37"/>
      <c r="K43" s="280"/>
      <c r="L43" s="277"/>
      <c r="M43" s="402">
        <v>0.1</v>
      </c>
      <c r="N43" s="345">
        <f>N77*M43</f>
        <v>449.45025376500837</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73951.381696704208</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t="s">
        <v>774</v>
      </c>
      <c r="B50" s="43" t="str">
        <f>VLOOKUP(A50,MATERIALES!A5:D373,3,FALSE)</f>
        <v>Agua</v>
      </c>
      <c r="C50" s="282"/>
      <c r="D50" s="282"/>
      <c r="E50" s="282"/>
      <c r="F50" s="282"/>
      <c r="G50" s="282"/>
      <c r="H50" s="282"/>
      <c r="I50" s="269"/>
      <c r="J50" s="225" t="str">
        <f>VLOOKUP(A50,MATERIALES!A4:D640,2,FALSE)</f>
        <v>lt</v>
      </c>
      <c r="K50" s="283">
        <v>75</v>
      </c>
      <c r="L50" s="268"/>
      <c r="M50" s="403">
        <f>VLOOKUP(A50,MATERIALES!A5:D396,4,FALSE)</f>
        <v>12.495331525928451</v>
      </c>
      <c r="N50" s="273">
        <f>K50*M50</f>
        <v>937.14986444463386</v>
      </c>
    </row>
    <row r="51" spans="1:14">
      <c r="A51" t="s">
        <v>807</v>
      </c>
      <c r="B51" s="43" t="str">
        <f>VLOOKUP(A51,MATERIALES!A5:D373,3,FALSE)</f>
        <v xml:space="preserve">Cemento Asfáltico </v>
      </c>
      <c r="C51" s="282"/>
      <c r="D51" s="282"/>
      <c r="E51" s="282"/>
      <c r="F51" s="282"/>
      <c r="G51" s="282"/>
      <c r="H51" s="282"/>
      <c r="I51" s="269"/>
      <c r="J51" s="225" t="str">
        <f>VLOOKUP(A51,MATERIALES!A4:D640,2,FALSE)</f>
        <v>kg</v>
      </c>
      <c r="K51" s="283">
        <v>1.3</v>
      </c>
      <c r="L51" s="268"/>
      <c r="M51" s="403">
        <f>VLOOKUP(A51,MATERIALES!A5:D396,4,FALSE)</f>
        <v>1616.6709872225597</v>
      </c>
      <c r="N51" s="273">
        <f>K51*M51</f>
        <v>2101.6722833893277</v>
      </c>
    </row>
    <row r="52" spans="1:14">
      <c r="B52" s="43"/>
      <c r="C52" s="282"/>
      <c r="D52" s="282"/>
      <c r="E52" s="282"/>
      <c r="F52" s="282"/>
      <c r="G52" s="282"/>
      <c r="H52" s="282"/>
      <c r="I52" s="269"/>
      <c r="J52" s="225"/>
      <c r="K52" s="283"/>
      <c r="L52" s="268"/>
      <c r="M52" s="284"/>
      <c r="N52" s="285"/>
    </row>
    <row r="53" spans="1:14">
      <c r="B53" s="43"/>
      <c r="C53" s="282"/>
      <c r="D53" s="282"/>
      <c r="E53" s="282"/>
      <c r="F53" s="282"/>
      <c r="G53" s="282"/>
      <c r="H53" s="282"/>
      <c r="I53" s="269"/>
      <c r="J53" s="225"/>
      <c r="K53" s="283"/>
      <c r="L53" s="268"/>
      <c r="M53" s="284"/>
      <c r="N53" s="285"/>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5">
        <f>SUM(N50:N54)</f>
        <v>3038.8221478339615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296">
        <v>96</v>
      </c>
      <c r="N71" s="396">
        <f>K71/M71</f>
        <v>1111.3150376500832</v>
      </c>
      <c r="O71" s="106"/>
    </row>
    <row r="72" spans="1:15">
      <c r="A72" t="s">
        <v>15</v>
      </c>
      <c r="B72" s="49" t="str">
        <f>VLOOKUP(A72,'MANO DE OBRA'!A8:D69,3,FALSE)</f>
        <v>Obrero (6)</v>
      </c>
      <c r="C72" s="47"/>
      <c r="D72" s="47"/>
      <c r="E72" s="47"/>
      <c r="F72" s="47"/>
      <c r="G72" s="47"/>
      <c r="H72" s="47"/>
      <c r="I72" s="293">
        <f>K72/J72*100</f>
        <v>175560</v>
      </c>
      <c r="J72" s="294">
        <v>185</v>
      </c>
      <c r="K72" s="295">
        <f>VLOOKUP(A72,'MANO DE OBRA'!A8:D100,4,FALSE)</f>
        <v>324786</v>
      </c>
      <c r="L72" s="50"/>
      <c r="M72" s="300">
        <v>96</v>
      </c>
      <c r="N72" s="396">
        <f>K72/M72</f>
        <v>3383.1875</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4494.5025376500835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N45+N55+N66+N77</f>
        <v>81484.706382188248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16296.94127643765</v>
      </c>
      <c r="M84" s="862"/>
      <c r="N84" s="51"/>
    </row>
    <row r="85" spans="1:14">
      <c r="B85" s="89" t="s">
        <v>973</v>
      </c>
      <c r="C85" s="90"/>
      <c r="D85" s="90"/>
      <c r="E85" s="90"/>
      <c r="F85" s="90"/>
      <c r="G85" s="90"/>
      <c r="H85" s="90"/>
      <c r="I85" s="87"/>
      <c r="J85" s="88"/>
      <c r="K85" s="305">
        <v>0.05</v>
      </c>
      <c r="L85" s="861">
        <f>N79*K85</f>
        <v>4074.2353191094126</v>
      </c>
      <c r="M85" s="862"/>
      <c r="N85" s="51"/>
    </row>
    <row r="86" spans="1:14" ht="15.75" thickBot="1">
      <c r="B86" s="91" t="s">
        <v>974</v>
      </c>
      <c r="C86" s="92"/>
      <c r="D86" s="92"/>
      <c r="E86" s="92"/>
      <c r="F86" s="92"/>
      <c r="G86" s="92"/>
      <c r="H86" s="92"/>
      <c r="I86" s="93"/>
      <c r="J86" s="94"/>
      <c r="K86" s="306">
        <v>0.05</v>
      </c>
      <c r="L86" s="863">
        <f>N79*K86</f>
        <v>4074.2353191094126</v>
      </c>
      <c r="M86" s="864"/>
      <c r="N86" s="51"/>
    </row>
    <row r="87" spans="1:14" ht="15.75" thickBot="1">
      <c r="B87" s="826" t="s">
        <v>953</v>
      </c>
      <c r="C87" s="827"/>
      <c r="D87" s="827"/>
      <c r="E87" s="827"/>
      <c r="F87" s="827"/>
      <c r="G87" s="827"/>
      <c r="H87" s="827"/>
      <c r="I87" s="827"/>
      <c r="J87" s="827"/>
      <c r="K87" s="827"/>
      <c r="L87" s="827"/>
      <c r="M87" s="828"/>
      <c r="N87" s="52">
        <f>L84+L85+L86</f>
        <v>24445.411914656474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105930.11829684472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2" t="s">
        <v>2221</v>
      </c>
      <c r="C120" s="394"/>
      <c r="D120" s="394"/>
      <c r="E120" s="57"/>
      <c r="F120" s="57"/>
      <c r="G120" s="57"/>
      <c r="H120" s="57"/>
      <c r="I120" s="57"/>
      <c r="J120" s="894"/>
      <c r="K120" s="894"/>
      <c r="L120" s="894"/>
      <c r="M120" s="894"/>
      <c r="N120" s="89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1598</v>
      </c>
      <c r="C31" s="81" t="s">
        <v>2077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18</v>
      </c>
      <c r="N36" s="273">
        <f>K36/M36</f>
        <v>2825.5902759997089</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81376.999948791621</v>
      </c>
      <c r="L37" s="271"/>
      <c r="M37" s="272">
        <v>18</v>
      </c>
      <c r="N37" s="273">
        <f>K37/M37</f>
        <v>4520.9444415995349</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183098.24988478114</v>
      </c>
      <c r="L38" s="271"/>
      <c r="M38" s="272">
        <v>18</v>
      </c>
      <c r="N38" s="273">
        <f>K38/M38</f>
        <v>10172.124993598953</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448273.95921736775</v>
      </c>
      <c r="L39" s="880">
        <v>18</v>
      </c>
      <c r="M39" s="881"/>
      <c r="N39" s="273">
        <f>K39/L39</f>
        <v>24904.108845409319</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118413.34329633495</v>
      </c>
      <c r="L40" s="277"/>
      <c r="M40" s="278">
        <v>18</v>
      </c>
      <c r="N40" s="273">
        <f>K40/M40</f>
        <v>6578.5190720186083</v>
      </c>
    </row>
    <row r="41" spans="1:14">
      <c r="B41" s="321"/>
      <c r="C41" s="322"/>
      <c r="D41" s="322"/>
      <c r="E41" s="322"/>
      <c r="F41" s="324"/>
      <c r="G41" s="324"/>
      <c r="H41" s="125"/>
      <c r="I41" s="36"/>
      <c r="J41" s="37"/>
      <c r="K41" s="275"/>
      <c r="L41" s="277"/>
      <c r="M41" s="278"/>
      <c r="N41" s="273"/>
    </row>
    <row r="42" spans="1:14">
      <c r="B42" s="883" t="s">
        <v>952</v>
      </c>
      <c r="C42" s="884"/>
      <c r="D42" s="884"/>
      <c r="E42" s="38"/>
      <c r="F42" s="39"/>
      <c r="G42" s="39"/>
      <c r="H42" s="40"/>
      <c r="I42" s="36"/>
      <c r="J42" s="37"/>
      <c r="K42" s="280"/>
      <c r="L42" s="277"/>
      <c r="M42" s="402">
        <v>0.01</v>
      </c>
      <c r="N42" s="345">
        <f>N76*M42</f>
        <v>29.963350251000556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49031.250978877128</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565</v>
      </c>
      <c r="B49" s="43" t="str">
        <f>VLOOKUP(A49,MATERIALES!A5:D373,3,FALSE)</f>
        <v>Mezcla densa en Caliente MDC-25</v>
      </c>
      <c r="C49" s="282"/>
      <c r="D49" s="282"/>
      <c r="E49" s="282"/>
      <c r="F49" s="282"/>
      <c r="G49" s="282"/>
      <c r="H49" s="282"/>
      <c r="I49" s="269"/>
      <c r="J49" s="225" t="str">
        <f>VLOOKUP(A49,MATERIALES!A5:D641,2,FALSE)</f>
        <v>m3</v>
      </c>
      <c r="K49" s="283">
        <v>0.153</v>
      </c>
      <c r="L49" s="268"/>
      <c r="M49" s="403">
        <f>VLOOKUP(A49,MATERIALES!A5:D396,4,FALSE)</f>
        <v>543973.84520502354</v>
      </c>
      <c r="N49" s="273">
        <f>K49*M49</f>
        <v>83227.998316368597</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83227.998316368597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13">
        <f>VLOOKUP(A59,TRANSPORTE!A5:D117,4,FALSE)</f>
        <v>1270.1333007478286</v>
      </c>
      <c r="M59" s="914"/>
      <c r="N59" s="288">
        <f>K59*L59</f>
        <v>194.33039501441777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194.33039501441777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144</v>
      </c>
      <c r="N70" s="396">
        <f>K70/M70</f>
        <v>2255.4583333333335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2996.3350251000556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135449.91471536021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27089.982943072042</v>
      </c>
      <c r="M83" s="862"/>
      <c r="N83" s="51"/>
    </row>
    <row r="84" spans="1:14">
      <c r="B84" s="89" t="s">
        <v>973</v>
      </c>
      <c r="C84" s="90"/>
      <c r="D84" s="90"/>
      <c r="E84" s="90"/>
      <c r="F84" s="90"/>
      <c r="G84" s="90"/>
      <c r="H84" s="90"/>
      <c r="I84" s="87"/>
      <c r="J84" s="88"/>
      <c r="K84" s="305">
        <v>0.05</v>
      </c>
      <c r="L84" s="861">
        <f>N78*K84</f>
        <v>6772.4957357680105</v>
      </c>
      <c r="M84" s="862"/>
      <c r="N84" s="51"/>
    </row>
    <row r="85" spans="1:14" ht="15.75" thickBot="1">
      <c r="B85" s="91" t="s">
        <v>974</v>
      </c>
      <c r="C85" s="92"/>
      <c r="D85" s="92"/>
      <c r="E85" s="92"/>
      <c r="F85" s="92"/>
      <c r="G85" s="92"/>
      <c r="H85" s="92"/>
      <c r="I85" s="93"/>
      <c r="J85" s="94"/>
      <c r="K85" s="306">
        <v>0.05</v>
      </c>
      <c r="L85" s="863">
        <f>N78*K85</f>
        <v>6772.4957357680105</v>
      </c>
      <c r="M85" s="864"/>
      <c r="N85" s="51"/>
    </row>
    <row r="86" spans="1:14" ht="15.75" thickBot="1">
      <c r="B86" s="826" t="s">
        <v>953</v>
      </c>
      <c r="C86" s="827"/>
      <c r="D86" s="827"/>
      <c r="E86" s="827"/>
      <c r="F86" s="827"/>
      <c r="G86" s="827"/>
      <c r="H86" s="827"/>
      <c r="I86" s="827"/>
      <c r="J86" s="827"/>
      <c r="K86" s="827"/>
      <c r="L86" s="827"/>
      <c r="M86" s="828"/>
      <c r="N86" s="52">
        <f>L83+L84+L85</f>
        <v>40634.974414608063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176084.88912996827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1599</v>
      </c>
      <c r="C31" s="81" t="s">
        <v>2080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18</v>
      </c>
      <c r="N36" s="273">
        <f>K36/M36</f>
        <v>2825.5902759997089</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81376.999948791621</v>
      </c>
      <c r="L37" s="271"/>
      <c r="M37" s="272">
        <v>18</v>
      </c>
      <c r="N37" s="273">
        <f>K37/M37</f>
        <v>4520.9444415995349</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183098.24988478114</v>
      </c>
      <c r="L38" s="271"/>
      <c r="M38" s="272">
        <v>18</v>
      </c>
      <c r="N38" s="273">
        <f>K38/M38</f>
        <v>10172.124993598953</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448273.95921736775</v>
      </c>
      <c r="L39" s="880">
        <v>18</v>
      </c>
      <c r="M39" s="881"/>
      <c r="N39" s="273">
        <f>K39/L39</f>
        <v>24904.108845409319</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118413.34329633495</v>
      </c>
      <c r="L40" s="277"/>
      <c r="M40" s="278">
        <v>18</v>
      </c>
      <c r="N40" s="273">
        <f>K40/M40</f>
        <v>6578.5190720186083</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29.963350251000556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49031.250978877128</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543973.84520502354</v>
      </c>
      <c r="N49" s="273">
        <f>K49*M49</f>
        <v>83227.998316368597</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83227.998316368597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13">
        <f>VLOOKUP(A59,TRANSPORTE!A5:D117,4,FALSE)</f>
        <v>1270.1333007478286</v>
      </c>
      <c r="M59" s="914"/>
      <c r="N59" s="288">
        <f>K59*L59</f>
        <v>194.33039501441777</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194.33039501441777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144</v>
      </c>
      <c r="N70" s="396">
        <f>K70/M70</f>
        <v>2255.4583333333335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2996.3350251000556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135449.91471536021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27089.982943072042</v>
      </c>
      <c r="M83" s="862"/>
      <c r="N83" s="51"/>
    </row>
    <row r="84" spans="1:14">
      <c r="B84" s="89" t="s">
        <v>973</v>
      </c>
      <c r="C84" s="90"/>
      <c r="D84" s="90"/>
      <c r="E84" s="90"/>
      <c r="F84" s="90"/>
      <c r="G84" s="90"/>
      <c r="H84" s="90"/>
      <c r="I84" s="87"/>
      <c r="J84" s="88"/>
      <c r="K84" s="305">
        <v>0.05</v>
      </c>
      <c r="L84" s="861">
        <f>N78*K84</f>
        <v>6772.4957357680105</v>
      </c>
      <c r="M84" s="862"/>
      <c r="N84" s="51"/>
    </row>
    <row r="85" spans="1:14" ht="15.75" thickBot="1">
      <c r="B85" s="91" t="s">
        <v>974</v>
      </c>
      <c r="C85" s="92"/>
      <c r="D85" s="92"/>
      <c r="E85" s="92"/>
      <c r="F85" s="92"/>
      <c r="G85" s="92"/>
      <c r="H85" s="92"/>
      <c r="I85" s="93"/>
      <c r="J85" s="94"/>
      <c r="K85" s="306">
        <v>0.05</v>
      </c>
      <c r="L85" s="863">
        <f>N78*K85</f>
        <v>6772.4957357680105</v>
      </c>
      <c r="M85" s="864"/>
      <c r="N85" s="51"/>
    </row>
    <row r="86" spans="1:14" ht="15.75" thickBot="1">
      <c r="B86" s="826" t="s">
        <v>953</v>
      </c>
      <c r="C86" s="827"/>
      <c r="D86" s="827"/>
      <c r="E86" s="827"/>
      <c r="F86" s="827"/>
      <c r="G86" s="827"/>
      <c r="H86" s="827"/>
      <c r="I86" s="827"/>
      <c r="J86" s="827"/>
      <c r="K86" s="827"/>
      <c r="L86" s="827"/>
      <c r="M86" s="828"/>
      <c r="N86" s="52">
        <f>L83+L84+L85</f>
        <v>40634.974414608063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176084.88912996827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1600</v>
      </c>
      <c r="C31" s="81" t="s">
        <v>2081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15</v>
      </c>
      <c r="N36" s="273">
        <f>K36/M36</f>
        <v>3390.7083311996507</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81376.999948791621</v>
      </c>
      <c r="L37" s="271"/>
      <c r="M37" s="272">
        <v>15</v>
      </c>
      <c r="N37" s="273">
        <f>K37/M37</f>
        <v>5425.1333299194412</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183098.24988478114</v>
      </c>
      <c r="L38" s="271"/>
      <c r="M38" s="272">
        <v>15</v>
      </c>
      <c r="N38" s="273">
        <f>K38/M38</f>
        <v>12206.549992318742</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448273.95921736775</v>
      </c>
      <c r="L39" s="880">
        <v>15</v>
      </c>
      <c r="M39" s="881"/>
      <c r="N39" s="273">
        <f>K39/L39</f>
        <v>29884.930614491182</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118413.34329633495</v>
      </c>
      <c r="L40" s="277"/>
      <c r="M40" s="278">
        <v>15</v>
      </c>
      <c r="N40" s="273">
        <f>K40/M40</f>
        <v>7894.2228864223298</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35.956020301200674</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58837.501174652549</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565</v>
      </c>
      <c r="B49" s="43" t="str">
        <f>VLOOKUP(A49,MATERIALES!A4:D373,3,FALSE)</f>
        <v>Mezcla densa en Caliente MDC-25</v>
      </c>
      <c r="C49" s="282"/>
      <c r="D49" s="282"/>
      <c r="E49" s="282"/>
      <c r="F49" s="282"/>
      <c r="G49" s="282"/>
      <c r="H49" s="282"/>
      <c r="I49" s="269"/>
      <c r="J49" s="225" t="str">
        <f>VLOOKUP(A49,MATERIALES!A5:D641,2,FALSE)</f>
        <v>m3</v>
      </c>
      <c r="K49" s="283">
        <v>0.153</v>
      </c>
      <c r="L49" s="268"/>
      <c r="M49" s="403">
        <f>VLOOKUP(A49,MATERIALES!A5:D396,4,FALSE)</f>
        <v>543973.84520502354</v>
      </c>
      <c r="N49" s="273">
        <f>K49*M49</f>
        <v>83227.998316368597</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83227.998316368597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13">
        <f>VLOOKUP(A59,TRANSPORTE!A5:D117,4,FALSE)</f>
        <v>1270.1333007478286</v>
      </c>
      <c r="M59" s="914"/>
      <c r="N59" s="288">
        <f>K59*L59</f>
        <v>194.33039501441777</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194.33039501441777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120</v>
      </c>
      <c r="N70" s="396">
        <f>K70/M70</f>
        <v>2706.55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3595.602030120067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145855.43191615562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29171.086383231126</v>
      </c>
      <c r="M83" s="862"/>
      <c r="N83" s="51"/>
    </row>
    <row r="84" spans="1:14">
      <c r="B84" s="89" t="s">
        <v>973</v>
      </c>
      <c r="C84" s="90"/>
      <c r="D84" s="90"/>
      <c r="E84" s="90"/>
      <c r="F84" s="90"/>
      <c r="G84" s="90"/>
      <c r="H84" s="90"/>
      <c r="I84" s="87"/>
      <c r="J84" s="88"/>
      <c r="K84" s="305">
        <v>0.05</v>
      </c>
      <c r="L84" s="861">
        <f>N78*K84</f>
        <v>7292.7715958077815</v>
      </c>
      <c r="M84" s="862"/>
      <c r="N84" s="51"/>
    </row>
    <row r="85" spans="1:14" ht="15.75" thickBot="1">
      <c r="B85" s="91" t="s">
        <v>974</v>
      </c>
      <c r="C85" s="92"/>
      <c r="D85" s="92"/>
      <c r="E85" s="92"/>
      <c r="F85" s="92"/>
      <c r="G85" s="92"/>
      <c r="H85" s="92"/>
      <c r="I85" s="93"/>
      <c r="J85" s="94"/>
      <c r="K85" s="306">
        <v>0.05</v>
      </c>
      <c r="L85" s="863">
        <f>N78*K85</f>
        <v>7292.7715958077815</v>
      </c>
      <c r="M85" s="864"/>
      <c r="N85" s="51"/>
    </row>
    <row r="86" spans="1:14" ht="15.75" thickBot="1">
      <c r="B86" s="826" t="s">
        <v>953</v>
      </c>
      <c r="C86" s="827"/>
      <c r="D86" s="827"/>
      <c r="E86" s="827"/>
      <c r="F86" s="827"/>
      <c r="G86" s="827"/>
      <c r="H86" s="827"/>
      <c r="I86" s="827"/>
      <c r="J86" s="827"/>
      <c r="K86" s="827"/>
      <c r="L86" s="827"/>
      <c r="M86" s="828"/>
      <c r="N86" s="52">
        <f>L83+L84+L85</f>
        <v>43756.629574846687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189612.0614910023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1601</v>
      </c>
      <c r="C31" s="81" t="s">
        <v>2084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272">
        <v>15</v>
      </c>
      <c r="N36" s="273">
        <f>K36/M36</f>
        <v>3390.7083311996507</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81376.999948791621</v>
      </c>
      <c r="L37" s="271"/>
      <c r="M37" s="272">
        <v>15</v>
      </c>
      <c r="N37" s="273">
        <f>K37/M37</f>
        <v>5425.1333299194412</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183098.24988478114</v>
      </c>
      <c r="L38" s="271"/>
      <c r="M38" s="272">
        <v>15</v>
      </c>
      <c r="N38" s="273">
        <f>K38/M38</f>
        <v>12206.549992318742</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448273.95921736775</v>
      </c>
      <c r="L39" s="880">
        <v>15</v>
      </c>
      <c r="M39" s="881"/>
      <c r="N39" s="273">
        <f>K39/L39</f>
        <v>29884.930614491182</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118413.34329633495</v>
      </c>
      <c r="L40" s="277"/>
      <c r="M40" s="278">
        <v>15</v>
      </c>
      <c r="N40" s="273">
        <f>K40/M40</f>
        <v>7894.2228864223298</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35.956020301200674</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58837.501174652549</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543973.84520502354</v>
      </c>
      <c r="N49" s="273">
        <f>K49*M49</f>
        <v>83227.998316368597</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83227.998316368597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13">
        <f>VLOOKUP(A59,TRANSPORTE!A5:D117,4,FALSE)</f>
        <v>1270.1333007478286</v>
      </c>
      <c r="M59" s="914"/>
      <c r="N59" s="288">
        <f>K59*L59</f>
        <v>194.33039501441777</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194.33039501441777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120</v>
      </c>
      <c r="N70" s="396">
        <f>K70/M70</f>
        <v>2706.55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3595.602030120067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145855.43191615562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29171.086383231126</v>
      </c>
      <c r="M83" s="862"/>
      <c r="N83" s="51"/>
    </row>
    <row r="84" spans="1:14">
      <c r="B84" s="89" t="s">
        <v>973</v>
      </c>
      <c r="C84" s="90"/>
      <c r="D84" s="90"/>
      <c r="E84" s="90"/>
      <c r="F84" s="90"/>
      <c r="G84" s="90"/>
      <c r="H84" s="90"/>
      <c r="I84" s="87"/>
      <c r="J84" s="88"/>
      <c r="K84" s="305">
        <v>0.05</v>
      </c>
      <c r="L84" s="861">
        <f>N78*K84</f>
        <v>7292.7715958077815</v>
      </c>
      <c r="M84" s="862"/>
      <c r="N84" s="51"/>
    </row>
    <row r="85" spans="1:14" ht="15.75" thickBot="1">
      <c r="B85" s="91" t="s">
        <v>974</v>
      </c>
      <c r="C85" s="92"/>
      <c r="D85" s="92"/>
      <c r="E85" s="92"/>
      <c r="F85" s="92"/>
      <c r="G85" s="92"/>
      <c r="H85" s="92"/>
      <c r="I85" s="93"/>
      <c r="J85" s="94"/>
      <c r="K85" s="306">
        <v>0.05</v>
      </c>
      <c r="L85" s="863">
        <f>N78*K85</f>
        <v>7292.7715958077815</v>
      </c>
      <c r="M85" s="864"/>
      <c r="N85" s="51"/>
    </row>
    <row r="86" spans="1:14" ht="15.75" thickBot="1">
      <c r="B86" s="826" t="s">
        <v>953</v>
      </c>
      <c r="C86" s="827"/>
      <c r="D86" s="827"/>
      <c r="E86" s="827"/>
      <c r="F86" s="827"/>
      <c r="G86" s="827"/>
      <c r="H86" s="827"/>
      <c r="I86" s="827"/>
      <c r="J86" s="827"/>
      <c r="K86" s="827"/>
      <c r="L86" s="827"/>
      <c r="M86" s="828"/>
      <c r="N86" s="52">
        <f>L83+L84+L85</f>
        <v>43756.629574846687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189612.0614910023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1088</v>
      </c>
      <c r="C31" s="81" t="s">
        <v>2085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4.3147224361440797</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4.3147224361440797</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887</v>
      </c>
      <c r="B49" s="43" t="str">
        <f>VLOOKUP(A49,MATERIALES!A4:D373,3,FALSE)</f>
        <v>Geotextil Nt Repav 450 O Similar (Proveedores Pavco, Lafayet, Geomatrix, Tensar, Omnes U Otros)</v>
      </c>
      <c r="C49" s="282"/>
      <c r="D49" s="282"/>
      <c r="E49" s="282"/>
      <c r="F49" s="282"/>
      <c r="G49" s="282"/>
      <c r="H49" s="282"/>
      <c r="I49" s="269"/>
      <c r="J49" s="225" t="str">
        <f>VLOOKUP(A49,MATERIALES!A5:D641,2,FALSE)</f>
        <v>m2</v>
      </c>
      <c r="K49" s="283">
        <v>1.0549999999999999</v>
      </c>
      <c r="L49" s="268"/>
      <c r="M49" s="403">
        <f>VLOOKUP(A49,MATERIALES!A5:D396,4,FALSE)</f>
        <v>4895.8298237071231</v>
      </c>
      <c r="N49" s="273">
        <f>K49*M49</f>
        <v>5165.1004640110141</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5165.1004640110141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1000</v>
      </c>
      <c r="N70" s="396">
        <f>K70/M70</f>
        <v>324.786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431.472243614408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5600.8874300615662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1120.1774860123132</v>
      </c>
      <c r="M83" s="862"/>
      <c r="N83" s="51"/>
    </row>
    <row r="84" spans="1:14">
      <c r="B84" s="89" t="s">
        <v>973</v>
      </c>
      <c r="C84" s="90"/>
      <c r="D84" s="90"/>
      <c r="E84" s="90"/>
      <c r="F84" s="90"/>
      <c r="G84" s="90"/>
      <c r="H84" s="90"/>
      <c r="I84" s="87"/>
      <c r="J84" s="88"/>
      <c r="K84" s="305">
        <v>0.05</v>
      </c>
      <c r="L84" s="861">
        <f>N78*K84</f>
        <v>280.04437150307831</v>
      </c>
      <c r="M84" s="862"/>
      <c r="N84" s="51"/>
    </row>
    <row r="85" spans="1:14" ht="15.75" thickBot="1">
      <c r="B85" s="91" t="s">
        <v>974</v>
      </c>
      <c r="C85" s="92"/>
      <c r="D85" s="92"/>
      <c r="E85" s="92"/>
      <c r="F85" s="92"/>
      <c r="G85" s="92"/>
      <c r="H85" s="92"/>
      <c r="I85" s="93"/>
      <c r="J85" s="94"/>
      <c r="K85" s="306">
        <v>0.05</v>
      </c>
      <c r="L85" s="863">
        <f>N78*K85</f>
        <v>280.04437150307831</v>
      </c>
      <c r="M85" s="864"/>
      <c r="N85" s="51"/>
    </row>
    <row r="86" spans="1:14" ht="15.75" thickBot="1">
      <c r="B86" s="826" t="s">
        <v>953</v>
      </c>
      <c r="C86" s="827"/>
      <c r="D86" s="827"/>
      <c r="E86" s="827"/>
      <c r="F86" s="827"/>
      <c r="G86" s="827"/>
      <c r="H86" s="827"/>
      <c r="I86" s="827"/>
      <c r="J86" s="827"/>
      <c r="K86" s="827"/>
      <c r="L86" s="827"/>
      <c r="M86" s="828"/>
      <c r="N86" s="52">
        <f>L83+L84+L85</f>
        <v>1680.2662290184699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7281.153659080036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1089</v>
      </c>
      <c r="C31" s="219" t="s">
        <v>2086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164</v>
      </c>
      <c r="B36" s="875" t="str">
        <f>VLOOKUP(A36,EQUIPOS!A6:D154,3,FALSE)</f>
        <v>Compactador manual de rodillo</v>
      </c>
      <c r="C36" s="876"/>
      <c r="D36" s="876"/>
      <c r="E36" s="876"/>
      <c r="F36" s="876"/>
      <c r="G36" s="876"/>
      <c r="H36" s="877"/>
      <c r="I36" s="268"/>
      <c r="J36" s="269"/>
      <c r="K36" s="270">
        <f>VLOOKUP(A36,EQUIPOS!A6:D163,4,FALSE)</f>
        <v>50860.624967994758</v>
      </c>
      <c r="L36" s="271"/>
      <c r="M36" s="272">
        <v>2</v>
      </c>
      <c r="N36" s="273">
        <f>K36/M36</f>
        <v>25430.312483997379</v>
      </c>
    </row>
    <row r="37" spans="1:14">
      <c r="A37" s="113" t="s">
        <v>180</v>
      </c>
      <c r="B37" s="875" t="str">
        <f>VLOOKUP(A37,EQUIPOS!A7:D154,3,FALSE)</f>
        <v>Compresor 120 HP, con martillo.</v>
      </c>
      <c r="C37" s="876"/>
      <c r="D37" s="876"/>
      <c r="E37" s="876"/>
      <c r="F37" s="876"/>
      <c r="G37" s="876"/>
      <c r="H37" s="877"/>
      <c r="I37" s="268"/>
      <c r="J37" s="269"/>
      <c r="K37" s="270">
        <f>VLOOKUP(A37,EQUIPOS!A7:D164,4,FALSE)</f>
        <v>116352.64355585327</v>
      </c>
      <c r="L37" s="271"/>
      <c r="M37" s="272">
        <v>4</v>
      </c>
      <c r="N37" s="273">
        <f>K37/M37</f>
        <v>29088.160888963317</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20504.475029668389</v>
      </c>
      <c r="L38" s="271"/>
      <c r="M38" s="272">
        <v>10</v>
      </c>
      <c r="N38" s="273">
        <f>K38/M38</f>
        <v>2050.4475029668388</v>
      </c>
    </row>
    <row r="39" spans="1:14">
      <c r="A39" t="s">
        <v>303</v>
      </c>
      <c r="B39" s="875" t="str">
        <f>VLOOKUP(A39,EQUIPOS!A9:D154,3,FALSE)</f>
        <v>Retrocargador, pala de 1,1 m3 de capacidad, profundidad de excavación de 4.400 mm y una altura de 5.680 mm</v>
      </c>
      <c r="C39" s="876"/>
      <c r="D39" s="876"/>
      <c r="E39" s="876"/>
      <c r="F39" s="876"/>
      <c r="G39" s="876"/>
      <c r="H39" s="877"/>
      <c r="I39" s="268"/>
      <c r="J39" s="269"/>
      <c r="K39" s="270">
        <f>VLOOKUP(A39,EQUIPOS!A9:D166,4,FALSE)</f>
        <v>122065.49992318742</v>
      </c>
      <c r="L39" s="271"/>
      <c r="M39" s="272">
        <v>10</v>
      </c>
      <c r="N39" s="273">
        <f>K39/M39</f>
        <v>12206.549992318742</v>
      </c>
    </row>
    <row r="40" spans="1:14">
      <c r="A40" t="s">
        <v>129</v>
      </c>
      <c r="B40" s="875" t="str">
        <f>VLOOKUP(A40,EQUIPOS!A10:D154,3,FALSE)</f>
        <v xml:space="preserve">Buldozer, Potencia al volante de 140 HP, motor de 2200 RPM, longitud de hoja 4,80m. </v>
      </c>
      <c r="C40" s="876"/>
      <c r="D40" s="876"/>
      <c r="E40" s="876"/>
      <c r="F40" s="876"/>
      <c r="G40" s="876"/>
      <c r="H40" s="877"/>
      <c r="I40" s="268"/>
      <c r="J40" s="269"/>
      <c r="K40" s="270">
        <f>VLOOKUP(A40,EQUIPOS!A10:D167,4,FALSE)</f>
        <v>132237.62491678639</v>
      </c>
      <c r="L40" s="271"/>
      <c r="M40" s="272">
        <v>100</v>
      </c>
      <c r="N40" s="273">
        <f>K40/M40</f>
        <v>1322.3762491678638</v>
      </c>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1348.350761295025</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71446.197878709165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442</v>
      </c>
      <c r="B53" s="43" t="str">
        <f>VLOOKUP(A53,MATERIALES!A5:D373,3,FALSE)</f>
        <v>Derechos de explotación y/o disposición de materiales</v>
      </c>
      <c r="C53" s="282"/>
      <c r="D53" s="282"/>
      <c r="E53" s="282"/>
      <c r="F53" s="282"/>
      <c r="G53" s="282"/>
      <c r="H53" s="282"/>
      <c r="I53" s="269"/>
      <c r="J53" s="225" t="str">
        <f>VLOOKUP(A53,MATERIALES!A7:D645,2,FALSE)</f>
        <v>m3</v>
      </c>
      <c r="K53" s="283">
        <v>1</v>
      </c>
      <c r="L53" s="268"/>
      <c r="M53" s="403">
        <f>VLOOKUP(A53,MATERIALES!A5:D396,4,FALSE)</f>
        <v>5144.6869468997002</v>
      </c>
      <c r="N53" s="273">
        <f>K53*M53</f>
        <v>5144.6869468997002</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5144.6869468997002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1256</v>
      </c>
      <c r="B63" s="46" t="str">
        <f>VLOOKUP(A63,TRANSPORTE!A5:D117,3,FALSE)</f>
        <v>Transporte de material de excavación</v>
      </c>
      <c r="C63" s="318"/>
      <c r="D63" s="318"/>
      <c r="E63" s="318"/>
      <c r="F63" s="318"/>
      <c r="G63" s="318"/>
      <c r="H63" s="312" t="s">
        <v>1468</v>
      </c>
      <c r="I63" s="280">
        <v>1.3</v>
      </c>
      <c r="J63" s="287">
        <v>1</v>
      </c>
      <c r="K63" s="280">
        <f>I63*J63</f>
        <v>1.3</v>
      </c>
      <c r="L63" s="913">
        <f>VLOOKUP(A63,TRANSPORTE!A5:D117,4,FALSE)</f>
        <v>1104.4210612622992</v>
      </c>
      <c r="M63" s="914"/>
      <c r="N63" s="288">
        <f>K63*L63</f>
        <v>1435.747379640989</v>
      </c>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1435.747379640989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3">
        <f>K74/J74*100</f>
        <v>175560</v>
      </c>
      <c r="J74" s="294">
        <v>185</v>
      </c>
      <c r="K74" s="295">
        <f>VLOOKUP(A74,'MANO DE OBRA'!A8:D99,4,FALSE)</f>
        <v>324786</v>
      </c>
      <c r="L74" s="50"/>
      <c r="M74" s="296">
        <v>32</v>
      </c>
      <c r="N74" s="396">
        <f>K74/M74</f>
        <v>10149.5625</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32</v>
      </c>
      <c r="N75" s="396">
        <f>K75/M75</f>
        <v>3333.9451129502495</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1">
        <f>SUM(N74:N79)</f>
        <v>13483.507612950249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91510.139818200114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18302.027963640023</v>
      </c>
      <c r="M87" s="862"/>
      <c r="N87" s="51"/>
    </row>
    <row r="88" spans="1:14">
      <c r="B88" s="89" t="s">
        <v>973</v>
      </c>
      <c r="C88" s="90"/>
      <c r="D88" s="90"/>
      <c r="E88" s="90"/>
      <c r="F88" s="90"/>
      <c r="G88" s="90"/>
      <c r="H88" s="90"/>
      <c r="I88" s="87"/>
      <c r="J88" s="88"/>
      <c r="K88" s="305">
        <v>0.05</v>
      </c>
      <c r="L88" s="861">
        <f>N82*K88</f>
        <v>4575.5069909100057</v>
      </c>
      <c r="M88" s="862"/>
      <c r="N88" s="51"/>
    </row>
    <row r="89" spans="1:14" ht="15.75" thickBot="1">
      <c r="B89" s="91" t="s">
        <v>974</v>
      </c>
      <c r="C89" s="92"/>
      <c r="D89" s="92"/>
      <c r="E89" s="92"/>
      <c r="F89" s="92"/>
      <c r="G89" s="92"/>
      <c r="H89" s="92"/>
      <c r="I89" s="93"/>
      <c r="J89" s="94"/>
      <c r="K89" s="306">
        <v>0.05</v>
      </c>
      <c r="L89" s="863">
        <f>N82*K89</f>
        <v>4575.5069909100057</v>
      </c>
      <c r="M89" s="864"/>
      <c r="N89" s="51"/>
    </row>
    <row r="90" spans="1:14" ht="15.75" thickBot="1">
      <c r="B90" s="826" t="s">
        <v>953</v>
      </c>
      <c r="C90" s="827"/>
      <c r="D90" s="827"/>
      <c r="E90" s="827"/>
      <c r="F90" s="827"/>
      <c r="G90" s="827"/>
      <c r="H90" s="827"/>
      <c r="I90" s="827"/>
      <c r="J90" s="827"/>
      <c r="K90" s="827"/>
      <c r="L90" s="827"/>
      <c r="M90" s="828"/>
      <c r="N90" s="52">
        <f>L87+L88+L89</f>
        <v>27453.041945460034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118963.18176366015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1602</v>
      </c>
      <c r="C31" s="81" t="s">
        <v>2087</v>
      </c>
      <c r="D31" s="82"/>
      <c r="E31" s="82"/>
      <c r="F31" s="82"/>
      <c r="G31" s="82"/>
      <c r="H31" s="82"/>
      <c r="I31" s="82"/>
      <c r="J31" s="83"/>
      <c r="K31" s="309"/>
      <c r="L31" s="307" t="s">
        <v>387</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6145.6588502993673</v>
      </c>
      <c r="L36" s="271"/>
      <c r="M36" s="272">
        <v>2</v>
      </c>
      <c r="N36" s="273">
        <f>K36/M36</f>
        <v>3072.8294251496836</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268"/>
      <c r="J37" s="269"/>
      <c r="K37" s="270">
        <f>VLOOKUP(A37,EQUIPOS!A7:D164,4,FALSE)</f>
        <v>122065.49992318742</v>
      </c>
      <c r="L37" s="271"/>
      <c r="M37" s="272">
        <v>10</v>
      </c>
      <c r="N37" s="273">
        <f>K37/M37</f>
        <v>12206.549992318742</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268"/>
      <c r="J39" s="269"/>
      <c r="K39" s="270"/>
      <c r="L39" s="271"/>
      <c r="M39" s="272"/>
      <c r="N39" s="273"/>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N80*M46</f>
        <v>269.67015225900496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15549.049569727431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B53" s="43"/>
      <c r="C53" s="282"/>
      <c r="D53" s="282"/>
      <c r="E53" s="282"/>
      <c r="F53" s="282"/>
      <c r="G53" s="282"/>
      <c r="H53" s="282"/>
      <c r="I53" s="269"/>
      <c r="J53" s="225"/>
      <c r="K53" s="283"/>
      <c r="L53" s="268"/>
      <c r="M53" s="403"/>
      <c r="N53" s="273"/>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B63" s="46"/>
      <c r="C63" s="318"/>
      <c r="D63" s="318"/>
      <c r="E63" s="318"/>
      <c r="F63" s="318"/>
      <c r="G63" s="318"/>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3">
        <f>K74/J74*100</f>
        <v>175560</v>
      </c>
      <c r="J74" s="294">
        <v>185</v>
      </c>
      <c r="K74" s="295">
        <f>VLOOKUP(A74,'MANO DE OBRA'!A8:D99,4,FALSE)</f>
        <v>324786</v>
      </c>
      <c r="L74" s="50"/>
      <c r="M74" s="296">
        <v>80</v>
      </c>
      <c r="N74" s="396">
        <f>K74/M74</f>
        <v>4059.8249999999998</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5393.4030451800991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20942.452614907532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4188.4905229815067</v>
      </c>
      <c r="M87" s="862"/>
      <c r="N87" s="51"/>
    </row>
    <row r="88" spans="1:14">
      <c r="B88" s="89" t="s">
        <v>973</v>
      </c>
      <c r="C88" s="90"/>
      <c r="D88" s="90"/>
      <c r="E88" s="90"/>
      <c r="F88" s="90"/>
      <c r="G88" s="90"/>
      <c r="H88" s="90"/>
      <c r="I88" s="87"/>
      <c r="J88" s="88"/>
      <c r="K88" s="305">
        <v>0.05</v>
      </c>
      <c r="L88" s="861">
        <f>N82*K88</f>
        <v>1047.1226307453767</v>
      </c>
      <c r="M88" s="862"/>
      <c r="N88" s="51"/>
    </row>
    <row r="89" spans="1:14" ht="15.75" thickBot="1">
      <c r="B89" s="91" t="s">
        <v>974</v>
      </c>
      <c r="C89" s="92"/>
      <c r="D89" s="92"/>
      <c r="E89" s="92"/>
      <c r="F89" s="92"/>
      <c r="G89" s="92"/>
      <c r="H89" s="92"/>
      <c r="I89" s="93"/>
      <c r="J89" s="94"/>
      <c r="K89" s="306">
        <v>0.05</v>
      </c>
      <c r="L89" s="863">
        <f>N82*K89</f>
        <v>1047.1226307453767</v>
      </c>
      <c r="M89" s="864"/>
      <c r="N89" s="51"/>
    </row>
    <row r="90" spans="1:14" ht="15.75" thickBot="1">
      <c r="B90" s="826" t="s">
        <v>953</v>
      </c>
      <c r="C90" s="827"/>
      <c r="D90" s="827"/>
      <c r="E90" s="827"/>
      <c r="F90" s="827"/>
      <c r="G90" s="827"/>
      <c r="H90" s="827"/>
      <c r="I90" s="827"/>
      <c r="J90" s="827"/>
      <c r="K90" s="827"/>
      <c r="L90" s="827"/>
      <c r="M90" s="828"/>
      <c r="N90" s="52">
        <f>L87+L88+L89</f>
        <v>6282.7357844722592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27225.188399379789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1090</v>
      </c>
      <c r="C31" s="81" t="s">
        <v>2038</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8"/>
      <c r="J36" s="269"/>
      <c r="K36" s="270">
        <f>VLOOKUP(A36,EQUIPOS!A6:D163,4,FALSE)</f>
        <v>2429.7802910157043</v>
      </c>
      <c r="L36" s="271"/>
      <c r="M36" s="272">
        <v>60</v>
      </c>
      <c r="N36" s="273">
        <f>K36/M36</f>
        <v>40.496338183595071</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60</v>
      </c>
      <c r="N37" s="273">
        <f>K37/M37</f>
        <v>1247.3555643048269</v>
      </c>
    </row>
    <row r="38" spans="1:14">
      <c r="A38" t="s">
        <v>138</v>
      </c>
      <c r="B38" s="875" t="str">
        <f>VLOOKUP(A38,EQUIPOS!A8:D154,3,FALSE)</f>
        <v>Camioneta D-300</v>
      </c>
      <c r="C38" s="876"/>
      <c r="D38" s="876"/>
      <c r="E38" s="876"/>
      <c r="F38" s="876"/>
      <c r="G38" s="876"/>
      <c r="H38" s="877"/>
      <c r="I38" s="268"/>
      <c r="J38" s="269"/>
      <c r="K38" s="270">
        <f>VLOOKUP(A38,EQUIPOS!A8:D165,4,FALSE)</f>
        <v>47160.292568237295</v>
      </c>
      <c r="L38" s="271"/>
      <c r="M38" s="272">
        <v>60</v>
      </c>
      <c r="N38" s="273">
        <f>K38/M38</f>
        <v>786.00487613728831</v>
      </c>
    </row>
    <row r="39" spans="1:14">
      <c r="B39" s="875"/>
      <c r="C39" s="876"/>
      <c r="D39" s="876"/>
      <c r="E39" s="876"/>
      <c r="F39" s="876"/>
      <c r="G39" s="876"/>
      <c r="H39" s="877"/>
      <c r="I39" s="268"/>
      <c r="J39" s="269"/>
      <c r="K39" s="270"/>
      <c r="L39" s="271"/>
      <c r="M39" s="272"/>
      <c r="N39" s="273"/>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N80*M46</f>
        <v>22.390442043167496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2096.2472206688781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860</v>
      </c>
      <c r="B53" s="43" t="str">
        <f>VLOOKUP(A53,MATERIALES!A5:D373,3,FALSE)</f>
        <v>Emulsión CRR-2</v>
      </c>
      <c r="C53" s="282"/>
      <c r="D53" s="282"/>
      <c r="E53" s="282"/>
      <c r="F53" s="282"/>
      <c r="G53" s="282"/>
      <c r="H53" s="282"/>
      <c r="I53" s="269"/>
      <c r="J53" s="225" t="str">
        <f>VLOOKUP(A53,MATERIALES!A7:D645,2,FALSE)</f>
        <v>lt</v>
      </c>
      <c r="K53" s="283">
        <v>0.12</v>
      </c>
      <c r="L53" s="268"/>
      <c r="M53" s="403">
        <f>VLOOKUP(A53,MATERIALES!A5:D396,4,FALSE)</f>
        <v>2380.6516572668402</v>
      </c>
      <c r="N53" s="273">
        <f>K53*M53</f>
        <v>285.6781988720208</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285.6781988720208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B63" s="46"/>
      <c r="C63" s="318"/>
      <c r="D63" s="318"/>
      <c r="E63" s="318"/>
      <c r="F63" s="318"/>
      <c r="G63" s="318"/>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7</v>
      </c>
      <c r="B74" s="49" t="str">
        <f>VLOOKUP(A74,'MANO DE OBRA'!A8:D68,3,FALSE)</f>
        <v>Obrero (2)</v>
      </c>
      <c r="C74" s="47"/>
      <c r="D74" s="47"/>
      <c r="E74" s="47"/>
      <c r="F74" s="47"/>
      <c r="G74" s="47"/>
      <c r="H74" s="47"/>
      <c r="I74" s="293">
        <f>K74/J74*100</f>
        <v>58520.000000000007</v>
      </c>
      <c r="J74" s="294">
        <v>185</v>
      </c>
      <c r="K74" s="295">
        <f>VLOOKUP(A74,'MANO DE OBRA'!A8:D99,4,FALSE)</f>
        <v>108262</v>
      </c>
      <c r="L74" s="50"/>
      <c r="M74" s="296">
        <v>480</v>
      </c>
      <c r="N74" s="396">
        <f>K74/M74</f>
        <v>225.54583333333332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480</v>
      </c>
      <c r="N75" s="396">
        <f>K75/M75</f>
        <v>222.26300753001664</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447.80884086334993</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2829.7342604042487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565.94685208084979</v>
      </c>
      <c r="M87" s="862"/>
      <c r="N87" s="51"/>
    </row>
    <row r="88" spans="1:14">
      <c r="B88" s="89" t="s">
        <v>973</v>
      </c>
      <c r="C88" s="90"/>
      <c r="D88" s="90"/>
      <c r="E88" s="90"/>
      <c r="F88" s="90"/>
      <c r="G88" s="90"/>
      <c r="H88" s="90"/>
      <c r="I88" s="87"/>
      <c r="J88" s="88"/>
      <c r="K88" s="305">
        <v>0.05</v>
      </c>
      <c r="L88" s="861">
        <f>N82*K88</f>
        <v>141.48671302021245</v>
      </c>
      <c r="M88" s="862"/>
      <c r="N88" s="51"/>
    </row>
    <row r="89" spans="1:14" ht="15.75" thickBot="1">
      <c r="B89" s="91" t="s">
        <v>974</v>
      </c>
      <c r="C89" s="92"/>
      <c r="D89" s="92"/>
      <c r="E89" s="92"/>
      <c r="F89" s="92"/>
      <c r="G89" s="92"/>
      <c r="H89" s="92"/>
      <c r="I89" s="93"/>
      <c r="J89" s="94"/>
      <c r="K89" s="306">
        <v>0.05</v>
      </c>
      <c r="L89" s="863">
        <f>N82*K89</f>
        <v>141.48671302021245</v>
      </c>
      <c r="M89" s="864"/>
      <c r="N89" s="51"/>
    </row>
    <row r="90" spans="1:14" ht="15.75" thickBot="1">
      <c r="B90" s="826" t="s">
        <v>953</v>
      </c>
      <c r="C90" s="827"/>
      <c r="D90" s="827"/>
      <c r="E90" s="827"/>
      <c r="F90" s="827"/>
      <c r="G90" s="827"/>
      <c r="H90" s="827"/>
      <c r="I90" s="827"/>
      <c r="J90" s="827"/>
      <c r="K90" s="827"/>
      <c r="L90" s="827"/>
      <c r="M90" s="828"/>
      <c r="N90" s="52">
        <f>L87+L88+L89</f>
        <v>848.92027812127458</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3678.6545385255231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1091</v>
      </c>
      <c r="C31" s="81" t="s">
        <v>1605</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8"/>
      <c r="J36" s="269"/>
      <c r="K36" s="270">
        <f>VLOOKUP(A36,EQUIPOS!A6:D163,4,FALSE)</f>
        <v>2429.7802910157043</v>
      </c>
      <c r="L36" s="271"/>
      <c r="M36" s="272">
        <v>60</v>
      </c>
      <c r="N36" s="273">
        <f t="shared" ref="N36:N39" si="0">K36/M36</f>
        <v>40.496338183595071</v>
      </c>
    </row>
    <row r="37" spans="1:14">
      <c r="A37" s="113" t="s">
        <v>324</v>
      </c>
      <c r="B37" s="875" t="str">
        <f>VLOOKUP(A37,EQUIPOS!A7:D154,3,FALSE)</f>
        <v xml:space="preserve">Ruteadora </v>
      </c>
      <c r="C37" s="876"/>
      <c r="D37" s="876"/>
      <c r="E37" s="876"/>
      <c r="F37" s="876"/>
      <c r="G37" s="876"/>
      <c r="H37" s="877"/>
      <c r="I37" s="268"/>
      <c r="J37" s="269"/>
      <c r="K37" s="270">
        <f>VLOOKUP(A37,EQUIPOS!A7:D164,4,FALSE)</f>
        <v>4142.9291797444985</v>
      </c>
      <c r="L37" s="271"/>
      <c r="M37" s="272">
        <v>60</v>
      </c>
      <c r="N37" s="273">
        <f t="shared" si="0"/>
        <v>69.048819662408306</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74841.33385828961</v>
      </c>
      <c r="L38" s="271"/>
      <c r="M38" s="272">
        <v>60</v>
      </c>
      <c r="N38" s="273">
        <f t="shared" si="0"/>
        <v>1247.3555643048269</v>
      </c>
    </row>
    <row r="39" spans="1:14">
      <c r="A39" t="s">
        <v>138</v>
      </c>
      <c r="B39" s="875" t="str">
        <f>VLOOKUP(A39,EQUIPOS!A9:D154,3,FALSE)</f>
        <v>Camioneta D-300</v>
      </c>
      <c r="C39" s="876"/>
      <c r="D39" s="876"/>
      <c r="E39" s="876"/>
      <c r="F39" s="876"/>
      <c r="G39" s="876"/>
      <c r="H39" s="877"/>
      <c r="I39" s="268"/>
      <c r="J39" s="269"/>
      <c r="K39" s="270">
        <f>VLOOKUP(A39,EQUIPOS!A9:D166,4,FALSE)</f>
        <v>47160.292568237295</v>
      </c>
      <c r="L39" s="271"/>
      <c r="M39" s="272">
        <v>60</v>
      </c>
      <c r="N39" s="273">
        <f t="shared" si="0"/>
        <v>786.00487613728831</v>
      </c>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N84*M46</f>
        <v>22.390442043167496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2165.2960403312863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799</v>
      </c>
      <c r="B53" s="43" t="str">
        <f>VLOOKUP(A53,MATERIALES!A5:D373,3,FALSE)</f>
        <v>Arena de Trituración</v>
      </c>
      <c r="C53" s="282"/>
      <c r="D53" s="282"/>
      <c r="E53" s="282"/>
      <c r="F53" s="282"/>
      <c r="G53" s="282"/>
      <c r="H53" s="282"/>
      <c r="I53" s="269"/>
      <c r="J53" s="225" t="str">
        <f>VLOOKUP(A53,MATERIALES!A7:D645,2,FALSE)</f>
        <v>m3</v>
      </c>
      <c r="K53" s="283">
        <v>7.0000000000000001E-3</v>
      </c>
      <c r="L53" s="268"/>
      <c r="M53" s="403">
        <f>VLOOKUP(A53,MATERIALES!A5:D396,4,FALSE)</f>
        <v>32836.68997251281</v>
      </c>
      <c r="N53" s="273">
        <f t="shared" ref="N53:N54" si="1">K53*M53</f>
        <v>229.85682980758966</v>
      </c>
    </row>
    <row r="54" spans="1:14">
      <c r="A54" s="116" t="s">
        <v>860</v>
      </c>
      <c r="B54" s="43" t="str">
        <f>VLOOKUP(A54,MATERIALES!A6:D373,3,FALSE)</f>
        <v>Emulsión CRR-2</v>
      </c>
      <c r="C54" s="282"/>
      <c r="D54" s="282"/>
      <c r="E54" s="282"/>
      <c r="F54" s="282"/>
      <c r="G54" s="282"/>
      <c r="H54" s="282"/>
      <c r="I54" s="269"/>
      <c r="J54" s="225" t="str">
        <f>VLOOKUP(A54,MATERIALES!A8:D646,2,FALSE)</f>
        <v>lt</v>
      </c>
      <c r="K54" s="283">
        <v>0.12</v>
      </c>
      <c r="L54" s="268"/>
      <c r="M54" s="403">
        <f>VLOOKUP(A54,MATERIALES!A6:D397,4,FALSE)</f>
        <v>2380.6516572668402</v>
      </c>
      <c r="N54" s="273">
        <f t="shared" si="1"/>
        <v>285.6781988720208</v>
      </c>
    </row>
    <row r="55" spans="1:14">
      <c r="A55" s="116"/>
      <c r="B55" s="43"/>
      <c r="C55" s="282"/>
      <c r="D55" s="282"/>
      <c r="E55" s="282"/>
      <c r="F55" s="282"/>
      <c r="G55" s="282"/>
      <c r="H55" s="282"/>
      <c r="I55" s="269"/>
      <c r="J55" s="225"/>
      <c r="K55" s="283"/>
      <c r="L55" s="268"/>
      <c r="M55" s="403"/>
      <c r="N55" s="273"/>
    </row>
    <row r="56" spans="1:14">
      <c r="A56" s="116"/>
      <c r="B56" s="43"/>
      <c r="C56" s="282"/>
      <c r="D56" s="282"/>
      <c r="E56" s="282"/>
      <c r="F56" s="282"/>
      <c r="G56" s="282"/>
      <c r="H56" s="282"/>
      <c r="I56" s="269"/>
      <c r="J56" s="225"/>
      <c r="K56" s="283"/>
      <c r="L56" s="268"/>
      <c r="M56" s="403"/>
      <c r="N56" s="273"/>
    </row>
    <row r="57" spans="1:14">
      <c r="A57" s="116"/>
      <c r="B57" s="43"/>
      <c r="C57" s="282"/>
      <c r="D57" s="282"/>
      <c r="E57" s="282"/>
      <c r="F57" s="282"/>
      <c r="G57" s="282"/>
      <c r="H57" s="282"/>
      <c r="I57" s="269"/>
      <c r="J57" s="225"/>
      <c r="K57" s="283"/>
      <c r="L57" s="268"/>
      <c r="M57" s="403"/>
      <c r="N57" s="273"/>
    </row>
    <row r="58" spans="1:14">
      <c r="A58" s="116"/>
      <c r="B58" s="43"/>
      <c r="C58" s="282"/>
      <c r="D58" s="282"/>
      <c r="E58" s="282"/>
      <c r="F58" s="282"/>
      <c r="G58" s="282"/>
      <c r="H58" s="282"/>
      <c r="I58" s="269"/>
      <c r="J58" s="225"/>
      <c r="K58" s="283"/>
      <c r="L58" s="268"/>
      <c r="M58" s="403"/>
      <c r="N58" s="273"/>
    </row>
    <row r="59" spans="1:14">
      <c r="B59" s="43"/>
      <c r="C59" s="282"/>
      <c r="D59" s="282"/>
      <c r="E59" s="282"/>
      <c r="F59" s="282"/>
      <c r="G59" s="282"/>
      <c r="H59" s="282"/>
      <c r="I59" s="269"/>
      <c r="J59" s="225"/>
      <c r="K59" s="283"/>
      <c r="L59" s="268"/>
      <c r="M59" s="284"/>
      <c r="N59" s="285"/>
    </row>
    <row r="60" spans="1:14">
      <c r="B60" s="43"/>
      <c r="C60" s="282"/>
      <c r="D60" s="282"/>
      <c r="E60" s="282"/>
      <c r="F60" s="282"/>
      <c r="G60" s="282"/>
      <c r="H60" s="282"/>
      <c r="I60" s="269"/>
      <c r="J60" s="225"/>
      <c r="K60" s="283"/>
      <c r="L60" s="268"/>
      <c r="M60" s="284"/>
      <c r="N60" s="285"/>
    </row>
    <row r="61" spans="1:14" ht="15.75" thickBot="1">
      <c r="B61" s="908"/>
      <c r="C61" s="909"/>
      <c r="D61" s="909"/>
      <c r="E61" s="909"/>
      <c r="F61" s="909"/>
      <c r="G61" s="909"/>
      <c r="H61" s="909"/>
      <c r="I61" s="879"/>
      <c r="J61" s="42"/>
      <c r="K61" s="44"/>
      <c r="L61" s="910"/>
      <c r="M61" s="911"/>
      <c r="N61" s="45"/>
    </row>
    <row r="62" spans="1:14" ht="15.75" thickBot="1">
      <c r="B62" s="826" t="s">
        <v>953</v>
      </c>
      <c r="C62" s="827"/>
      <c r="D62" s="827"/>
      <c r="E62" s="827"/>
      <c r="F62" s="827"/>
      <c r="G62" s="827"/>
      <c r="H62" s="827"/>
      <c r="I62" s="827"/>
      <c r="J62" s="827"/>
      <c r="K62" s="827"/>
      <c r="L62" s="827"/>
      <c r="M62" s="828"/>
      <c r="N62" s="395">
        <f>SUM(N53:N61)</f>
        <v>515.53502867961049</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4" t="s">
        <v>957</v>
      </c>
      <c r="C66" s="315"/>
      <c r="D66" s="315"/>
      <c r="E66" s="315"/>
      <c r="F66" s="315"/>
      <c r="G66" s="315"/>
      <c r="H66" s="73" t="s">
        <v>945</v>
      </c>
      <c r="I66" s="74" t="s">
        <v>958</v>
      </c>
      <c r="J66" s="75" t="s">
        <v>959</v>
      </c>
      <c r="K66" s="73" t="s">
        <v>960</v>
      </c>
      <c r="L66" s="912" t="s">
        <v>961</v>
      </c>
      <c r="M66" s="891"/>
      <c r="N66" s="76" t="s">
        <v>951</v>
      </c>
    </row>
    <row r="67" spans="1:15">
      <c r="A67" t="s">
        <v>1227</v>
      </c>
      <c r="B67" s="46" t="str">
        <f>VLOOKUP(A67,TRANSPORTE!A5:D117,3,FALSE)</f>
        <v>Transporte de Arena</v>
      </c>
      <c r="C67" s="318"/>
      <c r="D67" s="318"/>
      <c r="E67" s="318"/>
      <c r="F67" s="318"/>
      <c r="G67" s="318"/>
      <c r="H67" s="312" t="s">
        <v>339</v>
      </c>
      <c r="I67" s="414">
        <v>7.0000000000000001E-3</v>
      </c>
      <c r="J67" s="287">
        <v>1</v>
      </c>
      <c r="K67" s="414">
        <f>I67*J67</f>
        <v>7.0000000000000001E-3</v>
      </c>
      <c r="L67" s="913">
        <f>VLOOKUP(A67,TRANSPORTE!A6:D120,4,FALSE)</f>
        <v>1117.717304658089</v>
      </c>
      <c r="M67" s="914"/>
      <c r="N67" s="288">
        <f>L67*K67</f>
        <v>7.8240211326066236</v>
      </c>
    </row>
    <row r="68" spans="1:15">
      <c r="B68" s="46"/>
      <c r="C68" s="47"/>
      <c r="D68" s="47"/>
      <c r="E68" s="47"/>
      <c r="F68" s="47"/>
      <c r="G68" s="47"/>
      <c r="H68" s="312"/>
      <c r="I68" s="280"/>
      <c r="J68" s="287"/>
      <c r="K68" s="280"/>
      <c r="L68" s="913"/>
      <c r="M68" s="914"/>
      <c r="N68" s="288"/>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c r="B71" s="46"/>
      <c r="C71" s="47"/>
      <c r="D71" s="47"/>
      <c r="E71" s="47"/>
      <c r="F71" s="47"/>
      <c r="G71" s="47"/>
      <c r="H71" s="289"/>
      <c r="I71" s="280"/>
      <c r="J71" s="280"/>
      <c r="K71" s="280"/>
      <c r="L71" s="290"/>
      <c r="M71" s="291"/>
      <c r="N71" s="292"/>
    </row>
    <row r="72" spans="1:15" ht="15.75" thickBot="1">
      <c r="B72" s="448"/>
      <c r="C72" s="449"/>
      <c r="D72" s="449"/>
      <c r="E72" s="449"/>
      <c r="F72" s="449"/>
      <c r="G72" s="449"/>
      <c r="H72" s="48"/>
      <c r="I72" s="126"/>
      <c r="J72" s="126"/>
      <c r="K72" s="126"/>
      <c r="L72" s="904"/>
      <c r="M72" s="905"/>
      <c r="N72" s="127"/>
    </row>
    <row r="73" spans="1:15" ht="15.75" thickBot="1">
      <c r="B73" s="915" t="s">
        <v>953</v>
      </c>
      <c r="C73" s="869"/>
      <c r="D73" s="869"/>
      <c r="E73" s="869"/>
      <c r="F73" s="869"/>
      <c r="G73" s="869"/>
      <c r="H73" s="869"/>
      <c r="I73" s="869"/>
      <c r="J73" s="869"/>
      <c r="K73" s="869"/>
      <c r="L73" s="869"/>
      <c r="M73" s="870"/>
      <c r="N73" s="104">
        <f>N67+N68+N69+N70+N71</f>
        <v>7.8240211326066236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5" t="s">
        <v>963</v>
      </c>
      <c r="C77" s="866"/>
      <c r="D77" s="866"/>
      <c r="E77" s="866"/>
      <c r="F77" s="866"/>
      <c r="G77" s="866"/>
      <c r="H77" s="866"/>
      <c r="I77" s="73" t="s">
        <v>964</v>
      </c>
      <c r="J77" s="75" t="s">
        <v>1410</v>
      </c>
      <c r="K77" s="74" t="s">
        <v>966</v>
      </c>
      <c r="L77" s="867" t="s">
        <v>950</v>
      </c>
      <c r="M77" s="868"/>
      <c r="N77" s="98" t="s">
        <v>951</v>
      </c>
    </row>
    <row r="78" spans="1:15">
      <c r="A78" t="s">
        <v>7</v>
      </c>
      <c r="B78" s="49" t="str">
        <f>VLOOKUP(A78,'MANO DE OBRA'!A8:D68,3,FALSE)</f>
        <v>Obrero (2)</v>
      </c>
      <c r="C78" s="47"/>
      <c r="D78" s="47"/>
      <c r="E78" s="47"/>
      <c r="F78" s="47"/>
      <c r="G78" s="47"/>
      <c r="H78" s="47"/>
      <c r="I78" s="293">
        <f>K78/J78*100</f>
        <v>58520.000000000007</v>
      </c>
      <c r="J78" s="294">
        <v>185</v>
      </c>
      <c r="K78" s="295">
        <f>VLOOKUP(A78,'MANO DE OBRA'!A8:D99,4,FALSE)</f>
        <v>108262</v>
      </c>
      <c r="L78" s="50"/>
      <c r="M78" s="296">
        <v>480</v>
      </c>
      <c r="N78" s="396">
        <f>K78/M78</f>
        <v>225.54583333333332</v>
      </c>
      <c r="O78" s="106"/>
    </row>
    <row r="79" spans="1:15">
      <c r="A79" t="s">
        <v>30</v>
      </c>
      <c r="B79" s="49" t="str">
        <f>VLOOKUP(A79,'MANO DE OBRA'!A8:D69,3,FALSE)</f>
        <v>Oficial</v>
      </c>
      <c r="C79" s="47"/>
      <c r="D79" s="47"/>
      <c r="E79" s="47"/>
      <c r="F79" s="47"/>
      <c r="G79" s="47"/>
      <c r="H79" s="47"/>
      <c r="I79" s="293">
        <f>K79/J79*100</f>
        <v>57668.23979157189</v>
      </c>
      <c r="J79" s="294">
        <v>185</v>
      </c>
      <c r="K79" s="295">
        <f>VLOOKUP(A79,'MANO DE OBRA'!A8:D100,4,FALSE)</f>
        <v>106686.24361440798</v>
      </c>
      <c r="L79" s="50"/>
      <c r="M79" s="300">
        <v>480</v>
      </c>
      <c r="N79" s="396">
        <f>K79/M79</f>
        <v>222.26300753001664</v>
      </c>
    </row>
    <row r="80" spans="1:15">
      <c r="B80" s="49"/>
      <c r="C80" s="47"/>
      <c r="D80" s="47"/>
      <c r="E80" s="47"/>
      <c r="F80" s="47"/>
      <c r="G80" s="47"/>
      <c r="H80" s="47"/>
      <c r="I80" s="293"/>
      <c r="J80" s="294"/>
      <c r="K80" s="295"/>
      <c r="L80" s="50"/>
      <c r="M80" s="301"/>
      <c r="N80" s="396"/>
    </row>
    <row r="81" spans="1:14">
      <c r="B81" s="49"/>
      <c r="C81" s="47"/>
      <c r="D81" s="47"/>
      <c r="E81" s="47"/>
      <c r="F81" s="47"/>
      <c r="G81" s="47"/>
      <c r="H81" s="47"/>
      <c r="I81" s="280"/>
      <c r="J81" s="298"/>
      <c r="K81" s="299"/>
      <c r="L81" s="319"/>
      <c r="M81" s="301"/>
      <c r="N81" s="297"/>
    </row>
    <row r="82" spans="1:14">
      <c r="B82" s="49"/>
      <c r="C82" s="47"/>
      <c r="D82" s="47"/>
      <c r="E82" s="47"/>
      <c r="F82" s="47"/>
      <c r="G82" s="47"/>
      <c r="H82" s="47"/>
      <c r="I82" s="280"/>
      <c r="J82" s="298"/>
      <c r="K82" s="299"/>
      <c r="L82" s="319"/>
      <c r="M82" s="301"/>
      <c r="N82" s="297"/>
    </row>
    <row r="83" spans="1:14" ht="15.75" thickBot="1">
      <c r="B83" s="902"/>
      <c r="C83" s="903"/>
      <c r="D83" s="903"/>
      <c r="E83" s="903"/>
      <c r="F83" s="903"/>
      <c r="G83" s="903"/>
      <c r="H83" s="903"/>
      <c r="I83" s="126"/>
      <c r="J83" s="126"/>
      <c r="K83" s="126"/>
      <c r="L83" s="916"/>
      <c r="M83" s="916"/>
      <c r="N83" s="45"/>
    </row>
    <row r="84" spans="1:14" ht="15.75" thickBot="1">
      <c r="B84" s="915" t="s">
        <v>953</v>
      </c>
      <c r="C84" s="869"/>
      <c r="D84" s="869"/>
      <c r="E84" s="869"/>
      <c r="F84" s="869"/>
      <c r="G84" s="869"/>
      <c r="H84" s="869"/>
      <c r="I84" s="869"/>
      <c r="J84" s="869"/>
      <c r="K84" s="869"/>
      <c r="L84" s="869"/>
      <c r="M84" s="870"/>
      <c r="N84" s="302">
        <f>SUM(N78:N83)</f>
        <v>447.80884086334993</v>
      </c>
    </row>
    <row r="85" spans="1:14" ht="15.75" thickBot="1">
      <c r="B85" s="33"/>
      <c r="C85" s="34"/>
      <c r="D85" s="34"/>
      <c r="E85" s="34"/>
      <c r="F85" s="34"/>
      <c r="G85" s="34"/>
      <c r="H85" s="34"/>
      <c r="I85" s="34"/>
      <c r="J85" s="34"/>
      <c r="K85" s="34"/>
      <c r="L85" s="34"/>
      <c r="M85" s="34"/>
      <c r="N85" s="35"/>
    </row>
    <row r="86" spans="1:14" ht="15.75" thickBot="1">
      <c r="B86" s="826" t="s">
        <v>967</v>
      </c>
      <c r="C86" s="827"/>
      <c r="D86" s="827"/>
      <c r="E86" s="827"/>
      <c r="F86" s="827"/>
      <c r="G86" s="827"/>
      <c r="H86" s="827"/>
      <c r="I86" s="827"/>
      <c r="J86" s="827"/>
      <c r="K86" s="827"/>
      <c r="L86" s="827"/>
      <c r="M86" s="828"/>
      <c r="N86" s="99">
        <f>N48+N62+N73+N84</f>
        <v>3136.4639310068533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1" t="s">
        <v>969</v>
      </c>
      <c r="C90" s="872"/>
      <c r="D90" s="872"/>
      <c r="E90" s="872"/>
      <c r="F90" s="872"/>
      <c r="G90" s="872"/>
      <c r="H90" s="872"/>
      <c r="I90" s="315"/>
      <c r="J90" s="335"/>
      <c r="K90" s="303" t="s">
        <v>970</v>
      </c>
      <c r="L90" s="873" t="s">
        <v>971</v>
      </c>
      <c r="M90" s="874"/>
      <c r="N90" s="304"/>
    </row>
    <row r="91" spans="1:14">
      <c r="B91" s="859" t="s">
        <v>972</v>
      </c>
      <c r="C91" s="860"/>
      <c r="D91" s="860"/>
      <c r="E91" s="860"/>
      <c r="F91" s="860"/>
      <c r="G91" s="860"/>
      <c r="H91" s="860"/>
      <c r="I91" s="87"/>
      <c r="J91" s="88"/>
      <c r="K91" s="305">
        <v>0.2</v>
      </c>
      <c r="L91" s="861">
        <f>N86*K91</f>
        <v>627.29278620137075</v>
      </c>
      <c r="M91" s="862"/>
      <c r="N91" s="51"/>
    </row>
    <row r="92" spans="1:14">
      <c r="B92" s="89" t="s">
        <v>973</v>
      </c>
      <c r="C92" s="90"/>
      <c r="D92" s="90"/>
      <c r="E92" s="90"/>
      <c r="F92" s="90"/>
      <c r="G92" s="90"/>
      <c r="H92" s="90"/>
      <c r="I92" s="87"/>
      <c r="J92" s="88"/>
      <c r="K92" s="305">
        <v>0.05</v>
      </c>
      <c r="L92" s="861">
        <f>N86*K92</f>
        <v>156.82319655034269</v>
      </c>
      <c r="M92" s="862"/>
      <c r="N92" s="51"/>
    </row>
    <row r="93" spans="1:14" ht="15.75" thickBot="1">
      <c r="B93" s="91" t="s">
        <v>974</v>
      </c>
      <c r="C93" s="92"/>
      <c r="D93" s="92"/>
      <c r="E93" s="92"/>
      <c r="F93" s="92"/>
      <c r="G93" s="92"/>
      <c r="H93" s="92"/>
      <c r="I93" s="93"/>
      <c r="J93" s="94"/>
      <c r="K93" s="306">
        <v>0.05</v>
      </c>
      <c r="L93" s="863">
        <f>N86*K93</f>
        <v>156.82319655034269</v>
      </c>
      <c r="M93" s="864"/>
      <c r="N93" s="51"/>
    </row>
    <row r="94" spans="1:14" ht="15.75" thickBot="1">
      <c r="B94" s="826" t="s">
        <v>953</v>
      </c>
      <c r="C94" s="827"/>
      <c r="D94" s="827"/>
      <c r="E94" s="827"/>
      <c r="F94" s="827"/>
      <c r="G94" s="827"/>
      <c r="H94" s="827"/>
      <c r="I94" s="827"/>
      <c r="J94" s="827"/>
      <c r="K94" s="827"/>
      <c r="L94" s="827"/>
      <c r="M94" s="828"/>
      <c r="N94" s="52">
        <f>L91+L92+L93</f>
        <v>940.93917930205612</v>
      </c>
    </row>
    <row r="95" spans="1:14" ht="15.75" thickBot="1">
      <c r="B95" s="33"/>
      <c r="C95" s="34"/>
      <c r="D95" s="34"/>
      <c r="E95" s="34"/>
      <c r="F95" s="34"/>
      <c r="G95" s="34"/>
      <c r="H95" s="34"/>
      <c r="I95" s="34"/>
      <c r="J95" s="34"/>
      <c r="K95" s="34"/>
      <c r="L95" s="34"/>
      <c r="M95" s="34"/>
      <c r="N95" s="35"/>
    </row>
    <row r="96" spans="1:14" ht="15.75" thickBot="1">
      <c r="A96" t="s">
        <v>2016</v>
      </c>
      <c r="B96" s="826" t="s">
        <v>975</v>
      </c>
      <c r="C96" s="827"/>
      <c r="D96" s="827"/>
      <c r="E96" s="827"/>
      <c r="F96" s="827"/>
      <c r="G96" s="827"/>
      <c r="H96" s="827"/>
      <c r="I96" s="827"/>
      <c r="J96" s="827"/>
      <c r="K96" s="827"/>
      <c r="L96" s="827"/>
      <c r="M96" s="828"/>
      <c r="N96" s="189">
        <f>N86+N94</f>
        <v>4077.4031103089092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8" t="s">
        <v>2216</v>
      </c>
      <c r="C106" s="229"/>
      <c r="D106" s="229"/>
      <c r="E106" s="229"/>
      <c r="F106" s="229"/>
      <c r="G106" s="229"/>
      <c r="H106" s="229"/>
      <c r="I106" s="229"/>
      <c r="J106" s="229"/>
      <c r="K106" s="229"/>
      <c r="L106" s="229"/>
      <c r="M106" s="229"/>
      <c r="N106" s="230"/>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c r="B109" s="231"/>
      <c r="C109" s="232"/>
      <c r="D109" s="232"/>
      <c r="E109" s="232"/>
      <c r="F109" s="232"/>
      <c r="G109" s="232"/>
      <c r="H109" s="232"/>
      <c r="I109" s="232"/>
      <c r="J109" s="232"/>
      <c r="K109" s="232"/>
      <c r="L109" s="232"/>
      <c r="M109" s="232"/>
      <c r="N109" s="233"/>
    </row>
    <row r="110" spans="2:14" ht="15.75" thickBot="1">
      <c r="B110" s="234"/>
      <c r="C110" s="235"/>
      <c r="D110" s="235"/>
      <c r="E110" s="235"/>
      <c r="F110" s="235"/>
      <c r="G110" s="235"/>
      <c r="H110" s="235"/>
      <c r="I110" s="235"/>
      <c r="J110" s="235"/>
      <c r="K110" s="235"/>
      <c r="L110" s="235"/>
      <c r="M110" s="235"/>
      <c r="N110" s="236"/>
    </row>
    <row r="111" spans="2:14">
      <c r="B111" s="237"/>
      <c r="C111" s="238"/>
      <c r="D111" s="238"/>
      <c r="E111" s="238"/>
      <c r="F111" s="238"/>
      <c r="G111" s="238"/>
      <c r="H111" s="238"/>
      <c r="I111" s="238"/>
      <c r="J111" s="238"/>
      <c r="K111" s="238"/>
      <c r="L111" s="238"/>
      <c r="M111" s="238"/>
      <c r="N111" s="239"/>
    </row>
    <row r="112" spans="2:14">
      <c r="B112" s="223" t="s">
        <v>2217</v>
      </c>
      <c r="C112" s="31"/>
      <c r="D112" s="31"/>
      <c r="E112" s="31"/>
      <c r="F112" s="31"/>
      <c r="G112" s="31"/>
      <c r="H112" s="31"/>
      <c r="I112" s="31"/>
      <c r="J112" s="31"/>
      <c r="K112" s="31"/>
      <c r="L112" s="31"/>
      <c r="M112" s="31"/>
      <c r="N112" s="32"/>
    </row>
    <row r="113" spans="2:14" ht="15" customHeight="1">
      <c r="B113" s="829" t="s">
        <v>2218</v>
      </c>
      <c r="C113" s="830"/>
      <c r="D113" s="830"/>
      <c r="E113" s="830"/>
      <c r="F113" s="830"/>
      <c r="G113" s="830"/>
      <c r="H113" s="830"/>
      <c r="I113" s="830"/>
      <c r="J113" s="830"/>
      <c r="K113" s="830"/>
      <c r="L113" s="830"/>
      <c r="M113" s="830"/>
      <c r="N113" s="831"/>
    </row>
    <row r="114" spans="2:14" ht="15" customHeight="1">
      <c r="B114" s="829"/>
      <c r="C114" s="830"/>
      <c r="D114" s="830"/>
      <c r="E114" s="830"/>
      <c r="F114" s="830"/>
      <c r="G114" s="830"/>
      <c r="H114" s="830"/>
      <c r="I114" s="830"/>
      <c r="J114" s="830"/>
      <c r="K114" s="830"/>
      <c r="L114" s="830"/>
      <c r="M114" s="830"/>
      <c r="N114" s="831"/>
    </row>
    <row r="115" spans="2:14" ht="30" customHeight="1">
      <c r="B115" s="832" t="s">
        <v>2219</v>
      </c>
      <c r="C115" s="833"/>
      <c r="D115" s="833"/>
      <c r="E115" s="833"/>
      <c r="F115" s="833"/>
      <c r="G115" s="833"/>
      <c r="H115" s="833"/>
      <c r="I115" s="833"/>
      <c r="J115" s="833"/>
      <c r="K115" s="833"/>
      <c r="L115" s="833"/>
      <c r="M115" s="833"/>
      <c r="N115" s="834"/>
    </row>
    <row r="116" spans="2:14">
      <c r="B116" s="832"/>
      <c r="C116" s="833"/>
      <c r="D116" s="833"/>
      <c r="E116" s="833"/>
      <c r="F116" s="833"/>
      <c r="G116" s="833"/>
      <c r="H116" s="833"/>
      <c r="I116" s="833"/>
      <c r="J116" s="833"/>
      <c r="K116" s="833"/>
      <c r="L116" s="833"/>
      <c r="M116" s="833"/>
      <c r="N116" s="8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332"/>
      <c r="C119" s="333"/>
      <c r="D119" s="333"/>
      <c r="E119" s="333"/>
      <c r="F119" s="333"/>
      <c r="G119" s="333"/>
      <c r="H119" s="333"/>
      <c r="I119" s="333"/>
      <c r="J119" s="333"/>
      <c r="K119" s="333"/>
      <c r="L119" s="333"/>
      <c r="M119" s="333"/>
      <c r="N119" s="334"/>
    </row>
    <row r="120" spans="2:14">
      <c r="B120" s="223"/>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2"/>
      <c r="K126" s="892"/>
      <c r="L126" s="892"/>
      <c r="M126" s="892"/>
      <c r="N126" s="893"/>
    </row>
    <row r="127" spans="2:14" ht="15.75" thickBot="1">
      <c r="B127" s="262" t="s">
        <v>2221</v>
      </c>
      <c r="C127" s="394"/>
      <c r="D127" s="394"/>
      <c r="E127" s="57"/>
      <c r="F127" s="57"/>
      <c r="G127" s="57"/>
      <c r="H127" s="57"/>
      <c r="I127" s="57"/>
      <c r="J127" s="894"/>
      <c r="K127" s="894"/>
      <c r="L127" s="894"/>
      <c r="M127" s="894"/>
      <c r="N127" s="89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1092</v>
      </c>
      <c r="C31" s="81" t="s">
        <v>2039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2419.5280535008701</v>
      </c>
      <c r="L36" s="271"/>
      <c r="M36" s="272">
        <v>6.25</v>
      </c>
      <c r="N36" s="273">
        <f t="shared" ref="N36:N41" si="0">K36/M36</f>
        <v>387.12448856013924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50</v>
      </c>
      <c r="N37" s="273">
        <f t="shared" si="0"/>
        <v>1496.8266771657923</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20504.475029668389</v>
      </c>
      <c r="L38" s="271"/>
      <c r="M38" s="272">
        <v>3.75</v>
      </c>
      <c r="N38" s="273">
        <f t="shared" si="0"/>
        <v>5467.8600079115704</v>
      </c>
    </row>
    <row r="39" spans="1:14">
      <c r="A39" t="s">
        <v>228</v>
      </c>
      <c r="B39" s="875" t="str">
        <f>VLOOKUP(A39,EQUIPOS!A9:D154,3,FALSE)</f>
        <v xml:space="preserve">Formaleta metálica (concreto hidráulico)
</v>
      </c>
      <c r="C39" s="876"/>
      <c r="D39" s="876"/>
      <c r="E39" s="876"/>
      <c r="F39" s="876"/>
      <c r="G39" s="876"/>
      <c r="H39" s="877"/>
      <c r="I39" s="268"/>
      <c r="J39" s="269"/>
      <c r="K39" s="270">
        <f>VLOOKUP(A39,EQUIPOS!A9:D166,4,FALSE)</f>
        <v>3319.6745073033121</v>
      </c>
      <c r="L39" s="271"/>
      <c r="M39" s="272">
        <v>6.25</v>
      </c>
      <c r="N39" s="273">
        <f t="shared" si="0"/>
        <v>531.14792116852993</v>
      </c>
    </row>
    <row r="40" spans="1:14">
      <c r="A40" t="s">
        <v>301</v>
      </c>
      <c r="B40" s="875" t="str">
        <f>VLOOKUP(A40,EQUIPOS!A10:D154,3,FALSE)</f>
        <v>Regla vibratoria, de longitud de 3 a 5 m, motor de 3600 rpm, potencia 6 HP</v>
      </c>
      <c r="C40" s="876"/>
      <c r="D40" s="876"/>
      <c r="E40" s="876"/>
      <c r="F40" s="876"/>
      <c r="G40" s="876"/>
      <c r="H40" s="877"/>
      <c r="I40" s="268"/>
      <c r="J40" s="269"/>
      <c r="K40" s="270">
        <f>VLOOKUP(A40,EQUIPOS!A10:D167,4,FALSE)</f>
        <v>7330.3498231064486</v>
      </c>
      <c r="L40" s="271"/>
      <c r="M40" s="272">
        <v>6.25</v>
      </c>
      <c r="N40" s="273">
        <f t="shared" si="0"/>
        <v>1172.8559716970317</v>
      </c>
    </row>
    <row r="41" spans="1:14">
      <c r="A41" t="s">
        <v>363</v>
      </c>
      <c r="B41" s="875" t="str">
        <f>VLOOKUP(A41,EQUIPOS!A11:D155,3,FALSE)</f>
        <v>Vibrador de concreto, Motor de 3 hp a 18.000 rpm Mangueras de 4 mt</v>
      </c>
      <c r="C41" s="876"/>
      <c r="D41" s="876"/>
      <c r="E41" s="876"/>
      <c r="F41" s="876"/>
      <c r="G41" s="876"/>
      <c r="H41" s="877"/>
      <c r="I41" s="268"/>
      <c r="J41" s="269"/>
      <c r="K41" s="270">
        <f>VLOOKUP(A41,EQUIPOS!A11:D168,4,FALSE)</f>
        <v>6569.4973916993231</v>
      </c>
      <c r="L41" s="271"/>
      <c r="M41" s="272">
        <v>6.25</v>
      </c>
      <c r="N41" s="273">
        <f t="shared" si="0"/>
        <v>1051.1195826718917</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N83*M46</f>
        <v>971.20648722881606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11078.141136403772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44" t="s">
        <v>382</v>
      </c>
      <c r="B53" s="43" t="str">
        <f>VLOOKUP(A53,MATERIALES!A5:D373,3,FALSE)</f>
        <v>Barras de transferencia de carga (1'')</v>
      </c>
      <c r="C53" s="282"/>
      <c r="D53" s="282"/>
      <c r="E53" s="282"/>
      <c r="F53" s="282"/>
      <c r="G53" s="282"/>
      <c r="H53" s="282"/>
      <c r="I53" s="269"/>
      <c r="J53" s="225" t="str">
        <f>VLOOKUP(A53,MATERIALES!A7:D645,2,FALSE)</f>
        <v>kg</v>
      </c>
      <c r="K53" s="408">
        <v>6.1342592592592586</v>
      </c>
      <c r="L53" s="268"/>
      <c r="M53" s="403">
        <f>VLOOKUP(A53,MATERIALES!A5:D396,4,FALSE)</f>
        <v>3250.1177031517332</v>
      </c>
      <c r="N53" s="273">
        <f>K53*M53</f>
        <v>19937.064614240953</v>
      </c>
    </row>
    <row r="54" spans="1:14">
      <c r="A54" s="144" t="s">
        <v>384</v>
      </c>
      <c r="B54" s="43" t="str">
        <f>VLOOKUP(A54,MATERIALES!A6:D373,3,FALSE)</f>
        <v>Barras de unión de 1/2´´</v>
      </c>
      <c r="C54" s="282"/>
      <c r="D54" s="282"/>
      <c r="E54" s="282"/>
      <c r="F54" s="282"/>
      <c r="G54" s="282"/>
      <c r="H54" s="282"/>
      <c r="I54" s="269"/>
      <c r="J54" s="225" t="str">
        <f>VLOOKUP(A54,MATERIALES!A8:D646,2,FALSE)</f>
        <v>kg</v>
      </c>
      <c r="K54" s="283">
        <v>0.37037037037037041</v>
      </c>
      <c r="L54" s="268"/>
      <c r="M54" s="403">
        <f>VLOOKUP(A54,MATERIALES!A6:D397,4,FALSE)</f>
        <v>2830.6108904628873</v>
      </c>
      <c r="N54" s="273">
        <f>K54*M54</f>
        <v>1048.3744038751436</v>
      </c>
    </row>
    <row r="55" spans="1:14">
      <c r="A55" s="144" t="s">
        <v>417</v>
      </c>
      <c r="B55" s="43" t="str">
        <f>VLOOKUP(A55,MATERIALES!A6:D373,3,FALSE)</f>
        <v>Cintilla De Poliuretano (Sikarod) (Pavimentos De Concreto Hidráulico)</v>
      </c>
      <c r="C55" s="282"/>
      <c r="D55" s="282"/>
      <c r="E55" s="282"/>
      <c r="F55" s="282"/>
      <c r="G55" s="282"/>
      <c r="H55" s="282"/>
      <c r="I55" s="269"/>
      <c r="J55" s="225" t="str">
        <f>VLOOKUP(A55,MATERIALES!A9:D647,2,FALSE)</f>
        <v>m</v>
      </c>
      <c r="K55" s="283">
        <v>1.1111111111111112</v>
      </c>
      <c r="L55" s="268"/>
      <c r="M55" s="403">
        <f>VLOOKUP(A55,MATERIALES!A6:D398,4,FALSE)</f>
        <v>1010.1125643176564</v>
      </c>
      <c r="N55" s="273">
        <f>K55*M55</f>
        <v>1122.347293686285</v>
      </c>
    </row>
    <row r="56" spans="1:14">
      <c r="A56" s="144" t="s">
        <v>646</v>
      </c>
      <c r="B56" s="43" t="str">
        <f>VLOOKUP(A56,MATERIALES!A6:D373,3,FALSE)</f>
        <v>Sello de silicona o sellador autonivelante</v>
      </c>
      <c r="C56" s="282"/>
      <c r="D56" s="282"/>
      <c r="E56" s="282"/>
      <c r="F56" s="282"/>
      <c r="G56" s="282"/>
      <c r="H56" s="282"/>
      <c r="I56" s="269"/>
      <c r="J56" s="225" t="str">
        <f>VLOOKUP(A56,MATERIALES!A10:D648,2,FALSE)</f>
        <v>m</v>
      </c>
      <c r="K56" s="283">
        <v>1.1111111111111112</v>
      </c>
      <c r="L56" s="268"/>
      <c r="M56" s="403">
        <f>VLOOKUP(A56,MATERIALES!A6:D399,4,FALSE)</f>
        <v>755.86342955595524</v>
      </c>
      <c r="N56" s="273">
        <f>K56*M56</f>
        <v>839.84825506217248</v>
      </c>
    </row>
    <row r="57" spans="1:14">
      <c r="A57" s="144" t="s">
        <v>778</v>
      </c>
      <c r="B57" s="908" t="str">
        <f>VLOOKUP(A57,MATERIALES!A7:D373,3,FALSE)</f>
        <v>Antisol blanco (presentación 20 kg)</v>
      </c>
      <c r="C57" s="909" t="e">
        <f>VLOOKUP(B57,MATERIALES!B7:E373,3,FALSE)</f>
        <v>#N/A</v>
      </c>
      <c r="D57" s="909" t="e">
        <f>VLOOKUP(C57,MATERIALES!C7:F373,3,FALSE)</f>
        <v>#N/A</v>
      </c>
      <c r="E57" s="909" t="e">
        <f>VLOOKUP(D57,MATERIALES!D7:G373,3,FALSE)</f>
        <v>#N/A</v>
      </c>
      <c r="F57" s="909" t="e">
        <f>VLOOKUP(E57,MATERIALES!E7:H373,3,FALSE)</f>
        <v>#N/A</v>
      </c>
      <c r="G57" s="909" t="e">
        <f>VLOOKUP(F57,MATERIALES!F7:I373,3,FALSE)</f>
        <v>#N/A</v>
      </c>
      <c r="H57" s="909" t="e">
        <f>VLOOKUP(G57,MATERIALES!G7:J373,3,FALSE)</f>
        <v>#N/A</v>
      </c>
      <c r="I57" s="909" t="e">
        <f>VLOOKUP(H57,MATERIALES!H7:K373,3,FALSE)</f>
        <v>#N/A</v>
      </c>
      <c r="J57" s="312" t="str">
        <f>VLOOKUP(A57,MATERIALES!A11:D649,2,FALSE)</f>
        <v>kg</v>
      </c>
      <c r="K57" s="44">
        <v>1.1200000000000001</v>
      </c>
      <c r="L57" s="913">
        <f>VLOOKUP(A57,MATERIALES!A4:D373,4,FALSE)</f>
        <v>5007.905000902284</v>
      </c>
      <c r="M57" s="914"/>
      <c r="N57" s="273">
        <f>K57*L57</f>
        <v>5608.853601010559</v>
      </c>
    </row>
    <row r="58" spans="1:14">
      <c r="A58" s="144" t="s">
        <v>838</v>
      </c>
      <c r="B58" s="317" t="str">
        <f>VLOOKUP(A58,MATERIALES!A8:D373,3,FALSE)</f>
        <v>Concreto hidráulico para pavimento MR-43</v>
      </c>
      <c r="C58" s="318"/>
      <c r="D58" s="318"/>
      <c r="E58" s="318"/>
      <c r="F58" s="318"/>
      <c r="G58" s="318"/>
      <c r="H58" s="318"/>
      <c r="I58" s="318"/>
      <c r="J58" s="312" t="str">
        <f>VLOOKUP(A58,MATERIALES!A11:D650,2,FALSE)</f>
        <v>m3</v>
      </c>
      <c r="K58" s="44">
        <v>1.01</v>
      </c>
      <c r="L58" s="319"/>
      <c r="M58" s="415">
        <f>VLOOKUP(A58,MATERIALES!A8:D401,4,FALSE)</f>
        <v>401525.80586351029</v>
      </c>
      <c r="N58" s="273">
        <f>K58*M58</f>
        <v>405541.0639221454</v>
      </c>
    </row>
    <row r="59" spans="1:14">
      <c r="B59" s="317"/>
      <c r="C59" s="318"/>
      <c r="D59" s="318"/>
      <c r="E59" s="318"/>
      <c r="F59" s="318"/>
      <c r="G59" s="318"/>
      <c r="H59" s="318"/>
      <c r="I59" s="318"/>
      <c r="J59" s="44"/>
      <c r="K59" s="44"/>
      <c r="L59" s="319"/>
      <c r="M59" s="320"/>
      <c r="N59" s="45"/>
    </row>
    <row r="60" spans="1:14" ht="15.75" thickBot="1">
      <c r="B60" s="310"/>
      <c r="C60" s="311"/>
      <c r="D60" s="311"/>
      <c r="E60" s="311"/>
      <c r="F60" s="311"/>
      <c r="G60" s="311"/>
      <c r="H60" s="311"/>
      <c r="I60" s="311"/>
      <c r="J60" s="126"/>
      <c r="K60" s="126"/>
      <c r="L60" s="326"/>
      <c r="M60" s="325"/>
      <c r="N60" s="127"/>
    </row>
    <row r="61" spans="1:14" ht="15.75" thickBot="1">
      <c r="B61" s="826" t="s">
        <v>953</v>
      </c>
      <c r="C61" s="827"/>
      <c r="D61" s="827"/>
      <c r="E61" s="827"/>
      <c r="F61" s="827"/>
      <c r="G61" s="827"/>
      <c r="H61" s="827"/>
      <c r="I61" s="827"/>
      <c r="J61" s="827"/>
      <c r="K61" s="827"/>
      <c r="L61" s="827"/>
      <c r="M61" s="828"/>
      <c r="N61" s="395">
        <f>SUM(N53:N60)</f>
        <v>434097.5520900205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13">
        <f>VLOOKUP(A66,TRANSPORTE!A5:D117,4,FALSE)</f>
        <v>1117.717304658089</v>
      </c>
      <c r="M66" s="914"/>
      <c r="N66" s="288">
        <f>K66*L66</f>
        <v>1128.89447770467</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1128.89447770467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3">
        <f>K77/J77*100</f>
        <v>204819.99999999997</v>
      </c>
      <c r="J77" s="294">
        <v>185</v>
      </c>
      <c r="K77" s="295">
        <f>VLOOKUP(A77,'MANO DE OBRA'!A8:D99,4,FALSE)</f>
        <v>378917</v>
      </c>
      <c r="L77" s="50"/>
      <c r="M77" s="296">
        <v>50</v>
      </c>
      <c r="N77" s="396">
        <f>K77/M77</f>
        <v>7578.34</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1">
        <f>SUM(N77:N82)</f>
        <v>9712.0648722881597</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456016.65257641708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91203.330515283422</v>
      </c>
      <c r="M90" s="862"/>
      <c r="N90" s="51"/>
    </row>
    <row r="91" spans="1:14">
      <c r="B91" s="89" t="s">
        <v>973</v>
      </c>
      <c r="C91" s="90"/>
      <c r="D91" s="90"/>
      <c r="E91" s="90"/>
      <c r="F91" s="90"/>
      <c r="G91" s="90"/>
      <c r="H91" s="90"/>
      <c r="I91" s="87"/>
      <c r="J91" s="88"/>
      <c r="K91" s="305">
        <v>0.05</v>
      </c>
      <c r="L91" s="861">
        <f>N85*K91</f>
        <v>22800.832628820855</v>
      </c>
      <c r="M91" s="862"/>
      <c r="N91" s="51"/>
    </row>
    <row r="92" spans="1:14" ht="15.75" thickBot="1">
      <c r="B92" s="91" t="s">
        <v>974</v>
      </c>
      <c r="C92" s="92"/>
      <c r="D92" s="92"/>
      <c r="E92" s="92"/>
      <c r="F92" s="92"/>
      <c r="G92" s="92"/>
      <c r="H92" s="92"/>
      <c r="I92" s="93"/>
      <c r="J92" s="94"/>
      <c r="K92" s="306">
        <v>0.05</v>
      </c>
      <c r="L92" s="863">
        <f>N85*K92</f>
        <v>22800.832628820855</v>
      </c>
      <c r="M92" s="864"/>
      <c r="N92" s="51"/>
    </row>
    <row r="93" spans="1:14" ht="15.75" thickBot="1">
      <c r="B93" s="826" t="s">
        <v>953</v>
      </c>
      <c r="C93" s="827"/>
      <c r="D93" s="827"/>
      <c r="E93" s="827"/>
      <c r="F93" s="827"/>
      <c r="G93" s="827"/>
      <c r="H93" s="827"/>
      <c r="I93" s="827"/>
      <c r="J93" s="827"/>
      <c r="K93" s="827"/>
      <c r="L93" s="827"/>
      <c r="M93" s="828"/>
      <c r="N93" s="52">
        <f>L90+L91+L92</f>
        <v>136804.99577292512</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592821.64834934217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2" t="s">
        <v>2221</v>
      </c>
      <c r="C126" s="394"/>
      <c r="D126" s="394"/>
      <c r="E126" s="57"/>
      <c r="F126" s="57"/>
      <c r="G126" s="57"/>
      <c r="H126" s="57"/>
      <c r="I126" s="57"/>
      <c r="J126" s="894"/>
      <c r="K126" s="894"/>
      <c r="L126" s="894"/>
      <c r="M126" s="894"/>
      <c r="N126" s="89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1624</v>
      </c>
      <c r="C31" s="81" t="s">
        <v>1623</v>
      </c>
      <c r="D31" s="82"/>
      <c r="E31" s="82"/>
      <c r="F31" s="82"/>
      <c r="G31" s="82"/>
      <c r="H31" s="82"/>
      <c r="I31" s="82"/>
      <c r="J31" s="83"/>
      <c r="K31" s="309"/>
      <c r="L31" s="307" t="s">
        <v>387</v>
      </c>
      <c r="M31" s="204"/>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2419.5280535008701</v>
      </c>
      <c r="L36" s="271"/>
      <c r="M36" s="272">
        <v>6.25</v>
      </c>
      <c r="N36" s="273">
        <f t="shared" ref="N36:N41" si="0">K36/M36</f>
        <v>387.12448856013924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74841.33385828961</v>
      </c>
      <c r="L37" s="271"/>
      <c r="M37" s="272">
        <v>50</v>
      </c>
      <c r="N37" s="273">
        <f t="shared" si="0"/>
        <v>1496.8266771657923</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20504.475029668389</v>
      </c>
      <c r="L38" s="271"/>
      <c r="M38" s="272">
        <v>3.75</v>
      </c>
      <c r="N38" s="273">
        <f t="shared" si="0"/>
        <v>5467.8600079115704</v>
      </c>
    </row>
    <row r="39" spans="1:14">
      <c r="A39" t="s">
        <v>228</v>
      </c>
      <c r="B39" s="875" t="str">
        <f>VLOOKUP(A39,EQUIPOS!A9:D154,3,FALSE)</f>
        <v xml:space="preserve">Formaleta metálica (concreto hidráulico)
</v>
      </c>
      <c r="C39" s="876"/>
      <c r="D39" s="876"/>
      <c r="E39" s="876"/>
      <c r="F39" s="876"/>
      <c r="G39" s="876"/>
      <c r="H39" s="877"/>
      <c r="I39" s="268"/>
      <c r="J39" s="269"/>
      <c r="K39" s="270">
        <f>VLOOKUP(A39,EQUIPOS!A9:D166,4,FALSE)</f>
        <v>3319.6745073033121</v>
      </c>
      <c r="L39" s="271"/>
      <c r="M39" s="272">
        <v>6.25</v>
      </c>
      <c r="N39" s="273">
        <f t="shared" si="0"/>
        <v>531.14792116852993</v>
      </c>
    </row>
    <row r="40" spans="1:14">
      <c r="A40" t="s">
        <v>301</v>
      </c>
      <c r="B40" s="875" t="str">
        <f>VLOOKUP(A40,EQUIPOS!A10:D154,3,FALSE)</f>
        <v>Regla vibratoria, de longitud de 3 a 5 m, motor de 3600 rpm, potencia 6 HP</v>
      </c>
      <c r="C40" s="876"/>
      <c r="D40" s="876"/>
      <c r="E40" s="876"/>
      <c r="F40" s="876"/>
      <c r="G40" s="876"/>
      <c r="H40" s="877"/>
      <c r="I40" s="268"/>
      <c r="J40" s="269"/>
      <c r="K40" s="270">
        <f>VLOOKUP(A40,EQUIPOS!A10:D167,4,FALSE)</f>
        <v>7330.3498231064486</v>
      </c>
      <c r="L40" s="271"/>
      <c r="M40" s="272">
        <v>6.25</v>
      </c>
      <c r="N40" s="273">
        <f t="shared" si="0"/>
        <v>1172.8559716970317</v>
      </c>
    </row>
    <row r="41" spans="1:14">
      <c r="A41" t="s">
        <v>363</v>
      </c>
      <c r="B41" s="875" t="str">
        <f>VLOOKUP(A41,EQUIPOS!A11:D155,3,FALSE)</f>
        <v>Vibrador de concreto, Motor de 3 hp a 18.000 rpm Mangueras de 4 mt</v>
      </c>
      <c r="C41" s="876"/>
      <c r="D41" s="876"/>
      <c r="E41" s="876"/>
      <c r="F41" s="876"/>
      <c r="G41" s="876"/>
      <c r="H41" s="877"/>
      <c r="I41" s="268"/>
      <c r="J41" s="269"/>
      <c r="K41" s="270">
        <f>VLOOKUP(A41,EQUIPOS!A11:D168,4,FALSE)</f>
        <v>6569.4973916993231</v>
      </c>
      <c r="L41" s="271"/>
      <c r="M41" s="272">
        <v>6.25</v>
      </c>
      <c r="N41" s="273">
        <f t="shared" si="0"/>
        <v>1051.1195826718917</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N83*M46</f>
        <v>971.20648722881606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11078.141136403772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44" t="s">
        <v>382</v>
      </c>
      <c r="B53" s="43" t="str">
        <f>VLOOKUP(A53,MATERIALES!A5:D373,3,FALSE)</f>
        <v>Barras de transferencia de carga (1'')</v>
      </c>
      <c r="C53" s="282"/>
      <c r="D53" s="282"/>
      <c r="E53" s="282"/>
      <c r="F53" s="282"/>
      <c r="G53" s="282"/>
      <c r="H53" s="282"/>
      <c r="I53" s="269"/>
      <c r="J53" s="225" t="s">
        <v>377</v>
      </c>
      <c r="K53" s="283">
        <v>6.1342592592592586</v>
      </c>
      <c r="L53" s="268"/>
      <c r="M53" s="403">
        <f>VLOOKUP(A53,MATERIALES!A5:D396,4,FALSE)</f>
        <v>3250.1177031517332</v>
      </c>
      <c r="N53" s="273">
        <f>K53*M53</f>
        <v>19937.064614240953</v>
      </c>
    </row>
    <row r="54" spans="1:14">
      <c r="A54" s="144" t="s">
        <v>751</v>
      </c>
      <c r="B54" s="43" t="str">
        <f>VLOOKUP(A54,MATERIALES!A6:D373,3,FALSE)</f>
        <v>Aditivo Acelerante de Fraguado</v>
      </c>
      <c r="C54" s="282"/>
      <c r="D54" s="282"/>
      <c r="E54" s="282"/>
      <c r="F54" s="282"/>
      <c r="G54" s="282"/>
      <c r="H54" s="282"/>
      <c r="I54" s="269"/>
      <c r="J54" s="225" t="s">
        <v>377</v>
      </c>
      <c r="K54" s="283">
        <v>1.1200000000000001</v>
      </c>
      <c r="L54" s="268"/>
      <c r="M54" s="403">
        <f>VLOOKUP(A54,MATERIALES!A6:D397,4,FALSE)</f>
        <v>13964.574257852204</v>
      </c>
      <c r="N54" s="273">
        <f>K54*M54</f>
        <v>15640.32316879447</v>
      </c>
    </row>
    <row r="55" spans="1:14">
      <c r="A55" s="144" t="s">
        <v>384</v>
      </c>
      <c r="B55" s="43" t="str">
        <f>VLOOKUP(A55,MATERIALES!A6:D373,3,FALSE)</f>
        <v>Barras de unión de 1/2´´</v>
      </c>
      <c r="C55" s="282"/>
      <c r="D55" s="282"/>
      <c r="E55" s="282"/>
      <c r="F55" s="282"/>
      <c r="G55" s="282"/>
      <c r="H55" s="282"/>
      <c r="I55" s="269"/>
      <c r="J55" s="225" t="s">
        <v>377</v>
      </c>
      <c r="K55" s="283">
        <v>0.37037037037037041</v>
      </c>
      <c r="L55" s="268"/>
      <c r="M55" s="403">
        <f>VLOOKUP(A55,MATERIALES!A6:D398,4,FALSE)</f>
        <v>2830.6108904628873</v>
      </c>
      <c r="N55" s="273">
        <f>K55*M55</f>
        <v>1048.3744038751436</v>
      </c>
    </row>
    <row r="56" spans="1:14">
      <c r="A56" s="144" t="s">
        <v>417</v>
      </c>
      <c r="B56" s="43" t="str">
        <f>VLOOKUP(A56,MATERIALES!A6:D373,3,FALSE)</f>
        <v>Cintilla De Poliuretano (Sikarod) (Pavimentos De Concreto Hidráulico)</v>
      </c>
      <c r="C56" s="282"/>
      <c r="D56" s="282"/>
      <c r="E56" s="282"/>
      <c r="F56" s="282"/>
      <c r="G56" s="282"/>
      <c r="H56" s="282"/>
      <c r="I56" s="269"/>
      <c r="J56" s="225" t="s">
        <v>144</v>
      </c>
      <c r="K56" s="283">
        <v>1.1111111111111112</v>
      </c>
      <c r="L56" s="268"/>
      <c r="M56" s="403">
        <f>VLOOKUP(A56,MATERIALES!A6:D399,4,FALSE)</f>
        <v>1010.1125643176564</v>
      </c>
      <c r="N56" s="273">
        <f>K56*M56</f>
        <v>1122.347293686285</v>
      </c>
    </row>
    <row r="57" spans="1:14">
      <c r="A57" s="144" t="s">
        <v>646</v>
      </c>
      <c r="B57" s="908" t="str">
        <f>VLOOKUP(A57,MATERIALES!A7:D373,3,FALSE)</f>
        <v>Sello de silicona o sellador autonivelante</v>
      </c>
      <c r="C57" s="909" t="e">
        <f>VLOOKUP(B57,MATERIALES!B7:E373,3,FALSE)</f>
        <v>#N/A</v>
      </c>
      <c r="D57" s="909" t="e">
        <f>VLOOKUP(C57,MATERIALES!C7:F373,3,FALSE)</f>
        <v>#N/A</v>
      </c>
      <c r="E57" s="909" t="e">
        <f>VLOOKUP(D57,MATERIALES!D7:G373,3,FALSE)</f>
        <v>#N/A</v>
      </c>
      <c r="F57" s="909" t="e">
        <f>VLOOKUP(E57,MATERIALES!E7:H373,3,FALSE)</f>
        <v>#N/A</v>
      </c>
      <c r="G57" s="909" t="e">
        <f>VLOOKUP(F57,MATERIALES!F7:I373,3,FALSE)</f>
        <v>#N/A</v>
      </c>
      <c r="H57" s="909" t="e">
        <f>VLOOKUP(G57,MATERIALES!G7:J373,3,FALSE)</f>
        <v>#N/A</v>
      </c>
      <c r="I57" s="909" t="e">
        <f>VLOOKUP(H57,MATERIALES!H7:K373,3,FALSE)</f>
        <v>#N/A</v>
      </c>
      <c r="J57" s="312" t="s">
        <v>144</v>
      </c>
      <c r="K57" s="44">
        <v>1.1111111111111112</v>
      </c>
      <c r="L57" s="913">
        <f>VLOOKUP(A57,MATERIALES!A4:D373,4,FALSE)</f>
        <v>755.86342955595524</v>
      </c>
      <c r="M57" s="914"/>
      <c r="N57" s="273">
        <f>K57*L57</f>
        <v>839.84825506217248</v>
      </c>
    </row>
    <row r="58" spans="1:14">
      <c r="A58" s="144" t="s">
        <v>778</v>
      </c>
      <c r="B58" s="317" t="str">
        <f>VLOOKUP(A58,MATERIALES!A8:D373,3,FALSE)</f>
        <v>Antisol blanco (presentación 20 kg)</v>
      </c>
      <c r="C58" s="318"/>
      <c r="D58" s="318"/>
      <c r="E58" s="318"/>
      <c r="F58" s="318"/>
      <c r="G58" s="318"/>
      <c r="H58" s="318"/>
      <c r="I58" s="318"/>
      <c r="J58" s="312" t="s">
        <v>377</v>
      </c>
      <c r="K58" s="44">
        <v>1.1200000000000001</v>
      </c>
      <c r="L58" s="416"/>
      <c r="M58" s="415">
        <f>VLOOKUP(A58,MATERIALES!A8:D401,4,FALSE)</f>
        <v>5007.905000902284</v>
      </c>
      <c r="N58" s="273">
        <f>K58*M58</f>
        <v>5608.853601010559</v>
      </c>
    </row>
    <row r="59" spans="1:14">
      <c r="A59" t="s">
        <v>838</v>
      </c>
      <c r="B59" s="317" t="str">
        <f>VLOOKUP(A59,MATERIALES!A9:D373,3,FALSE)</f>
        <v>Concreto hidráulico para pavimento MR-43</v>
      </c>
      <c r="C59" s="318"/>
      <c r="D59" s="318"/>
      <c r="E59" s="318"/>
      <c r="F59" s="318"/>
      <c r="G59" s="318"/>
      <c r="H59" s="318"/>
      <c r="I59" s="318"/>
      <c r="J59" s="312" t="s">
        <v>387</v>
      </c>
      <c r="K59" s="44">
        <v>1.01</v>
      </c>
      <c r="L59" s="416"/>
      <c r="M59" s="415">
        <f>VLOOKUP(A59,MATERIALES!A9:D402,4,FALSE)</f>
        <v>401525.80586351029</v>
      </c>
      <c r="N59" s="273">
        <f>K59*M59</f>
        <v>405541.0639221454</v>
      </c>
    </row>
    <row r="60" spans="1:14" ht="15.75" thickBot="1">
      <c r="B60" s="310"/>
      <c r="C60" s="311"/>
      <c r="D60" s="311"/>
      <c r="E60" s="311"/>
      <c r="F60" s="311"/>
      <c r="G60" s="311"/>
      <c r="H60" s="311"/>
      <c r="I60" s="311"/>
      <c r="J60" s="126"/>
      <c r="K60" s="126"/>
      <c r="L60" s="326"/>
      <c r="M60" s="325"/>
      <c r="N60" s="127"/>
    </row>
    <row r="61" spans="1:14" ht="15.75" thickBot="1">
      <c r="B61" s="826" t="s">
        <v>953</v>
      </c>
      <c r="C61" s="827"/>
      <c r="D61" s="827"/>
      <c r="E61" s="827"/>
      <c r="F61" s="827"/>
      <c r="G61" s="827"/>
      <c r="H61" s="827"/>
      <c r="I61" s="827"/>
      <c r="J61" s="827"/>
      <c r="K61" s="827"/>
      <c r="L61" s="827"/>
      <c r="M61" s="828"/>
      <c r="N61" s="395">
        <f>SUM(N53:N60)</f>
        <v>449737.87525881501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13">
        <f>VLOOKUP(A66,TRANSPORTE!A5:D117,4,FALSE)</f>
        <v>1117.717304658089</v>
      </c>
      <c r="M66" s="914"/>
      <c r="N66" s="288">
        <f>K66*L66</f>
        <v>1128.89447770467</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1128.89447770467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3">
        <f>K77/J77*100</f>
        <v>204819.99999999997</v>
      </c>
      <c r="J77" s="294">
        <v>185</v>
      </c>
      <c r="K77" s="295">
        <f>VLOOKUP(A77,'MANO DE OBRA'!A8:D99,4,FALSE)</f>
        <v>378917</v>
      </c>
      <c r="L77" s="50"/>
      <c r="M77" s="296">
        <v>50</v>
      </c>
      <c r="N77" s="396">
        <f>K77/M77</f>
        <v>7578.34</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2">
        <f>SUM(N77:N82)</f>
        <v>9712.0648722881597</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471656.97574521159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94331.395149042321</v>
      </c>
      <c r="M90" s="862"/>
      <c r="N90" s="51"/>
    </row>
    <row r="91" spans="1:14">
      <c r="B91" s="89" t="s">
        <v>973</v>
      </c>
      <c r="C91" s="90"/>
      <c r="D91" s="90"/>
      <c r="E91" s="90"/>
      <c r="F91" s="90"/>
      <c r="G91" s="90"/>
      <c r="H91" s="90"/>
      <c r="I91" s="87"/>
      <c r="J91" s="88"/>
      <c r="K91" s="305">
        <v>0.05</v>
      </c>
      <c r="L91" s="861">
        <f>N85*K91</f>
        <v>23582.84878726058</v>
      </c>
      <c r="M91" s="862"/>
      <c r="N91" s="51"/>
    </row>
    <row r="92" spans="1:14" ht="15.75" thickBot="1">
      <c r="B92" s="91" t="s">
        <v>974</v>
      </c>
      <c r="C92" s="92"/>
      <c r="D92" s="92"/>
      <c r="E92" s="92"/>
      <c r="F92" s="92"/>
      <c r="G92" s="92"/>
      <c r="H92" s="92"/>
      <c r="I92" s="93"/>
      <c r="J92" s="94"/>
      <c r="K92" s="306">
        <v>0.05</v>
      </c>
      <c r="L92" s="863">
        <f>N85*K92</f>
        <v>23582.84878726058</v>
      </c>
      <c r="M92" s="864"/>
      <c r="N92" s="51"/>
    </row>
    <row r="93" spans="1:14" ht="15.75" thickBot="1">
      <c r="B93" s="826" t="s">
        <v>953</v>
      </c>
      <c r="C93" s="827"/>
      <c r="D93" s="827"/>
      <c r="E93" s="827"/>
      <c r="F93" s="827"/>
      <c r="G93" s="827"/>
      <c r="H93" s="827"/>
      <c r="I93" s="827"/>
      <c r="J93" s="827"/>
      <c r="K93" s="827"/>
      <c r="L93" s="827"/>
      <c r="M93" s="828"/>
      <c r="N93" s="52">
        <f>L90+L91+L92</f>
        <v>141497.09272356349</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613154.06846877513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2" t="s">
        <v>2221</v>
      </c>
      <c r="C126" s="394"/>
      <c r="D126" s="394"/>
      <c r="E126" s="57"/>
      <c r="F126" s="57"/>
      <c r="G126" s="57"/>
      <c r="H126" s="57"/>
      <c r="I126" s="57"/>
      <c r="J126" s="894"/>
      <c r="K126" s="894"/>
      <c r="L126" s="894"/>
      <c r="M126" s="894"/>
      <c r="N126" s="89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9.25" customHeight="1" thickBot="1">
      <c r="A31" s="157" t="s">
        <v>1845</v>
      </c>
      <c r="B31" s="80" t="s">
        <v>1093</v>
      </c>
      <c r="C31" s="968" t="s">
        <v>1625</v>
      </c>
      <c r="D31" s="969"/>
      <c r="E31" s="969"/>
      <c r="F31" s="969"/>
      <c r="G31" s="969"/>
      <c r="H31" s="969"/>
      <c r="I31" s="969"/>
      <c r="J31" s="969"/>
      <c r="K31" s="469"/>
      <c r="L31" s="307" t="s">
        <v>377</v>
      </c>
      <c r="M31" s="204"/>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824</v>
      </c>
      <c r="B49" s="43" t="str">
        <f>VLOOKUP(A49,MATERIALES!A4:D373,3,FALSE)</f>
        <v>Cemento Porthland Norma ASTM C150 Tipo _______</v>
      </c>
      <c r="C49" s="282"/>
      <c r="D49" s="282"/>
      <c r="E49" s="282"/>
      <c r="F49" s="282"/>
      <c r="G49" s="282"/>
      <c r="H49" s="282"/>
      <c r="I49" s="269"/>
      <c r="J49" s="417" t="str">
        <f>VLOOKUP(A49,MATERIALES!A5:D641,2,FALSE)</f>
        <v>kg</v>
      </c>
      <c r="K49" s="283">
        <v>1</v>
      </c>
      <c r="L49" s="268"/>
      <c r="M49" s="403">
        <f>VLOOKUP(A49,MATERIALES!A5:D396,4,FALSE)</f>
        <v>466.00294963910483</v>
      </c>
      <c r="N49" s="273">
        <f>K49*M49</f>
        <v>466.00294963910483</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466.00294963910483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466.00294963910483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93.200589927820971</v>
      </c>
      <c r="M83" s="862"/>
      <c r="N83" s="51"/>
    </row>
    <row r="84" spans="1:14">
      <c r="B84" s="89" t="s">
        <v>973</v>
      </c>
      <c r="C84" s="90"/>
      <c r="D84" s="90"/>
      <c r="E84" s="90"/>
      <c r="F84" s="90"/>
      <c r="G84" s="90"/>
      <c r="H84" s="90"/>
      <c r="I84" s="87"/>
      <c r="J84" s="88"/>
      <c r="K84" s="305">
        <v>0.05</v>
      </c>
      <c r="L84" s="861">
        <f>N78*K84</f>
        <v>23.300147481955243</v>
      </c>
      <c r="M84" s="862"/>
      <c r="N84" s="51"/>
    </row>
    <row r="85" spans="1:14" ht="15.75" thickBot="1">
      <c r="B85" s="91" t="s">
        <v>974</v>
      </c>
      <c r="C85" s="92"/>
      <c r="D85" s="92"/>
      <c r="E85" s="92"/>
      <c r="F85" s="92"/>
      <c r="G85" s="92"/>
      <c r="H85" s="92"/>
      <c r="I85" s="93"/>
      <c r="J85" s="94"/>
      <c r="K85" s="306">
        <v>0.05</v>
      </c>
      <c r="L85" s="863">
        <f>N78*K85</f>
        <v>23.300147481955243</v>
      </c>
      <c r="M85" s="864"/>
      <c r="N85" s="51"/>
    </row>
    <row r="86" spans="1:14" ht="15.75" thickBot="1">
      <c r="B86" s="826" t="s">
        <v>953</v>
      </c>
      <c r="C86" s="827"/>
      <c r="D86" s="827"/>
      <c r="E86" s="827"/>
      <c r="F86" s="827"/>
      <c r="G86" s="827"/>
      <c r="H86" s="827"/>
      <c r="I86" s="827"/>
      <c r="J86" s="827"/>
      <c r="K86" s="827"/>
      <c r="L86" s="827"/>
      <c r="M86" s="828"/>
      <c r="N86" s="52">
        <f>L83+L84+L85</f>
        <v>139.80088489173144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605.8038345308363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9.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1626</v>
      </c>
      <c r="C31" s="968" t="s">
        <v>2040</v>
      </c>
      <c r="D31" s="969"/>
      <c r="E31" s="969"/>
      <c r="F31" s="969"/>
      <c r="G31" s="969"/>
      <c r="H31" s="969"/>
      <c r="I31" s="969"/>
      <c r="J31" s="969"/>
      <c r="K31" s="46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826</v>
      </c>
      <c r="B49" s="43" t="str">
        <f>VLOOKUP(A49,MATERIALES!A4:D373,3,FALSE)</f>
        <v>Cemento Hidráulico adicionado, Norma ASTM C595 Tipo _______</v>
      </c>
      <c r="C49" s="282"/>
      <c r="D49" s="282"/>
      <c r="E49" s="282"/>
      <c r="F49" s="282"/>
      <c r="G49" s="282"/>
      <c r="H49" s="282"/>
      <c r="I49" s="269"/>
      <c r="J49" s="417" t="str">
        <f>VLOOKUP(A49,MATERIALES!A5:D641,2,FALSE)</f>
        <v>kg</v>
      </c>
      <c r="K49" s="283">
        <v>1</v>
      </c>
      <c r="L49" s="268"/>
      <c r="M49" s="403">
        <f>VLOOKUP(A49,MATERIALES!A5:D396,4,FALSE)</f>
        <v>535.66855980665605</v>
      </c>
      <c r="N49" s="273">
        <f>K49*M49</f>
        <v>535.66855980665605</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535.66855980665605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535.66855980665605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107.13371196133122</v>
      </c>
      <c r="M83" s="862"/>
      <c r="N83" s="51"/>
    </row>
    <row r="84" spans="1:14">
      <c r="B84" s="89" t="s">
        <v>973</v>
      </c>
      <c r="C84" s="90"/>
      <c r="D84" s="90"/>
      <c r="E84" s="90"/>
      <c r="F84" s="90"/>
      <c r="G84" s="90"/>
      <c r="H84" s="90"/>
      <c r="I84" s="87"/>
      <c r="J84" s="88"/>
      <c r="K84" s="305">
        <v>0.05</v>
      </c>
      <c r="L84" s="861">
        <f>N78*K84</f>
        <v>26.783427990332804</v>
      </c>
      <c r="M84" s="862"/>
      <c r="N84" s="51"/>
    </row>
    <row r="85" spans="1:14" ht="15.75" thickBot="1">
      <c r="B85" s="91" t="s">
        <v>974</v>
      </c>
      <c r="C85" s="92"/>
      <c r="D85" s="92"/>
      <c r="E85" s="92"/>
      <c r="F85" s="92"/>
      <c r="G85" s="92"/>
      <c r="H85" s="92"/>
      <c r="I85" s="93"/>
      <c r="J85" s="94"/>
      <c r="K85" s="306">
        <v>0.05</v>
      </c>
      <c r="L85" s="863">
        <f>N78*K85</f>
        <v>26.783427990332804</v>
      </c>
      <c r="M85" s="864"/>
      <c r="N85" s="51"/>
    </row>
    <row r="86" spans="1:14" ht="15.75" thickBot="1">
      <c r="B86" s="826" t="s">
        <v>953</v>
      </c>
      <c r="C86" s="827"/>
      <c r="D86" s="827"/>
      <c r="E86" s="827"/>
      <c r="F86" s="827"/>
      <c r="G86" s="827"/>
      <c r="H86" s="827"/>
      <c r="I86" s="827"/>
      <c r="J86" s="827"/>
      <c r="K86" s="827"/>
      <c r="L86" s="827"/>
      <c r="M86" s="828"/>
      <c r="N86" s="52">
        <f>L83+L84+L85</f>
        <v>160.70056794199681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696.36912774865289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41.25" customHeight="1" thickBot="1">
      <c r="A31" t="s">
        <v>1845</v>
      </c>
      <c r="B31" s="80" t="s">
        <v>1627</v>
      </c>
      <c r="C31" s="968" t="s">
        <v>2041</v>
      </c>
      <c r="D31" s="969"/>
      <c r="E31" s="969"/>
      <c r="F31" s="969"/>
      <c r="G31" s="969"/>
      <c r="H31" s="969"/>
      <c r="I31" s="969"/>
      <c r="J31" s="969"/>
      <c r="K31" s="469"/>
      <c r="L31" s="307" t="s">
        <v>377</v>
      </c>
      <c r="M31" s="204"/>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804</v>
      </c>
      <c r="B49" s="43" t="str">
        <f>VLOOKUP(A49,MATERIALES!A4:D373,3,FALSE)</f>
        <v>Cemento gris</v>
      </c>
      <c r="C49" s="282"/>
      <c r="D49" s="282"/>
      <c r="E49" s="282"/>
      <c r="F49" s="282"/>
      <c r="G49" s="282"/>
      <c r="H49" s="282"/>
      <c r="I49" s="269"/>
      <c r="J49" s="417" t="str">
        <f>VLOOKUP(A49,MATERIALES!A5:D641,2,FALSE)</f>
        <v>kg</v>
      </c>
      <c r="K49" s="283">
        <v>1</v>
      </c>
      <c r="L49" s="268"/>
      <c r="M49" s="403">
        <f>VLOOKUP(A49,MATERIALES!A5:D396,4,FALSE)</f>
        <v>416.51105086428169</v>
      </c>
      <c r="N49" s="273">
        <f>K49*M49</f>
        <v>416.51105086428169</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416.51105086428169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416.51105086428169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83.302210172856348</v>
      </c>
      <c r="M83" s="862"/>
      <c r="N83" s="51"/>
    </row>
    <row r="84" spans="1:14">
      <c r="B84" s="89" t="s">
        <v>973</v>
      </c>
      <c r="C84" s="90"/>
      <c r="D84" s="90"/>
      <c r="E84" s="90"/>
      <c r="F84" s="90"/>
      <c r="G84" s="90"/>
      <c r="H84" s="90"/>
      <c r="I84" s="87"/>
      <c r="J84" s="88"/>
      <c r="K84" s="305">
        <v>0.05</v>
      </c>
      <c r="L84" s="861">
        <f>N78*K84</f>
        <v>20.825552543214087</v>
      </c>
      <c r="M84" s="862"/>
      <c r="N84" s="51"/>
    </row>
    <row r="85" spans="1:14" ht="15.75" thickBot="1">
      <c r="B85" s="91" t="s">
        <v>974</v>
      </c>
      <c r="C85" s="92"/>
      <c r="D85" s="92"/>
      <c r="E85" s="92"/>
      <c r="F85" s="92"/>
      <c r="G85" s="92"/>
      <c r="H85" s="92"/>
      <c r="I85" s="93"/>
      <c r="J85" s="94"/>
      <c r="K85" s="306">
        <v>0.05</v>
      </c>
      <c r="L85" s="863">
        <f>N78*K85</f>
        <v>20.825552543214087</v>
      </c>
      <c r="M85" s="864"/>
      <c r="N85" s="51"/>
    </row>
    <row r="86" spans="1:14" ht="15.75" thickBot="1">
      <c r="B86" s="826" t="s">
        <v>953</v>
      </c>
      <c r="C86" s="827"/>
      <c r="D86" s="827"/>
      <c r="E86" s="827"/>
      <c r="F86" s="827"/>
      <c r="G86" s="827"/>
      <c r="H86" s="827"/>
      <c r="I86" s="827"/>
      <c r="J86" s="827"/>
      <c r="K86" s="827"/>
      <c r="L86" s="827"/>
      <c r="M86" s="828"/>
      <c r="N86" s="52">
        <f>L83+L84+L85</f>
        <v>124.95331525928452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541.46436612356615</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1628</v>
      </c>
      <c r="C31" s="81" t="s">
        <v>1629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2419.5280535008701</v>
      </c>
      <c r="L36" s="271"/>
      <c r="M36" s="272">
        <v>30</v>
      </c>
      <c r="N36" s="273">
        <f>K36/M36</f>
        <v>80.650935116695663</v>
      </c>
    </row>
    <row r="37" spans="1:14">
      <c r="A37" t="s">
        <v>363</v>
      </c>
      <c r="B37" s="875" t="str">
        <f>VLOOKUP(A37,EQUIPOS!A7:D154,3,FALSE)</f>
        <v>Vibrador de concreto, Motor de 3 hp a 18.000 rpm Mangueras de 4 mt</v>
      </c>
      <c r="C37" s="876"/>
      <c r="D37" s="876"/>
      <c r="E37" s="876"/>
      <c r="F37" s="876"/>
      <c r="G37" s="876"/>
      <c r="H37" s="877"/>
      <c r="I37" s="268"/>
      <c r="J37" s="269"/>
      <c r="K37" s="270">
        <f>VLOOKUP(A37,EQUIPOS!A7:D164,4,FALSE)</f>
        <v>6569.4973916993231</v>
      </c>
      <c r="L37" s="271"/>
      <c r="M37" s="272">
        <v>30</v>
      </c>
      <c r="N37" s="273">
        <f>K37/M37</f>
        <v>218.98324638997744</v>
      </c>
    </row>
    <row r="38" spans="1:14">
      <c r="A38" t="s">
        <v>228</v>
      </c>
      <c r="B38" s="875" t="str">
        <f>VLOOKUP(A38,EQUIPOS!A8:D154,3,FALSE)</f>
        <v xml:space="preserve">Formaleta metálica (concreto hidráulico)
</v>
      </c>
      <c r="C38" s="876"/>
      <c r="D38" s="876"/>
      <c r="E38" s="876"/>
      <c r="F38" s="876"/>
      <c r="G38" s="876"/>
      <c r="H38" s="877"/>
      <c r="I38" s="878"/>
      <c r="J38" s="879"/>
      <c r="K38" s="270">
        <f>VLOOKUP(A38,EQUIPOS!A8:D165,4,FALSE)</f>
        <v>3319.6745073033121</v>
      </c>
      <c r="L38" s="880">
        <v>0.33329999999999999</v>
      </c>
      <c r="M38" s="881"/>
      <c r="N38" s="273">
        <f>K38/L38</f>
        <v>9960.0195238623237</v>
      </c>
    </row>
    <row r="39" spans="1:14">
      <c r="B39" s="875"/>
      <c r="C39" s="876"/>
      <c r="D39" s="876"/>
      <c r="E39" s="876"/>
      <c r="F39" s="876"/>
      <c r="G39" s="876"/>
      <c r="H39" s="877"/>
      <c r="I39" s="36"/>
      <c r="J39" s="37"/>
      <c r="K39" s="270"/>
      <c r="L39" s="277"/>
      <c r="M39" s="278"/>
      <c r="N39" s="273"/>
    </row>
    <row r="40" spans="1:14">
      <c r="B40" s="321"/>
      <c r="C40" s="322"/>
      <c r="D40" s="322"/>
      <c r="E40" s="324"/>
      <c r="F40" s="324"/>
      <c r="G40" s="324"/>
      <c r="H40" s="125"/>
      <c r="I40" s="36"/>
      <c r="J40" s="37"/>
      <c r="K40" s="275"/>
      <c r="L40" s="277"/>
      <c r="M40" s="278"/>
      <c r="N40" s="279"/>
    </row>
    <row r="41" spans="1:14">
      <c r="B41" s="883" t="s">
        <v>952</v>
      </c>
      <c r="C41" s="884"/>
      <c r="D41" s="884"/>
      <c r="E41" s="38"/>
      <c r="F41" s="39"/>
      <c r="G41" s="39"/>
      <c r="H41" s="40"/>
      <c r="I41" s="36"/>
      <c r="J41" s="37"/>
      <c r="K41" s="280"/>
      <c r="L41" s="277"/>
      <c r="M41" s="402">
        <v>0.1</v>
      </c>
      <c r="N41" s="345">
        <f>N72*M41</f>
        <v>224.88926817266997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10484.542973541667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838</v>
      </c>
      <c r="B48" s="43" t="str">
        <f>VLOOKUP(A48,MATERIALES!A5:D373,3,FALSE)</f>
        <v>Concreto hidráulico para pavimento MR-43</v>
      </c>
      <c r="C48" s="282"/>
      <c r="D48" s="282"/>
      <c r="E48" s="282"/>
      <c r="F48" s="282"/>
      <c r="G48" s="282"/>
      <c r="H48" s="282"/>
      <c r="I48" s="269"/>
      <c r="J48" s="225" t="str">
        <f>VLOOKUP(A48,MATERIALES!A4:D640,2,FALSE)</f>
        <v>m3</v>
      </c>
      <c r="K48" s="283">
        <v>1.01</v>
      </c>
      <c r="L48" s="268"/>
      <c r="M48" s="403">
        <f>VLOOKUP(A48,MATERIALES!A5:D396,4,FALSE)</f>
        <v>401525.80586351029</v>
      </c>
      <c r="N48" s="273">
        <f>K48*M48</f>
        <v>405541.0639221454</v>
      </c>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ht="15.75" thickBot="1">
      <c r="B51" s="908"/>
      <c r="C51" s="909"/>
      <c r="D51" s="909"/>
      <c r="E51" s="909"/>
      <c r="F51" s="909"/>
      <c r="G51" s="909"/>
      <c r="H51" s="909"/>
      <c r="I51" s="879"/>
      <c r="J51" s="42"/>
      <c r="K51" s="44"/>
      <c r="L51" s="910"/>
      <c r="M51" s="911"/>
      <c r="N51" s="45"/>
    </row>
    <row r="52" spans="1:14" ht="15.75" thickBot="1">
      <c r="B52" s="826" t="s">
        <v>953</v>
      </c>
      <c r="C52" s="827"/>
      <c r="D52" s="827"/>
      <c r="E52" s="827"/>
      <c r="F52" s="827"/>
      <c r="G52" s="827"/>
      <c r="H52" s="827"/>
      <c r="I52" s="827"/>
      <c r="J52" s="827"/>
      <c r="K52" s="827"/>
      <c r="L52" s="827"/>
      <c r="M52" s="828"/>
      <c r="N52" s="395">
        <f>SUM(N48:N51)</f>
        <v>405541.0639221454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4" t="s">
        <v>957</v>
      </c>
      <c r="C56" s="315"/>
      <c r="D56" s="315"/>
      <c r="E56" s="315"/>
      <c r="F56" s="315"/>
      <c r="G56" s="315"/>
      <c r="H56" s="73" t="s">
        <v>945</v>
      </c>
      <c r="I56" s="74" t="s">
        <v>958</v>
      </c>
      <c r="J56" s="75" t="s">
        <v>959</v>
      </c>
      <c r="K56" s="73" t="s">
        <v>960</v>
      </c>
      <c r="L56" s="912" t="s">
        <v>961</v>
      </c>
      <c r="M56" s="891"/>
      <c r="N56" s="76" t="s">
        <v>951</v>
      </c>
    </row>
    <row r="57" spans="1:14">
      <c r="A57" t="s">
        <v>1390</v>
      </c>
      <c r="B57" s="46" t="str">
        <f>VLOOKUP(A57,TRANSPORTE!A5:D117,3,FALSE)</f>
        <v xml:space="preserve">Transporte de Concreto </v>
      </c>
      <c r="C57" s="318"/>
      <c r="D57" s="318"/>
      <c r="E57" s="318"/>
      <c r="F57" s="318"/>
      <c r="G57" s="318"/>
      <c r="H57" s="312" t="s">
        <v>1468</v>
      </c>
      <c r="I57" s="280">
        <v>1.01</v>
      </c>
      <c r="J57" s="287">
        <v>1</v>
      </c>
      <c r="K57" s="280">
        <f>I57*J57</f>
        <v>1.01</v>
      </c>
      <c r="L57" s="913">
        <f>VLOOKUP(A57,TRANSPORTE!A5:D117,4,FALSE)</f>
        <v>1117.717304658089</v>
      </c>
      <c r="M57" s="914"/>
      <c r="N57" s="288">
        <f>K57*L57</f>
        <v>1128.89447770467</v>
      </c>
    </row>
    <row r="58" spans="1:14">
      <c r="B58" s="46"/>
      <c r="C58" s="47"/>
      <c r="D58" s="47"/>
      <c r="E58" s="47"/>
      <c r="F58" s="47"/>
      <c r="G58" s="47"/>
      <c r="H58" s="289"/>
      <c r="I58" s="280"/>
      <c r="J58" s="280"/>
      <c r="K58" s="280"/>
      <c r="L58" s="290"/>
      <c r="M58" s="291"/>
      <c r="N58" s="292"/>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SUM(N57:N61)</f>
        <v>1128.89447770467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t="s">
        <v>19</v>
      </c>
      <c r="B67" s="49" t="str">
        <f>VLOOKUP(A67,'MANO DE OBRA'!A8:D68,3,FALSE)</f>
        <v>Obrero (8)</v>
      </c>
      <c r="C67" s="47"/>
      <c r="D67" s="47"/>
      <c r="E67" s="47"/>
      <c r="F67" s="47"/>
      <c r="G67" s="47"/>
      <c r="H67" s="47"/>
      <c r="I67" s="293">
        <f>K67/J67*100</f>
        <v>234080.00000000003</v>
      </c>
      <c r="J67" s="294">
        <v>185</v>
      </c>
      <c r="K67" s="295">
        <f>VLOOKUP(A67,'MANO DE OBRA'!A8:D99,4,FALSE)</f>
        <v>433048</v>
      </c>
      <c r="L67" s="50"/>
      <c r="M67" s="296">
        <v>240</v>
      </c>
      <c r="N67" s="396">
        <f>K67/M67</f>
        <v>1804.3666666666666</v>
      </c>
      <c r="O67" s="106"/>
    </row>
    <row r="68" spans="1:15">
      <c r="A68"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300">
        <v>240</v>
      </c>
      <c r="N68" s="396">
        <f>K68/M68</f>
        <v>444.52601506003327</v>
      </c>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2">
        <f>SUM(N67:N71)</f>
        <v>2248.8926817266997</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N43+N52+N62+N72</f>
        <v>419403.39405511844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5"/>
      <c r="J78" s="335"/>
      <c r="K78" s="303" t="s">
        <v>970</v>
      </c>
      <c r="L78" s="873" t="s">
        <v>971</v>
      </c>
      <c r="M78" s="874"/>
      <c r="N78" s="304"/>
    </row>
    <row r="79" spans="1:15">
      <c r="B79" s="859" t="s">
        <v>972</v>
      </c>
      <c r="C79" s="860"/>
      <c r="D79" s="860"/>
      <c r="E79" s="860"/>
      <c r="F79" s="860"/>
      <c r="G79" s="860"/>
      <c r="H79" s="860"/>
      <c r="I79" s="87"/>
      <c r="J79" s="88"/>
      <c r="K79" s="305">
        <v>0.2</v>
      </c>
      <c r="L79" s="861">
        <f>N74*K79</f>
        <v>83880.678811023696</v>
      </c>
      <c r="M79" s="862"/>
      <c r="N79" s="51"/>
    </row>
    <row r="80" spans="1:15">
      <c r="B80" s="89" t="s">
        <v>973</v>
      </c>
      <c r="C80" s="90"/>
      <c r="D80" s="90"/>
      <c r="E80" s="90"/>
      <c r="F80" s="90"/>
      <c r="G80" s="90"/>
      <c r="H80" s="90"/>
      <c r="I80" s="87"/>
      <c r="J80" s="88"/>
      <c r="K80" s="305">
        <v>0.05</v>
      </c>
      <c r="L80" s="861">
        <f>N74*K80</f>
        <v>20970.169702755924</v>
      </c>
      <c r="M80" s="862"/>
      <c r="N80" s="51"/>
    </row>
    <row r="81" spans="1:14" ht="15.75" thickBot="1">
      <c r="B81" s="91" t="s">
        <v>974</v>
      </c>
      <c r="C81" s="92"/>
      <c r="D81" s="92"/>
      <c r="E81" s="92"/>
      <c r="F81" s="92"/>
      <c r="G81" s="92"/>
      <c r="H81" s="92"/>
      <c r="I81" s="93"/>
      <c r="J81" s="94"/>
      <c r="K81" s="306">
        <v>0.05</v>
      </c>
      <c r="L81" s="863">
        <f>N74*K81</f>
        <v>20970.169702755924</v>
      </c>
      <c r="M81" s="864"/>
      <c r="N81" s="51"/>
    </row>
    <row r="82" spans="1:14" ht="15.75" thickBot="1">
      <c r="B82" s="826" t="s">
        <v>953</v>
      </c>
      <c r="C82" s="827"/>
      <c r="D82" s="827"/>
      <c r="E82" s="827"/>
      <c r="F82" s="827"/>
      <c r="G82" s="827"/>
      <c r="H82" s="827"/>
      <c r="I82" s="827"/>
      <c r="J82" s="827"/>
      <c r="K82" s="827"/>
      <c r="L82" s="827"/>
      <c r="M82" s="828"/>
      <c r="N82" s="52">
        <f>L79+L80+L81</f>
        <v>125821.01821653555</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9">
        <f>N74+N82</f>
        <v>545224.412271654</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6"/>
      <c r="K114" s="976"/>
      <c r="L114" s="976"/>
      <c r="M114" s="976"/>
      <c r="N114" s="977"/>
    </row>
    <row r="115" spans="2:14" ht="15.75" thickBot="1">
      <c r="B115" s="420" t="s">
        <v>2221</v>
      </c>
      <c r="C115" s="421"/>
      <c r="D115" s="421"/>
      <c r="E115" s="260"/>
      <c r="F115" s="260"/>
      <c r="G115" s="260"/>
      <c r="H115" s="260"/>
      <c r="I115" s="260"/>
      <c r="J115" s="978"/>
      <c r="K115" s="978"/>
      <c r="L115" s="978"/>
      <c r="M115" s="978"/>
      <c r="N115" s="97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1094</v>
      </c>
      <c r="C31" s="81" t="s">
        <v>1630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6145.6588502993673</v>
      </c>
      <c r="L36" s="271"/>
      <c r="M36" s="272">
        <v>37.5</v>
      </c>
      <c r="N36" s="273">
        <f>K36/M36</f>
        <v>163.88423600798313</v>
      </c>
    </row>
    <row r="37" spans="1:14">
      <c r="B37" s="875"/>
      <c r="C37" s="876"/>
      <c r="D37" s="876"/>
      <c r="E37" s="882"/>
      <c r="F37" s="876"/>
      <c r="G37" s="876"/>
      <c r="H37" s="877"/>
      <c r="I37" s="36"/>
      <c r="J37" s="37"/>
      <c r="K37" s="275"/>
      <c r="L37" s="277"/>
      <c r="M37" s="278"/>
      <c r="N37" s="279"/>
    </row>
    <row r="38" spans="1:14">
      <c r="B38" s="883" t="s">
        <v>952</v>
      </c>
      <c r="C38" s="884"/>
      <c r="D38" s="884"/>
      <c r="E38" s="38"/>
      <c r="F38" s="39"/>
      <c r="G38" s="39"/>
      <c r="H38" s="40"/>
      <c r="I38" s="36"/>
      <c r="J38" s="37"/>
      <c r="K38" s="280"/>
      <c r="L38" s="277"/>
      <c r="M38" s="470">
        <v>0.1</v>
      </c>
      <c r="N38" s="345">
        <f>N72*M38</f>
        <v>1079.468487228816</v>
      </c>
    </row>
    <row r="39" spans="1:14" ht="15.75" thickBot="1">
      <c r="B39" s="875"/>
      <c r="C39" s="876"/>
      <c r="D39" s="876"/>
      <c r="E39" s="876"/>
      <c r="F39" s="876"/>
      <c r="G39" s="876"/>
      <c r="H39" s="877"/>
      <c r="I39" s="885"/>
      <c r="J39" s="886"/>
      <c r="K39" s="41"/>
      <c r="L39" s="887"/>
      <c r="M39" s="888"/>
      <c r="N39" s="105"/>
    </row>
    <row r="40" spans="1:14" ht="15.75" thickBot="1">
      <c r="B40" s="826" t="s">
        <v>953</v>
      </c>
      <c r="C40" s="827"/>
      <c r="D40" s="827"/>
      <c r="E40" s="827"/>
      <c r="F40" s="827"/>
      <c r="G40" s="827"/>
      <c r="H40" s="827"/>
      <c r="I40" s="827"/>
      <c r="J40" s="827"/>
      <c r="K40" s="827"/>
      <c r="L40" s="827"/>
      <c r="M40" s="828"/>
      <c r="N40" s="395">
        <f>SUM(N36:N39)</f>
        <v>1243.3527232367992</v>
      </c>
    </row>
    <row r="41" spans="1:14">
      <c r="B41" s="281"/>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1" t="s">
        <v>944</v>
      </c>
      <c r="C44" s="872"/>
      <c r="D44" s="872"/>
      <c r="E44" s="872"/>
      <c r="F44" s="872"/>
      <c r="G44" s="872"/>
      <c r="H44" s="872"/>
      <c r="I44" s="906"/>
      <c r="J44" s="316" t="s">
        <v>945</v>
      </c>
      <c r="K44" s="85" t="s">
        <v>946</v>
      </c>
      <c r="L44" s="907" t="s">
        <v>955</v>
      </c>
      <c r="M44" s="906"/>
      <c r="N44" s="86" t="s">
        <v>951</v>
      </c>
    </row>
    <row r="45" spans="1:14">
      <c r="A45" s="144" t="s">
        <v>755</v>
      </c>
      <c r="B45" s="43" t="str">
        <f>VLOOKUP(A45,MATERIALES!A5:D373,3,FALSE)</f>
        <v>Adoquín e=8cm</v>
      </c>
      <c r="C45" s="282"/>
      <c r="D45" s="282"/>
      <c r="E45" s="282"/>
      <c r="F45" s="282"/>
      <c r="G45" s="282"/>
      <c r="H45" s="282"/>
      <c r="I45" s="269"/>
      <c r="J45" s="225" t="str">
        <f>VLOOKUP(A45,MATERIALES!A1:D637,2,FALSE)</f>
        <v>m2</v>
      </c>
      <c r="K45" s="283">
        <v>1.03</v>
      </c>
      <c r="L45" s="268"/>
      <c r="M45" s="403">
        <f>VLOOKUP(A45,MATERIALES!A5:D396,4,FALSE)</f>
        <v>34769.180941853047</v>
      </c>
      <c r="N45" s="273">
        <f>K45*M45</f>
        <v>35812.25637010864</v>
      </c>
    </row>
    <row r="46" spans="1:14">
      <c r="A46" s="144" t="s">
        <v>797</v>
      </c>
      <c r="B46" s="43" t="str">
        <f>VLOOKUP(A46,MATERIALES!A6:D373,3,FALSE)</f>
        <v>Arena de sello (fina)</v>
      </c>
      <c r="C46" s="282"/>
      <c r="D46" s="282"/>
      <c r="E46" s="282"/>
      <c r="F46" s="282"/>
      <c r="G46" s="282"/>
      <c r="H46" s="282"/>
      <c r="I46" s="269"/>
      <c r="J46" s="225" t="str">
        <f>VLOOKUP(A46,MATERIALES!A2:D638,2,FALSE)</f>
        <v>m3</v>
      </c>
      <c r="K46" s="283">
        <v>0.01</v>
      </c>
      <c r="L46" s="268"/>
      <c r="M46" s="403">
        <f>VLOOKUP(A46,MATERIALES!A6:D397,4,FALSE)</f>
        <v>22803.980034819422</v>
      </c>
      <c r="N46" s="273">
        <f>K46*M46</f>
        <v>228.03980034819423</v>
      </c>
    </row>
    <row r="47" spans="1:14">
      <c r="A47" s="144" t="s">
        <v>800</v>
      </c>
      <c r="B47" s="43" t="str">
        <f>VLOOKUP(A47,MATERIALES!A6:D373,3,FALSE)</f>
        <v>Arena de soporte (media)</v>
      </c>
      <c r="C47" s="282"/>
      <c r="D47" s="282"/>
      <c r="E47" s="282"/>
      <c r="F47" s="282"/>
      <c r="G47" s="282"/>
      <c r="H47" s="282"/>
      <c r="I47" s="269"/>
      <c r="J47" s="225" t="str">
        <f>VLOOKUP(A47,MATERIALES!A3:D639,2,FALSE)</f>
        <v>m3</v>
      </c>
      <c r="K47" s="283">
        <v>0.05</v>
      </c>
      <c r="L47" s="268"/>
      <c r="M47" s="403">
        <f>VLOOKUP(A47,MATERIALES!A6:D398,4,FALSE)</f>
        <v>49495.396544372146</v>
      </c>
      <c r="N47" s="273">
        <f>K47*M47</f>
        <v>2474.7698272186076</v>
      </c>
    </row>
    <row r="48" spans="1:14">
      <c r="A48" t="s">
        <v>832</v>
      </c>
      <c r="B48" s="43" t="str">
        <f>VLOOKUP(A48,MATERIALES!A6:D373,3,FALSE)</f>
        <v>Concreto Resistencia  21 (Mpa)</v>
      </c>
      <c r="C48" s="318"/>
      <c r="D48" s="318"/>
      <c r="E48" s="318"/>
      <c r="F48" s="318"/>
      <c r="G48" s="318"/>
      <c r="H48" s="318"/>
      <c r="I48" s="318"/>
      <c r="J48" s="312" t="str">
        <f>VLOOKUP(A48,MATERIALES!A4:D640,2,FALSE)</f>
        <v>m3</v>
      </c>
      <c r="K48" s="44">
        <v>0.01</v>
      </c>
      <c r="L48" s="319"/>
      <c r="M48" s="403">
        <f>VLOOKUP(A48,MATERIALES!A6:D399,4,FALSE)</f>
        <v>372962.22771512944</v>
      </c>
      <c r="N48" s="273">
        <f>K48*M48</f>
        <v>3729.6222771512944</v>
      </c>
    </row>
    <row r="49" spans="1:14" ht="15.75" thickBot="1">
      <c r="B49" s="310"/>
      <c r="C49" s="311"/>
      <c r="D49" s="311"/>
      <c r="E49" s="311"/>
      <c r="F49" s="311"/>
      <c r="G49" s="311"/>
      <c r="H49" s="311"/>
      <c r="I49" s="311"/>
      <c r="J49" s="126"/>
      <c r="K49" s="126"/>
      <c r="L49" s="326"/>
      <c r="M49" s="325"/>
      <c r="N49" s="127"/>
    </row>
    <row r="50" spans="1:14" ht="15.75" thickBot="1">
      <c r="B50" s="826" t="s">
        <v>953</v>
      </c>
      <c r="C50" s="827"/>
      <c r="D50" s="827"/>
      <c r="E50" s="827"/>
      <c r="F50" s="827"/>
      <c r="G50" s="827"/>
      <c r="H50" s="827"/>
      <c r="I50" s="827"/>
      <c r="J50" s="827"/>
      <c r="K50" s="827"/>
      <c r="L50" s="827"/>
      <c r="M50" s="828"/>
      <c r="N50" s="395">
        <f>SUM(N45:N49)</f>
        <v>42244.688274826738</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4" t="s">
        <v>957</v>
      </c>
      <c r="C54" s="315"/>
      <c r="D54" s="315"/>
      <c r="E54" s="315"/>
      <c r="F54" s="315"/>
      <c r="G54" s="315"/>
      <c r="H54" s="73" t="s">
        <v>945</v>
      </c>
      <c r="I54" s="74" t="s">
        <v>958</v>
      </c>
      <c r="J54" s="75" t="s">
        <v>959</v>
      </c>
      <c r="K54" s="73" t="s">
        <v>960</v>
      </c>
      <c r="L54" s="912" t="s">
        <v>961</v>
      </c>
      <c r="M54" s="891"/>
      <c r="N54" s="76" t="s">
        <v>951</v>
      </c>
    </row>
    <row r="55" spans="1:14">
      <c r="A55" t="s">
        <v>1631</v>
      </c>
      <c r="B55" s="46" t="str">
        <f>VLOOKUP(A55,TRANSPORTE!A5:D117,3,FALSE)</f>
        <v>Transporte de Adoquín e=8cm</v>
      </c>
      <c r="C55" s="318"/>
      <c r="D55" s="318"/>
      <c r="E55" s="318"/>
      <c r="F55" s="318"/>
      <c r="G55" s="318"/>
      <c r="H55" s="312" t="s">
        <v>1468</v>
      </c>
      <c r="I55" s="280">
        <v>0.92</v>
      </c>
      <c r="J55" s="287">
        <v>1</v>
      </c>
      <c r="K55" s="280">
        <f>I55*J55</f>
        <v>0.92</v>
      </c>
      <c r="L55" s="913">
        <f>VLOOKUP(A55,TRANSPORTE!A5:D117,4,FALSE)</f>
        <v>931.29380958799879</v>
      </c>
      <c r="M55" s="914"/>
      <c r="N55" s="288">
        <f>K55*L55</f>
        <v>856.79030482095891</v>
      </c>
    </row>
    <row r="56" spans="1:14">
      <c r="A56" t="s">
        <v>1227</v>
      </c>
      <c r="B56" s="46" t="str">
        <f>VLOOKUP(A56,TRANSPORTE!A6:D117,3,FALSE)</f>
        <v>Transporte de Arena</v>
      </c>
      <c r="C56" s="47"/>
      <c r="D56" s="47"/>
      <c r="E56" s="47"/>
      <c r="F56" s="47"/>
      <c r="G56" s="47"/>
      <c r="H56" s="312" t="s">
        <v>1468</v>
      </c>
      <c r="I56" s="280">
        <v>0.01</v>
      </c>
      <c r="J56" s="287">
        <v>1</v>
      </c>
      <c r="K56" s="280">
        <f>I56*J56</f>
        <v>0.01</v>
      </c>
      <c r="L56" s="913">
        <f>VLOOKUP(A56,TRANSPORTE!A6:D117,4,FALSE)</f>
        <v>1117.717304658089</v>
      </c>
      <c r="M56" s="914"/>
      <c r="N56" s="288">
        <f>K56*L56</f>
        <v>11.17717304658089</v>
      </c>
    </row>
    <row r="57" spans="1:14">
      <c r="A57" t="s">
        <v>1227</v>
      </c>
      <c r="B57" s="46" t="str">
        <f>VLOOKUP(A57,TRANSPORTE!A6:D117,3,FALSE)</f>
        <v>Transporte de Arena</v>
      </c>
      <c r="C57" s="47"/>
      <c r="D57" s="47"/>
      <c r="E57" s="47"/>
      <c r="F57" s="47"/>
      <c r="G57" s="47"/>
      <c r="H57" s="312" t="s">
        <v>1468</v>
      </c>
      <c r="I57" s="280">
        <v>0.05</v>
      </c>
      <c r="J57" s="287">
        <v>1</v>
      </c>
      <c r="K57" s="280">
        <f>I57*J57</f>
        <v>0.05</v>
      </c>
      <c r="L57" s="913">
        <f>VLOOKUP(A57,TRANSPORTE!A6:D118,4,FALSE)</f>
        <v>1117.717304658089</v>
      </c>
      <c r="M57" s="914"/>
      <c r="N57" s="288">
        <f>K57*L57</f>
        <v>55.88586523290445</v>
      </c>
    </row>
    <row r="58" spans="1:14">
      <c r="B58" s="46"/>
      <c r="C58" s="47"/>
      <c r="D58" s="47"/>
      <c r="E58" s="47"/>
      <c r="F58" s="47"/>
      <c r="G58" s="47"/>
      <c r="H58" s="312"/>
      <c r="I58" s="280"/>
      <c r="J58" s="287"/>
      <c r="K58" s="280"/>
      <c r="L58" s="913"/>
      <c r="M58" s="914"/>
      <c r="N58" s="288"/>
    </row>
    <row r="59" spans="1:14">
      <c r="B59" s="46"/>
      <c r="C59" s="47"/>
      <c r="D59" s="47"/>
      <c r="E59" s="47"/>
      <c r="F59" s="47"/>
      <c r="G59" s="47"/>
      <c r="H59" s="289"/>
      <c r="I59" s="280"/>
      <c r="J59" s="280"/>
      <c r="K59" s="280"/>
      <c r="L59" s="290"/>
      <c r="M59" s="291"/>
      <c r="N59" s="292"/>
    </row>
    <row r="60" spans="1:14" ht="15.75" thickBot="1">
      <c r="B60" s="310"/>
      <c r="C60" s="311"/>
      <c r="D60" s="311"/>
      <c r="E60" s="311"/>
      <c r="F60" s="311"/>
      <c r="G60" s="311"/>
      <c r="H60" s="48"/>
      <c r="I60" s="126"/>
      <c r="J60" s="126"/>
      <c r="K60" s="126"/>
      <c r="L60" s="904"/>
      <c r="M60" s="905"/>
      <c r="N60" s="127"/>
    </row>
    <row r="61" spans="1:14" ht="15.75" thickBot="1">
      <c r="B61" s="915" t="s">
        <v>953</v>
      </c>
      <c r="C61" s="869"/>
      <c r="D61" s="869"/>
      <c r="E61" s="869"/>
      <c r="F61" s="869"/>
      <c r="G61" s="869"/>
      <c r="H61" s="869"/>
      <c r="I61" s="869"/>
      <c r="J61" s="869"/>
      <c r="K61" s="869"/>
      <c r="L61" s="869"/>
      <c r="M61" s="870"/>
      <c r="N61" s="104">
        <f>N55+N56+N57+N58+N59</f>
        <v>923.85334310044436</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5" t="s">
        <v>963</v>
      </c>
      <c r="C65" s="866"/>
      <c r="D65" s="866"/>
      <c r="E65" s="866"/>
      <c r="F65" s="866"/>
      <c r="G65" s="866"/>
      <c r="H65" s="866"/>
      <c r="I65" s="73" t="s">
        <v>964</v>
      </c>
      <c r="J65" s="75" t="s">
        <v>1410</v>
      </c>
      <c r="K65" s="74" t="s">
        <v>966</v>
      </c>
      <c r="L65" s="867" t="s">
        <v>950</v>
      </c>
      <c r="M65" s="868"/>
      <c r="N65" s="98" t="s">
        <v>951</v>
      </c>
    </row>
    <row r="66" spans="1:15">
      <c r="A66" s="145" t="s">
        <v>19</v>
      </c>
      <c r="B66" s="49" t="str">
        <f>VLOOKUP(A66,'MANO DE OBRA'!A8:D68,3,FALSE)</f>
        <v>Obrero (8)</v>
      </c>
      <c r="C66" s="47"/>
      <c r="D66" s="47"/>
      <c r="E66" s="47"/>
      <c r="F66" s="47"/>
      <c r="G66" s="47"/>
      <c r="H66" s="47"/>
      <c r="I66" s="293">
        <f>K66/J66*100</f>
        <v>234080.00000000003</v>
      </c>
      <c r="J66" s="294">
        <v>185</v>
      </c>
      <c r="K66" s="295">
        <f>VLOOKUP(A66,'MANO DE OBRA'!A8:D99,4,FALSE)</f>
        <v>433048</v>
      </c>
      <c r="L66" s="50"/>
      <c r="M66" s="296">
        <v>50</v>
      </c>
      <c r="N66" s="396">
        <f>K66/M66</f>
        <v>8660.9599999999991</v>
      </c>
      <c r="O66" s="106"/>
    </row>
    <row r="67" spans="1:15">
      <c r="A67" s="145" t="s">
        <v>30</v>
      </c>
      <c r="B67" s="49" t="str">
        <f>VLOOKUP(A67,'MANO DE OBRA'!A8:D69,3,FALSE)</f>
        <v>Oficial</v>
      </c>
      <c r="C67" s="47"/>
      <c r="D67" s="47"/>
      <c r="E67" s="47"/>
      <c r="F67" s="47"/>
      <c r="G67" s="47"/>
      <c r="H67" s="47"/>
      <c r="I67" s="293">
        <f>K67/J67*100</f>
        <v>57668.23979157189</v>
      </c>
      <c r="J67" s="294">
        <v>185</v>
      </c>
      <c r="K67" s="295">
        <f>VLOOKUP(A67,'MANO DE OBRA'!A8:D100,4,FALSE)</f>
        <v>106686.24361440798</v>
      </c>
      <c r="L67" s="50"/>
      <c r="M67" s="300">
        <v>50</v>
      </c>
      <c r="N67" s="396">
        <f>K67/M67</f>
        <v>2133.7248722881595</v>
      </c>
    </row>
    <row r="68" spans="1:15">
      <c r="B68" s="49"/>
      <c r="C68" s="47"/>
      <c r="D68" s="47"/>
      <c r="E68" s="47"/>
      <c r="F68" s="47"/>
      <c r="G68" s="47"/>
      <c r="H68" s="47"/>
      <c r="I68" s="280"/>
      <c r="J68" s="298"/>
      <c r="K68" s="299"/>
      <c r="L68" s="50"/>
      <c r="M68" s="301"/>
      <c r="N68" s="297"/>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2">
        <f>SUM(N66:N71)</f>
        <v>10794.684872288159</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N40+N50+N61+N72</f>
        <v>55206.579213452147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5"/>
      <c r="J78" s="335"/>
      <c r="K78" s="303" t="s">
        <v>970</v>
      </c>
      <c r="L78" s="873" t="s">
        <v>971</v>
      </c>
      <c r="M78" s="874"/>
      <c r="N78" s="304"/>
    </row>
    <row r="79" spans="1:15">
      <c r="B79" s="859" t="s">
        <v>972</v>
      </c>
      <c r="C79" s="860"/>
      <c r="D79" s="860"/>
      <c r="E79" s="860"/>
      <c r="F79" s="860"/>
      <c r="G79" s="860"/>
      <c r="H79" s="860"/>
      <c r="I79" s="87"/>
      <c r="J79" s="88"/>
      <c r="K79" s="305">
        <v>0.2</v>
      </c>
      <c r="L79" s="861">
        <f>N74*K79</f>
        <v>11041.31584269043</v>
      </c>
      <c r="M79" s="862"/>
      <c r="N79" s="51"/>
    </row>
    <row r="80" spans="1:15">
      <c r="B80" s="89" t="s">
        <v>973</v>
      </c>
      <c r="C80" s="90"/>
      <c r="D80" s="90"/>
      <c r="E80" s="90"/>
      <c r="F80" s="90"/>
      <c r="G80" s="90"/>
      <c r="H80" s="90"/>
      <c r="I80" s="87"/>
      <c r="J80" s="88"/>
      <c r="K80" s="305">
        <v>0.05</v>
      </c>
      <c r="L80" s="861">
        <f>N74*K80</f>
        <v>2760.3289606726075</v>
      </c>
      <c r="M80" s="862"/>
      <c r="N80" s="51"/>
    </row>
    <row r="81" spans="1:14" ht="15.75" thickBot="1">
      <c r="B81" s="91" t="s">
        <v>974</v>
      </c>
      <c r="C81" s="92"/>
      <c r="D81" s="92"/>
      <c r="E81" s="92"/>
      <c r="F81" s="92"/>
      <c r="G81" s="92"/>
      <c r="H81" s="92"/>
      <c r="I81" s="93"/>
      <c r="J81" s="94"/>
      <c r="K81" s="306">
        <v>0.05</v>
      </c>
      <c r="L81" s="863">
        <f>N74*K81</f>
        <v>2760.3289606726075</v>
      </c>
      <c r="M81" s="864"/>
      <c r="N81" s="51"/>
    </row>
    <row r="82" spans="1:14" ht="15.75" thickBot="1">
      <c r="B82" s="826" t="s">
        <v>953</v>
      </c>
      <c r="C82" s="827"/>
      <c r="D82" s="827"/>
      <c r="E82" s="827"/>
      <c r="F82" s="827"/>
      <c r="G82" s="827"/>
      <c r="H82" s="827"/>
      <c r="I82" s="827"/>
      <c r="J82" s="827"/>
      <c r="K82" s="827"/>
      <c r="L82" s="827"/>
      <c r="M82" s="828"/>
      <c r="N82" s="52">
        <f>L79+L80+L81</f>
        <v>16561.973764035643</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9">
        <f>N74+N82</f>
        <v>71768.552977487794</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6"/>
      <c r="K114" s="976"/>
      <c r="L114" s="976"/>
      <c r="M114" s="976"/>
      <c r="N114" s="977"/>
    </row>
    <row r="115" spans="2:14" ht="15.75" thickBot="1">
      <c r="B115" s="420" t="s">
        <v>2221</v>
      </c>
      <c r="C115" s="421"/>
      <c r="D115" s="421"/>
      <c r="E115" s="260"/>
      <c r="F115" s="260"/>
      <c r="G115" s="260"/>
      <c r="H115" s="260"/>
      <c r="I115" s="260"/>
      <c r="J115" s="978"/>
      <c r="K115" s="978"/>
      <c r="L115" s="978"/>
      <c r="M115" s="978"/>
      <c r="N115" s="97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1632</v>
      </c>
      <c r="C31" s="81" t="s">
        <v>2088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116352.64355585327</v>
      </c>
      <c r="L36" s="271"/>
      <c r="M36" s="272">
        <v>35</v>
      </c>
      <c r="N36" s="273">
        <f>K36/M36</f>
        <v>3324.3612444529504</v>
      </c>
    </row>
    <row r="37" spans="1:14">
      <c r="A37" s="113" t="s">
        <v>312</v>
      </c>
      <c r="B37" s="875" t="str">
        <f>VLOOKUP(A37,EQUIPOS!A7:D154,3,FALSE)</f>
        <v>Retroexcavadora sobre oruga, potencia 138 HP, balde de 1,5 m3.</v>
      </c>
      <c r="C37" s="876"/>
      <c r="D37" s="876"/>
      <c r="E37" s="876"/>
      <c r="F37" s="876"/>
      <c r="G37" s="876"/>
      <c r="H37" s="877"/>
      <c r="I37" s="422"/>
      <c r="J37" s="423"/>
      <c r="K37" s="270">
        <f>VLOOKUP(A37,EQUIPOS!A7:D164,4,FALSE)</f>
        <v>172237.59024921447</v>
      </c>
      <c r="L37" s="336"/>
      <c r="M37" s="337">
        <v>35</v>
      </c>
      <c r="N37" s="273">
        <f>K37/M37</f>
        <v>4921.0740071204136</v>
      </c>
    </row>
    <row r="38" spans="1:14">
      <c r="A38" s="113"/>
      <c r="B38" s="321"/>
      <c r="C38" s="322"/>
      <c r="D38" s="322"/>
      <c r="E38" s="324"/>
      <c r="F38" s="322"/>
      <c r="G38" s="322"/>
      <c r="H38" s="323"/>
      <c r="I38" s="329"/>
      <c r="J38" s="331"/>
      <c r="K38" s="270"/>
      <c r="L38" s="424"/>
      <c r="M38" s="425"/>
      <c r="N38" s="273"/>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0.01</v>
      </c>
      <c r="N40" s="345">
        <f>N73*M40</f>
        <v>7.6767229862288557</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8253.1119745595934</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4" t="s">
        <v>442</v>
      </c>
      <c r="B47" s="43" t="str">
        <f>VLOOKUP(A47,MATERIALES!A5:D373,3,FALSE)</f>
        <v>Derechos de explotación y/o disposición de materiales</v>
      </c>
      <c r="C47" s="282"/>
      <c r="D47" s="282"/>
      <c r="E47" s="282"/>
      <c r="F47" s="282"/>
      <c r="G47" s="282"/>
      <c r="H47" s="282"/>
      <c r="I47" s="269"/>
      <c r="J47" s="225" t="str">
        <f>VLOOKUP(A47,MATERIALES!A3:D639,2,FALSE)</f>
        <v>m3</v>
      </c>
      <c r="K47" s="283">
        <v>1.3</v>
      </c>
      <c r="L47" s="268"/>
      <c r="M47" s="403">
        <f>VLOOKUP(A47,MATERIALES!A5:D396,4,FALSE)</f>
        <v>5144.6869468997002</v>
      </c>
      <c r="N47" s="273">
        <f>K47*M47</f>
        <v>6688.0930309696105</v>
      </c>
    </row>
    <row r="48" spans="1:14">
      <c r="A48" s="206"/>
      <c r="B48" s="321"/>
      <c r="C48" s="426"/>
      <c r="D48" s="426"/>
      <c r="E48" s="426"/>
      <c r="F48" s="426"/>
      <c r="G48" s="426"/>
      <c r="H48" s="426"/>
      <c r="I48" s="423"/>
      <c r="J48" s="312"/>
      <c r="K48" s="398"/>
      <c r="L48" s="422"/>
      <c r="M48" s="427"/>
      <c r="N48" s="274"/>
    </row>
    <row r="49" spans="1:14">
      <c r="A49" s="206"/>
      <c r="B49" s="168"/>
      <c r="C49" s="330"/>
      <c r="D49" s="330"/>
      <c r="E49" s="330"/>
      <c r="F49" s="330"/>
      <c r="G49" s="330"/>
      <c r="H49" s="330"/>
      <c r="I49" s="423"/>
      <c r="J49" s="428"/>
      <c r="K49" s="429"/>
      <c r="L49" s="329"/>
      <c r="M49" s="430"/>
      <c r="N49" s="431"/>
    </row>
    <row r="50" spans="1:14" ht="15.75" thickBot="1">
      <c r="B50" s="310"/>
      <c r="C50" s="311"/>
      <c r="D50" s="311"/>
      <c r="E50" s="311"/>
      <c r="F50" s="311"/>
      <c r="G50" s="311"/>
      <c r="H50" s="311"/>
      <c r="I50" s="311"/>
      <c r="J50" s="126"/>
      <c r="K50" s="126"/>
      <c r="L50" s="326"/>
      <c r="M50" s="325"/>
      <c r="N50" s="127"/>
    </row>
    <row r="51" spans="1:14" ht="15.75" thickBot="1">
      <c r="B51" s="826" t="s">
        <v>953</v>
      </c>
      <c r="C51" s="827"/>
      <c r="D51" s="827"/>
      <c r="E51" s="827"/>
      <c r="F51" s="827"/>
      <c r="G51" s="827"/>
      <c r="H51" s="827"/>
      <c r="I51" s="827"/>
      <c r="J51" s="827"/>
      <c r="K51" s="827"/>
      <c r="L51" s="827"/>
      <c r="M51" s="828"/>
      <c r="N51" s="395">
        <f>SUM(N47:N50)</f>
        <v>6688.0930309696105</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4" t="s">
        <v>957</v>
      </c>
      <c r="C55" s="315"/>
      <c r="D55" s="315"/>
      <c r="E55" s="315"/>
      <c r="F55" s="315"/>
      <c r="G55" s="315"/>
      <c r="H55" s="73" t="s">
        <v>945</v>
      </c>
      <c r="I55" s="74" t="s">
        <v>958</v>
      </c>
      <c r="J55" s="75" t="s">
        <v>959</v>
      </c>
      <c r="K55" s="73" t="s">
        <v>960</v>
      </c>
      <c r="L55" s="912" t="s">
        <v>961</v>
      </c>
      <c r="M55" s="891"/>
      <c r="N55" s="76" t="s">
        <v>951</v>
      </c>
    </row>
    <row r="56" spans="1:14">
      <c r="A56" t="s">
        <v>1256</v>
      </c>
      <c r="B56" s="46" t="str">
        <f>VLOOKUP(A56,TRANSPORTE!A5:D117,3,FALSE)</f>
        <v>Transporte de material de excavación</v>
      </c>
      <c r="C56" s="318"/>
      <c r="D56" s="318"/>
      <c r="E56" s="318"/>
      <c r="F56" s="318"/>
      <c r="G56" s="318"/>
      <c r="H56" s="312" t="s">
        <v>1468</v>
      </c>
      <c r="I56" s="280">
        <v>1.3</v>
      </c>
      <c r="J56" s="287">
        <v>1</v>
      </c>
      <c r="K56" s="280">
        <f>I56*J56</f>
        <v>1.3</v>
      </c>
      <c r="L56" s="913">
        <f>VLOOKUP(A56,TRANSPORTE!A5:D117,4,FALSE)</f>
        <v>1104.4210612622992</v>
      </c>
      <c r="M56" s="914"/>
      <c r="N56" s="288">
        <f>K56*L56</f>
        <v>1435.747379640989</v>
      </c>
    </row>
    <row r="57" spans="1:14">
      <c r="B57" s="46"/>
      <c r="C57" s="47"/>
      <c r="D57" s="47"/>
      <c r="E57" s="47"/>
      <c r="F57" s="47"/>
      <c r="G57" s="47"/>
      <c r="H57" s="312"/>
      <c r="I57" s="280"/>
      <c r="J57" s="287"/>
      <c r="K57" s="280"/>
      <c r="L57" s="913"/>
      <c r="M57" s="914"/>
      <c r="N57" s="288"/>
    </row>
    <row r="58" spans="1:14">
      <c r="B58" s="46"/>
      <c r="C58" s="47"/>
      <c r="D58" s="47"/>
      <c r="E58" s="47"/>
      <c r="F58" s="47"/>
      <c r="G58" s="47"/>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N56+N57+N58+N59+N60</f>
        <v>1435.747379640989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s="145" t="s">
        <v>7</v>
      </c>
      <c r="B67" s="49" t="str">
        <f>VLOOKUP(A67,'MANO DE OBRA'!A8:D68,3,FALSE)</f>
        <v>Obrero (2)</v>
      </c>
      <c r="C67" s="47"/>
      <c r="D67" s="47"/>
      <c r="E67" s="47"/>
      <c r="F67" s="47"/>
      <c r="G67" s="47"/>
      <c r="H67" s="47"/>
      <c r="I67" s="293">
        <f>K67/J67*100</f>
        <v>58520.000000000007</v>
      </c>
      <c r="J67" s="294">
        <v>185</v>
      </c>
      <c r="K67" s="295">
        <f>VLOOKUP(A67,'MANO DE OBRA'!A8:D99,4,FALSE)</f>
        <v>108262</v>
      </c>
      <c r="L67" s="50"/>
      <c r="M67" s="432">
        <v>280</v>
      </c>
      <c r="N67" s="396">
        <f>K67/M67</f>
        <v>386.65</v>
      </c>
      <c r="O67" s="106"/>
    </row>
    <row r="68" spans="1:15">
      <c r="A68" s="145"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433">
        <v>280</v>
      </c>
      <c r="N68" s="396">
        <f>K68/M68</f>
        <v>381.02229862288567</v>
      </c>
    </row>
    <row r="69" spans="1:15">
      <c r="B69" s="49"/>
      <c r="C69" s="47"/>
      <c r="D69" s="47"/>
      <c r="E69" s="47"/>
      <c r="F69" s="47"/>
      <c r="G69" s="47"/>
      <c r="H69" s="47"/>
      <c r="I69" s="280"/>
      <c r="J69" s="298"/>
      <c r="K69" s="299"/>
      <c r="L69" s="50"/>
      <c r="M69" s="301"/>
      <c r="N69" s="297"/>
    </row>
    <row r="70" spans="1:15">
      <c r="B70" s="49"/>
      <c r="C70" s="47"/>
      <c r="D70" s="47"/>
      <c r="E70" s="47"/>
      <c r="F70" s="47"/>
      <c r="G70" s="47"/>
      <c r="H70" s="47"/>
      <c r="I70" s="280"/>
      <c r="J70" s="298"/>
      <c r="K70" s="299"/>
      <c r="L70" s="319"/>
      <c r="M70" s="301"/>
      <c r="N70" s="297"/>
    </row>
    <row r="71" spans="1:15">
      <c r="B71" s="49"/>
      <c r="C71" s="47"/>
      <c r="D71" s="47"/>
      <c r="E71" s="47"/>
      <c r="F71" s="47"/>
      <c r="G71" s="47"/>
      <c r="H71" s="47"/>
      <c r="I71" s="280"/>
      <c r="J71" s="298"/>
      <c r="K71" s="299"/>
      <c r="L71" s="319"/>
      <c r="M71" s="301"/>
      <c r="N71" s="297"/>
    </row>
    <row r="72" spans="1:15" ht="15.75" thickBot="1">
      <c r="B72" s="902"/>
      <c r="C72" s="903"/>
      <c r="D72" s="903"/>
      <c r="E72" s="903"/>
      <c r="F72" s="903"/>
      <c r="G72" s="903"/>
      <c r="H72" s="903"/>
      <c r="I72" s="126"/>
      <c r="J72" s="126"/>
      <c r="K72" s="126"/>
      <c r="L72" s="916"/>
      <c r="M72" s="916"/>
      <c r="N72" s="45"/>
    </row>
    <row r="73" spans="1:15" ht="15.75" thickBot="1">
      <c r="B73" s="915" t="s">
        <v>953</v>
      </c>
      <c r="C73" s="869"/>
      <c r="D73" s="869"/>
      <c r="E73" s="869"/>
      <c r="F73" s="869"/>
      <c r="G73" s="869"/>
      <c r="H73" s="869"/>
      <c r="I73" s="869"/>
      <c r="J73" s="869"/>
      <c r="K73" s="869"/>
      <c r="L73" s="869"/>
      <c r="M73" s="870"/>
      <c r="N73" s="302">
        <f>SUM(N67:N72)</f>
        <v>767.67229862288559</v>
      </c>
    </row>
    <row r="74" spans="1:15" ht="15.75" thickBot="1">
      <c r="B74" s="33"/>
      <c r="C74" s="34"/>
      <c r="D74" s="34"/>
      <c r="E74" s="34"/>
      <c r="F74" s="34"/>
      <c r="G74" s="34"/>
      <c r="H74" s="34"/>
      <c r="I74" s="34"/>
      <c r="J74" s="34"/>
      <c r="K74" s="34"/>
      <c r="L74" s="34"/>
      <c r="M74" s="34"/>
      <c r="N74" s="35"/>
    </row>
    <row r="75" spans="1:15" ht="15.75" thickBot="1">
      <c r="B75" s="826" t="s">
        <v>967</v>
      </c>
      <c r="C75" s="827"/>
      <c r="D75" s="827"/>
      <c r="E75" s="827"/>
      <c r="F75" s="827"/>
      <c r="G75" s="827"/>
      <c r="H75" s="827"/>
      <c r="I75" s="827"/>
      <c r="J75" s="827"/>
      <c r="K75" s="827"/>
      <c r="L75" s="827"/>
      <c r="M75" s="828"/>
      <c r="N75" s="99">
        <f>N42+N51+N62+N73</f>
        <v>17144.624683793078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1" t="s">
        <v>969</v>
      </c>
      <c r="C79" s="872"/>
      <c r="D79" s="872"/>
      <c r="E79" s="872"/>
      <c r="F79" s="872"/>
      <c r="G79" s="872"/>
      <c r="H79" s="872"/>
      <c r="I79" s="315"/>
      <c r="J79" s="335"/>
      <c r="K79" s="303" t="s">
        <v>970</v>
      </c>
      <c r="L79" s="873" t="s">
        <v>971</v>
      </c>
      <c r="M79" s="874"/>
      <c r="N79" s="304"/>
    </row>
    <row r="80" spans="1:15">
      <c r="B80" s="859" t="s">
        <v>972</v>
      </c>
      <c r="C80" s="860"/>
      <c r="D80" s="860"/>
      <c r="E80" s="860"/>
      <c r="F80" s="860"/>
      <c r="G80" s="860"/>
      <c r="H80" s="860"/>
      <c r="I80" s="87"/>
      <c r="J80" s="88"/>
      <c r="K80" s="305">
        <v>0.2</v>
      </c>
      <c r="L80" s="861">
        <f>N75*K80</f>
        <v>3428.9249367586158</v>
      </c>
      <c r="M80" s="862"/>
      <c r="N80" s="51"/>
    </row>
    <row r="81" spans="1:14">
      <c r="B81" s="89" t="s">
        <v>973</v>
      </c>
      <c r="C81" s="90"/>
      <c r="D81" s="90"/>
      <c r="E81" s="90"/>
      <c r="F81" s="90"/>
      <c r="G81" s="90"/>
      <c r="H81" s="90"/>
      <c r="I81" s="87"/>
      <c r="J81" s="88"/>
      <c r="K81" s="305">
        <v>0.05</v>
      </c>
      <c r="L81" s="861">
        <f>N75*K81</f>
        <v>857.23123418965395</v>
      </c>
      <c r="M81" s="862"/>
      <c r="N81" s="51"/>
    </row>
    <row r="82" spans="1:14" ht="15.75" thickBot="1">
      <c r="B82" s="91" t="s">
        <v>974</v>
      </c>
      <c r="C82" s="92"/>
      <c r="D82" s="92"/>
      <c r="E82" s="92"/>
      <c r="F82" s="92"/>
      <c r="G82" s="92"/>
      <c r="H82" s="92"/>
      <c r="I82" s="93"/>
      <c r="J82" s="94"/>
      <c r="K82" s="306">
        <v>0.05</v>
      </c>
      <c r="L82" s="863">
        <f>N75*K82</f>
        <v>857.23123418965395</v>
      </c>
      <c r="M82" s="864"/>
      <c r="N82" s="51"/>
    </row>
    <row r="83" spans="1:14" ht="15.75" thickBot="1">
      <c r="B83" s="826" t="s">
        <v>953</v>
      </c>
      <c r="C83" s="827"/>
      <c r="D83" s="827"/>
      <c r="E83" s="827"/>
      <c r="F83" s="827"/>
      <c r="G83" s="827"/>
      <c r="H83" s="827"/>
      <c r="I83" s="827"/>
      <c r="J83" s="827"/>
      <c r="K83" s="827"/>
      <c r="L83" s="827"/>
      <c r="M83" s="828"/>
      <c r="N83" s="52">
        <f>L80+L81+L82</f>
        <v>5143.3874051379235</v>
      </c>
    </row>
    <row r="84" spans="1:14" ht="15.75" thickBot="1">
      <c r="B84" s="33"/>
      <c r="C84" s="34"/>
      <c r="D84" s="34"/>
      <c r="E84" s="34"/>
      <c r="F84" s="34"/>
      <c r="G84" s="34"/>
      <c r="H84" s="34"/>
      <c r="I84" s="34"/>
      <c r="J84" s="34"/>
      <c r="K84" s="34"/>
      <c r="L84" s="34"/>
      <c r="M84" s="34"/>
      <c r="N84" s="35"/>
    </row>
    <row r="85" spans="1:14" ht="15.75" thickBot="1">
      <c r="A85" t="s">
        <v>2016</v>
      </c>
      <c r="B85" s="826" t="s">
        <v>975</v>
      </c>
      <c r="C85" s="827"/>
      <c r="D85" s="827"/>
      <c r="E85" s="827"/>
      <c r="F85" s="827"/>
      <c r="G85" s="827"/>
      <c r="H85" s="827"/>
      <c r="I85" s="827"/>
      <c r="J85" s="827"/>
      <c r="K85" s="827"/>
      <c r="L85" s="827"/>
      <c r="M85" s="828"/>
      <c r="N85" s="189">
        <f>N75+N83</f>
        <v>22288.012088931002</v>
      </c>
    </row>
    <row r="86" spans="1:14">
      <c r="B86" s="240"/>
      <c r="C86" s="241"/>
      <c r="D86" s="241"/>
      <c r="E86" s="241"/>
      <c r="F86" s="241"/>
      <c r="G86" s="241"/>
      <c r="H86" s="241"/>
      <c r="I86" s="241"/>
      <c r="J86" s="241"/>
      <c r="K86" s="241"/>
      <c r="L86" s="241"/>
      <c r="M86" s="241"/>
      <c r="N86" s="242"/>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244"/>
      <c r="F89" s="244"/>
      <c r="G89" s="244"/>
      <c r="H89" s="244"/>
      <c r="I89" s="244"/>
      <c r="J89" s="244"/>
      <c r="K89" s="244"/>
      <c r="L89" s="244"/>
      <c r="M89" s="244"/>
      <c r="N89" s="245"/>
    </row>
    <row r="90" spans="1:14">
      <c r="B90" s="243"/>
      <c r="C90" s="244"/>
      <c r="D90" s="244"/>
      <c r="E90" s="418" t="s">
        <v>976</v>
      </c>
      <c r="F90" s="418"/>
      <c r="G90" s="418"/>
      <c r="H90" s="418"/>
      <c r="I90" s="418"/>
      <c r="J90" s="418"/>
      <c r="K90" s="244"/>
      <c r="L90" s="244"/>
      <c r="M90" s="244"/>
      <c r="N90" s="245"/>
    </row>
    <row r="91" spans="1:14">
      <c r="B91" s="243"/>
      <c r="C91" s="244"/>
      <c r="D91" s="244"/>
      <c r="E91" s="244" t="s">
        <v>977</v>
      </c>
      <c r="F91" s="244"/>
      <c r="G91" s="244"/>
      <c r="H91" s="244"/>
      <c r="I91" s="244"/>
      <c r="J91" s="244"/>
      <c r="K91" s="244"/>
      <c r="L91" s="244"/>
      <c r="M91" s="244"/>
      <c r="N91" s="245"/>
    </row>
    <row r="92" spans="1:14">
      <c r="B92" s="243"/>
      <c r="C92" s="244"/>
      <c r="D92" s="244"/>
      <c r="E92" s="244" t="s">
        <v>978</v>
      </c>
      <c r="F92" s="244"/>
      <c r="G92" s="244"/>
      <c r="H92" s="244"/>
      <c r="I92" s="244"/>
      <c r="J92" s="244"/>
      <c r="K92" s="244"/>
      <c r="L92" s="244"/>
      <c r="M92" s="244"/>
      <c r="N92" s="245"/>
    </row>
    <row r="93" spans="1:14">
      <c r="B93" s="243"/>
      <c r="C93" s="244"/>
      <c r="D93" s="244"/>
      <c r="E93" s="244" t="s">
        <v>979</v>
      </c>
      <c r="F93" s="244"/>
      <c r="G93" s="244"/>
      <c r="H93" s="244"/>
      <c r="I93" s="244"/>
      <c r="J93" s="244"/>
      <c r="K93" s="244"/>
      <c r="L93" s="244"/>
      <c r="M93" s="244"/>
      <c r="N93" s="245"/>
    </row>
    <row r="94" spans="1:14" ht="15.75" thickBot="1">
      <c r="B94" s="243"/>
      <c r="C94" s="244"/>
      <c r="D94" s="244"/>
      <c r="E94" s="244"/>
      <c r="F94" s="244" t="s">
        <v>980</v>
      </c>
      <c r="G94" s="244"/>
      <c r="H94" s="244"/>
      <c r="I94" s="244"/>
      <c r="J94" s="244"/>
      <c r="K94" s="244"/>
      <c r="L94" s="244"/>
      <c r="M94" s="244"/>
      <c r="N94" s="245"/>
    </row>
    <row r="95" spans="1:14">
      <c r="B95" s="228" t="s">
        <v>2216</v>
      </c>
      <c r="C95" s="229"/>
      <c r="D95" s="229"/>
      <c r="E95" s="229"/>
      <c r="F95" s="229"/>
      <c r="G95" s="229"/>
      <c r="H95" s="229"/>
      <c r="I95" s="229"/>
      <c r="J95" s="229"/>
      <c r="K95" s="229"/>
      <c r="L95" s="229"/>
      <c r="M95" s="229"/>
      <c r="N95" s="230"/>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ht="15.75" thickBot="1">
      <c r="B99" s="249"/>
      <c r="C99" s="250"/>
      <c r="D99" s="250"/>
      <c r="E99" s="250"/>
      <c r="F99" s="250"/>
      <c r="G99" s="250"/>
      <c r="H99" s="250"/>
      <c r="I99" s="250"/>
      <c r="J99" s="250"/>
      <c r="K99" s="250"/>
      <c r="L99" s="250"/>
      <c r="M99" s="250"/>
      <c r="N99" s="251"/>
    </row>
    <row r="100" spans="2:14">
      <c r="B100" s="252"/>
      <c r="C100" s="253"/>
      <c r="D100" s="253"/>
      <c r="E100" s="253"/>
      <c r="F100" s="253"/>
      <c r="G100" s="253"/>
      <c r="H100" s="253"/>
      <c r="I100" s="253"/>
      <c r="J100" s="253"/>
      <c r="K100" s="253"/>
      <c r="L100" s="253"/>
      <c r="M100" s="253"/>
      <c r="N100" s="254"/>
    </row>
    <row r="101" spans="2:14">
      <c r="B101" s="255" t="s">
        <v>2217</v>
      </c>
      <c r="C101" s="256"/>
      <c r="D101" s="256"/>
      <c r="E101" s="256"/>
      <c r="F101" s="256"/>
      <c r="G101" s="256"/>
      <c r="H101" s="256"/>
      <c r="I101" s="256"/>
      <c r="J101" s="256"/>
      <c r="K101" s="256"/>
      <c r="L101" s="256"/>
      <c r="M101" s="256"/>
      <c r="N101" s="257"/>
    </row>
    <row r="102" spans="2:14" ht="15" customHeight="1">
      <c r="B102" s="970" t="s">
        <v>2218</v>
      </c>
      <c r="C102" s="971"/>
      <c r="D102" s="971"/>
      <c r="E102" s="971"/>
      <c r="F102" s="971"/>
      <c r="G102" s="971"/>
      <c r="H102" s="971"/>
      <c r="I102" s="971"/>
      <c r="J102" s="971"/>
      <c r="K102" s="971"/>
      <c r="L102" s="971"/>
      <c r="M102" s="971"/>
      <c r="N102" s="972"/>
    </row>
    <row r="103" spans="2:14" ht="15" customHeight="1">
      <c r="B103" s="970"/>
      <c r="C103" s="971"/>
      <c r="D103" s="971"/>
      <c r="E103" s="971"/>
      <c r="F103" s="971"/>
      <c r="G103" s="971"/>
      <c r="H103" s="971"/>
      <c r="I103" s="971"/>
      <c r="J103" s="971"/>
      <c r="K103" s="971"/>
      <c r="L103" s="971"/>
      <c r="M103" s="971"/>
      <c r="N103" s="972"/>
    </row>
    <row r="104" spans="2:14" ht="30" customHeight="1">
      <c r="B104" s="973" t="s">
        <v>2219</v>
      </c>
      <c r="C104" s="974"/>
      <c r="D104" s="974"/>
      <c r="E104" s="974"/>
      <c r="F104" s="974"/>
      <c r="G104" s="974"/>
      <c r="H104" s="974"/>
      <c r="I104" s="974"/>
      <c r="J104" s="974"/>
      <c r="K104" s="974"/>
      <c r="L104" s="974"/>
      <c r="M104" s="974"/>
      <c r="N104" s="975"/>
    </row>
    <row r="105" spans="2:14">
      <c r="B105" s="973"/>
      <c r="C105" s="974"/>
      <c r="D105" s="974"/>
      <c r="E105" s="974"/>
      <c r="F105" s="974"/>
      <c r="G105" s="974"/>
      <c r="H105" s="974"/>
      <c r="I105" s="974"/>
      <c r="J105" s="974"/>
      <c r="K105" s="974"/>
      <c r="L105" s="974"/>
      <c r="M105" s="974"/>
      <c r="N105" s="975"/>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340"/>
      <c r="C108" s="341"/>
      <c r="D108" s="341"/>
      <c r="E108" s="341"/>
      <c r="F108" s="341"/>
      <c r="G108" s="341"/>
      <c r="H108" s="341"/>
      <c r="I108" s="341"/>
      <c r="J108" s="341"/>
      <c r="K108" s="341"/>
      <c r="L108" s="341"/>
      <c r="M108" s="341"/>
      <c r="N108" s="342"/>
    </row>
    <row r="109" spans="2:14">
      <c r="B109" s="255"/>
      <c r="C109" s="256"/>
      <c r="D109" s="256"/>
      <c r="E109" s="256"/>
      <c r="F109" s="256"/>
      <c r="G109" s="256"/>
      <c r="H109" s="256"/>
      <c r="I109" s="256"/>
      <c r="J109" s="256"/>
      <c r="K109" s="256"/>
      <c r="L109" s="256"/>
      <c r="M109" s="256"/>
      <c r="N109" s="257"/>
    </row>
    <row r="110" spans="2:14">
      <c r="B110" s="243"/>
      <c r="C110" s="244"/>
      <c r="D110" s="244"/>
      <c r="E110" s="244" t="s">
        <v>976</v>
      </c>
      <c r="F110" s="418"/>
      <c r="G110" s="418"/>
      <c r="H110" s="244"/>
      <c r="I110" s="244"/>
      <c r="J110" s="244"/>
      <c r="K110" s="244"/>
      <c r="L110" s="244"/>
      <c r="M110" s="244"/>
      <c r="N110" s="245"/>
    </row>
    <row r="111" spans="2:14">
      <c r="B111" s="243"/>
      <c r="C111" s="244"/>
      <c r="D111" s="244"/>
      <c r="E111" s="419" t="s">
        <v>977</v>
      </c>
      <c r="F111" s="244"/>
      <c r="G111" s="244"/>
      <c r="H111" s="419"/>
      <c r="I111" s="419"/>
      <c r="J111" s="419"/>
      <c r="K111" s="244"/>
      <c r="L111" s="244"/>
      <c r="M111" s="244"/>
      <c r="N111" s="245"/>
    </row>
    <row r="112" spans="2:14">
      <c r="B112" s="243"/>
      <c r="C112" s="244"/>
      <c r="D112" s="244"/>
      <c r="E112" s="258" t="s">
        <v>981</v>
      </c>
      <c r="F112" s="244"/>
      <c r="G112" s="244"/>
      <c r="H112" s="258"/>
      <c r="I112" s="258"/>
      <c r="J112" s="258"/>
      <c r="K112" s="244"/>
      <c r="L112" s="244"/>
      <c r="M112" s="244"/>
      <c r="N112" s="245"/>
    </row>
    <row r="113" spans="2:14">
      <c r="B113" s="259"/>
      <c r="C113" s="256"/>
      <c r="D113" s="256"/>
      <c r="E113" s="244" t="s">
        <v>979</v>
      </c>
      <c r="F113" s="244"/>
      <c r="G113" s="244"/>
      <c r="H113" s="244"/>
      <c r="I113" s="244"/>
      <c r="J113" s="244"/>
      <c r="K113" s="256"/>
      <c r="L113" s="256"/>
      <c r="M113" s="256"/>
      <c r="N113" s="257"/>
    </row>
    <row r="114" spans="2:14">
      <c r="B114" s="259"/>
      <c r="C114" s="256"/>
      <c r="D114" s="256"/>
      <c r="E114" s="256"/>
      <c r="F114" s="244"/>
      <c r="G114" s="244"/>
      <c r="H114" s="244"/>
      <c r="I114" s="244"/>
      <c r="J114" s="244"/>
      <c r="K114" s="256"/>
      <c r="L114" s="256"/>
      <c r="M114" s="256"/>
      <c r="N114" s="257"/>
    </row>
    <row r="115" spans="2:14">
      <c r="B115" s="259" t="s">
        <v>2220</v>
      </c>
      <c r="C115" s="258"/>
      <c r="D115" s="258"/>
      <c r="E115" s="244"/>
      <c r="F115" s="244"/>
      <c r="G115" s="244"/>
      <c r="H115" s="244"/>
      <c r="I115" s="244"/>
      <c r="J115" s="976"/>
      <c r="K115" s="976"/>
      <c r="L115" s="976"/>
      <c r="M115" s="976"/>
      <c r="N115" s="977"/>
    </row>
    <row r="116" spans="2:14" ht="15.75" thickBot="1">
      <c r="B116" s="420" t="s">
        <v>2221</v>
      </c>
      <c r="C116" s="421"/>
      <c r="D116" s="421"/>
      <c r="E116" s="260"/>
      <c r="F116" s="260"/>
      <c r="G116" s="260"/>
      <c r="H116" s="260"/>
      <c r="I116" s="260"/>
      <c r="J116" s="978"/>
      <c r="K116" s="978"/>
      <c r="L116" s="978"/>
      <c r="M116" s="978"/>
      <c r="N116" s="97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1633</v>
      </c>
      <c r="C31" s="81" t="s">
        <v>2089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116352.64355585327</v>
      </c>
      <c r="L36" s="271"/>
      <c r="M36" s="272">
        <v>2.5</v>
      </c>
      <c r="N36" s="273">
        <f>K36/M36</f>
        <v>46541.057422341306</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2"/>
      <c r="J37" s="423"/>
      <c r="K37" s="270">
        <f>VLOOKUP(A37,EQUIPOS!A7:D164,4,FALSE)</f>
        <v>132237.62491678639</v>
      </c>
      <c r="L37" s="336"/>
      <c r="M37" s="337">
        <v>100</v>
      </c>
      <c r="N37" s="273">
        <f>K37/M37</f>
        <v>1322.3762491678638</v>
      </c>
    </row>
    <row r="38" spans="1:14">
      <c r="A38" s="113" t="s">
        <v>312</v>
      </c>
      <c r="B38" s="875" t="str">
        <f>VLOOKUP(A38,EQUIPOS!A8:D154,3,FALSE)</f>
        <v>Retroexcavadora sobre oruga, potencia 138 HP, balde de 1,5 m3.</v>
      </c>
      <c r="C38" s="876"/>
      <c r="D38" s="876"/>
      <c r="E38" s="876"/>
      <c r="F38" s="876"/>
      <c r="G38" s="876"/>
      <c r="H38" s="877"/>
      <c r="I38" s="329"/>
      <c r="J38" s="331"/>
      <c r="K38" s="270">
        <f>VLOOKUP(A38,EQUIPOS!A8:D165,4,FALSE)</f>
        <v>172237.59024921447</v>
      </c>
      <c r="L38" s="424"/>
      <c r="M38" s="425">
        <v>16</v>
      </c>
      <c r="N38" s="273">
        <f>K38/M38</f>
        <v>10764.849390575904</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0.01</v>
      </c>
      <c r="N40" s="345">
        <f>N76*M40</f>
        <v>25.250800282375621</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58653.533862367447</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6" t="s">
        <v>376</v>
      </c>
      <c r="B47" s="43" t="str">
        <f>VLOOKUP(A47,MATERIALES!A5:D373,3,FALSE)</f>
        <v>Anfo</v>
      </c>
      <c r="C47" s="282"/>
      <c r="D47" s="282"/>
      <c r="E47" s="282"/>
      <c r="F47" s="282"/>
      <c r="G47" s="282"/>
      <c r="H47" s="282"/>
      <c r="I47" s="269"/>
      <c r="J47" s="225" t="str">
        <f>VLOOKUP(A47,MATERIALES!A3:D639,2,FALSE)</f>
        <v>kg</v>
      </c>
      <c r="K47" s="283">
        <v>0.3</v>
      </c>
      <c r="L47" s="268"/>
      <c r="M47" s="403">
        <f>VLOOKUP(A47,MATERIALES!A5:D396,4,FALSE)</f>
        <v>3918.7776074778171</v>
      </c>
      <c r="N47" s="273">
        <f>K47*M47</f>
        <v>1175.6332822433451</v>
      </c>
    </row>
    <row r="48" spans="1:14">
      <c r="A48" s="146" t="s">
        <v>424</v>
      </c>
      <c r="B48" s="43" t="str">
        <f>VLOOKUP(A48,MATERIALES!A6:D373,3,FALSE)</f>
        <v>Cordón detonante</v>
      </c>
      <c r="C48" s="426"/>
      <c r="D48" s="426"/>
      <c r="E48" s="426"/>
      <c r="F48" s="426"/>
      <c r="G48" s="426"/>
      <c r="H48" s="426"/>
      <c r="I48" s="426"/>
      <c r="J48" s="312" t="str">
        <f>VLOOKUP(A48,MATERIALES!A4:D640,2,FALSE)</f>
        <v>m</v>
      </c>
      <c r="K48" s="398">
        <v>3</v>
      </c>
      <c r="L48" s="422"/>
      <c r="M48" s="403">
        <f>VLOOKUP(A48,MATERIALES!A6:D397,4,FALSE)</f>
        <v>2410.4958921216798</v>
      </c>
      <c r="N48" s="273">
        <f t="shared" ref="N48:N53" si="0">K48*M48</f>
        <v>7231.4876763650391</v>
      </c>
    </row>
    <row r="49" spans="1:14">
      <c r="A49" s="146" t="s">
        <v>453</v>
      </c>
      <c r="B49" s="43" t="str">
        <f>VLOOKUP(A49,MATERIALES!A6:D373,3,FALSE)</f>
        <v>Explosivos  75% (INDUGEL)</v>
      </c>
      <c r="C49" s="426"/>
      <c r="D49" s="426"/>
      <c r="E49" s="426"/>
      <c r="F49" s="426"/>
      <c r="G49" s="426"/>
      <c r="H49" s="426"/>
      <c r="I49" s="426"/>
      <c r="J49" s="313" t="str">
        <f>VLOOKUP(A49,MATERIALES!A5:D641,2,FALSE)</f>
        <v>lb</v>
      </c>
      <c r="K49" s="398">
        <v>0.25</v>
      </c>
      <c r="L49" s="422"/>
      <c r="M49" s="403">
        <f>VLOOKUP(A49,MATERIALES!A6:D398,4,FALSE)</f>
        <v>7472.537265577208</v>
      </c>
      <c r="N49" s="273">
        <f t="shared" si="0"/>
        <v>1868.134316394302</v>
      </c>
    </row>
    <row r="50" spans="1:14">
      <c r="A50" s="146" t="s">
        <v>458</v>
      </c>
      <c r="B50" s="43" t="str">
        <f>VLOOKUP(A50,MATERIALES!A6:D373,3,FALSE)</f>
        <v>Fulminantes</v>
      </c>
      <c r="C50" s="426"/>
      <c r="D50" s="426"/>
      <c r="E50" s="426"/>
      <c r="F50" s="426"/>
      <c r="G50" s="426"/>
      <c r="H50" s="426"/>
      <c r="I50" s="426"/>
      <c r="J50" s="313" t="str">
        <f>VLOOKUP(A50,MATERIALES!A6:D642,2,FALSE)</f>
        <v>u</v>
      </c>
      <c r="K50" s="398">
        <v>1</v>
      </c>
      <c r="L50" s="422"/>
      <c r="M50" s="403">
        <f>VLOOKUP(A50,MATERIALES!A6:D399,4,FALSE)</f>
        <v>1147.8551867246094</v>
      </c>
      <c r="N50" s="273">
        <f t="shared" si="0"/>
        <v>1147.8551867246094</v>
      </c>
    </row>
    <row r="51" spans="1:14">
      <c r="A51" s="146" t="s">
        <v>552</v>
      </c>
      <c r="B51" s="43" t="str">
        <f>VLOOKUP(A51,MATERIALES!A7:D373,3,FALSE)</f>
        <v>Mecha Lenta</v>
      </c>
      <c r="C51" s="426"/>
      <c r="D51" s="426"/>
      <c r="E51" s="426"/>
      <c r="F51" s="426"/>
      <c r="G51" s="426"/>
      <c r="H51" s="426"/>
      <c r="I51" s="426"/>
      <c r="J51" s="313" t="str">
        <f>VLOOKUP(A51,MATERIALES!A6:D643,2,FALSE)</f>
        <v>m</v>
      </c>
      <c r="K51" s="398">
        <v>1</v>
      </c>
      <c r="L51" s="422"/>
      <c r="M51" s="403">
        <f>VLOOKUP(A51,MATERIALES!A7:D400,4,FALSE)</f>
        <v>843.67356224258788</v>
      </c>
      <c r="N51" s="273">
        <f t="shared" si="0"/>
        <v>843.67356224258788</v>
      </c>
    </row>
    <row r="52" spans="1:14">
      <c r="A52" s="146" t="s">
        <v>845</v>
      </c>
      <c r="B52" s="43" t="str">
        <f>VLOOKUP(A52,MATERIALES!A8:D373,3,FALSE)</f>
        <v>Escolta y transporte (una tarifa por cada m3 escoltado y transportado)</v>
      </c>
      <c r="C52" s="426"/>
      <c r="D52" s="426"/>
      <c r="E52" s="426"/>
      <c r="F52" s="426"/>
      <c r="G52" s="426"/>
      <c r="H52" s="426"/>
      <c r="I52" s="426"/>
      <c r="J52" s="313" t="str">
        <f>VLOOKUP(A52,MATERIALES!A6:D644,2,FALSE)</f>
        <v>kg</v>
      </c>
      <c r="K52" s="398">
        <v>0.45800000000000002</v>
      </c>
      <c r="L52" s="422"/>
      <c r="M52" s="403">
        <f>VLOOKUP(A52,MATERIALES!A8:D401,4,FALSE)</f>
        <v>6198.4180083128913</v>
      </c>
      <c r="N52" s="273">
        <f t="shared" si="0"/>
        <v>2838.8754478073042</v>
      </c>
    </row>
    <row r="53" spans="1:14" ht="15.75" thickBot="1">
      <c r="A53" t="s">
        <v>442</v>
      </c>
      <c r="B53" s="43" t="str">
        <f>VLOOKUP(A53,MATERIALES!A9:D373,3,FALSE)</f>
        <v>Derechos de explotación y/o disposición de materiales</v>
      </c>
      <c r="C53" s="311"/>
      <c r="D53" s="311"/>
      <c r="E53" s="311"/>
      <c r="F53" s="311"/>
      <c r="G53" s="311"/>
      <c r="H53" s="311"/>
      <c r="I53" s="311"/>
      <c r="J53" s="434" t="str">
        <f>VLOOKUP(A53,MATERIALES!A7:D645,2,FALSE)</f>
        <v>m3</v>
      </c>
      <c r="K53" s="126">
        <v>1.3</v>
      </c>
      <c r="L53" s="326"/>
      <c r="M53" s="403">
        <f>VLOOKUP(A53,MATERIALES!A9:D402,4,FALSE)</f>
        <v>5144.6869468997002</v>
      </c>
      <c r="N53" s="273">
        <f t="shared" si="0"/>
        <v>6688.0930309696105</v>
      </c>
    </row>
    <row r="54" spans="1:14" ht="15.75" thickBot="1">
      <c r="B54" s="826" t="s">
        <v>953</v>
      </c>
      <c r="C54" s="827"/>
      <c r="D54" s="827"/>
      <c r="E54" s="827"/>
      <c r="F54" s="827"/>
      <c r="G54" s="827"/>
      <c r="H54" s="827"/>
      <c r="I54" s="827"/>
      <c r="J54" s="827"/>
      <c r="K54" s="827"/>
      <c r="L54" s="827"/>
      <c r="M54" s="828"/>
      <c r="N54" s="395">
        <f>SUM(N47:N53)</f>
        <v>21793.7525027468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13">
        <f>VLOOKUP(A59,TRANSPORTE!A5:D117,4,FALSE)</f>
        <v>1104.4210612622992</v>
      </c>
      <c r="M59" s="914"/>
      <c r="N59" s="288">
        <f>K59*L59</f>
        <v>1435.747379640989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1435.747379640989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435">
        <v>128</v>
      </c>
      <c r="N70" s="396">
        <f>K70/M70</f>
        <v>1691.59375</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128</v>
      </c>
      <c r="N71" s="396">
        <f>K71/M71</f>
        <v>833.48627823756237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2525.0800282375621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84408.113772992787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16881.622754598557</v>
      </c>
      <c r="M83" s="862"/>
      <c r="N83" s="51"/>
    </row>
    <row r="84" spans="1:14">
      <c r="B84" s="89" t="s">
        <v>973</v>
      </c>
      <c r="C84" s="90"/>
      <c r="D84" s="90"/>
      <c r="E84" s="90"/>
      <c r="F84" s="90"/>
      <c r="G84" s="90"/>
      <c r="H84" s="90"/>
      <c r="I84" s="87"/>
      <c r="J84" s="88"/>
      <c r="K84" s="305">
        <v>0.05</v>
      </c>
      <c r="L84" s="861">
        <f>N78*K84</f>
        <v>4220.4056886496392</v>
      </c>
      <c r="M84" s="862"/>
      <c r="N84" s="51"/>
    </row>
    <row r="85" spans="1:14" ht="15.75" thickBot="1">
      <c r="B85" s="91" t="s">
        <v>974</v>
      </c>
      <c r="C85" s="92"/>
      <c r="D85" s="92"/>
      <c r="E85" s="92"/>
      <c r="F85" s="92"/>
      <c r="G85" s="92"/>
      <c r="H85" s="92"/>
      <c r="I85" s="93"/>
      <c r="J85" s="94"/>
      <c r="K85" s="306">
        <v>0.05</v>
      </c>
      <c r="L85" s="863">
        <f>N78*K85</f>
        <v>4220.4056886496392</v>
      </c>
      <c r="M85" s="864"/>
      <c r="N85" s="51"/>
    </row>
    <row r="86" spans="1:14" ht="15.75" thickBot="1">
      <c r="B86" s="826" t="s">
        <v>953</v>
      </c>
      <c r="C86" s="827"/>
      <c r="D86" s="827"/>
      <c r="E86" s="827"/>
      <c r="F86" s="827"/>
      <c r="G86" s="827"/>
      <c r="H86" s="827"/>
      <c r="I86" s="827"/>
      <c r="J86" s="827"/>
      <c r="K86" s="827"/>
      <c r="L86" s="827"/>
      <c r="M86" s="828"/>
      <c r="N86" s="52">
        <f>L83+L84+L85</f>
        <v>25322.434131897837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109730.54790489063</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1634</v>
      </c>
      <c r="C31" s="81" t="s">
        <v>2090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116352.64355585327</v>
      </c>
      <c r="L36" s="271"/>
      <c r="M36" s="337">
        <v>2.5</v>
      </c>
      <c r="N36" s="273">
        <f>K36/M36</f>
        <v>46541.057422341306</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2"/>
      <c r="J37" s="423"/>
      <c r="K37" s="270">
        <f>VLOOKUP(A37,EQUIPOS!A7:D164,4,FALSE)</f>
        <v>132237.62491678639</v>
      </c>
      <c r="L37" s="336"/>
      <c r="M37" s="337">
        <v>100</v>
      </c>
      <c r="N37" s="273">
        <f>K37/M37</f>
        <v>1322.3762491678638</v>
      </c>
    </row>
    <row r="38" spans="1:14">
      <c r="A38" s="113" t="s">
        <v>261</v>
      </c>
      <c r="B38" s="875" t="str">
        <f>VLOOKUP(A38,EQUIPOS!A8:D154,3,FALSE)</f>
        <v xml:space="preserve">Motobomba 3 PULGADAS (incluye operario)
</v>
      </c>
      <c r="C38" s="876"/>
      <c r="D38" s="876"/>
      <c r="E38" s="876"/>
      <c r="F38" s="876"/>
      <c r="G38" s="876"/>
      <c r="H38" s="877"/>
      <c r="I38" s="329"/>
      <c r="J38" s="331"/>
      <c r="K38" s="270">
        <f>VLOOKUP(A38,EQUIPOS!A8:D165,4,FALSE)</f>
        <v>6399.9619751393411</v>
      </c>
      <c r="L38" s="424"/>
      <c r="M38" s="425">
        <v>8</v>
      </c>
      <c r="N38" s="273">
        <f>K38/M38</f>
        <v>799.99524689241764</v>
      </c>
    </row>
    <row r="39" spans="1:14">
      <c r="A39" t="s">
        <v>312</v>
      </c>
      <c r="B39" s="875" t="str">
        <f>VLOOKUP(A39,EQUIPOS!A9:D154,3,FALSE)</f>
        <v>Retroexcavadora sobre oruga, potencia 138 HP, balde de 1,5 m3.</v>
      </c>
      <c r="C39" s="876"/>
      <c r="D39" s="876"/>
      <c r="E39" s="876"/>
      <c r="F39" s="876"/>
      <c r="G39" s="876"/>
      <c r="H39" s="877"/>
      <c r="I39" s="36"/>
      <c r="J39" s="37"/>
      <c r="K39" s="270">
        <f>VLOOKUP(A39,EQUIPOS!A9:D166,4,FALSE)</f>
        <v>172237.59024921447</v>
      </c>
      <c r="L39" s="277"/>
      <c r="M39" s="337">
        <v>8</v>
      </c>
      <c r="N39" s="273">
        <f>K39/M39</f>
        <v>21529.698781151808</v>
      </c>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N78*M41</f>
        <v>215.73612180720397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70408.863821360603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6" t="s">
        <v>376</v>
      </c>
      <c r="B48" s="43" t="str">
        <f>VLOOKUP(A48,MATERIALES!A5:D373,3,FALSE)</f>
        <v>Anfo</v>
      </c>
      <c r="C48" s="282"/>
      <c r="D48" s="282"/>
      <c r="E48" s="282"/>
      <c r="F48" s="282"/>
      <c r="G48" s="282"/>
      <c r="H48" s="282"/>
      <c r="I48" s="269"/>
      <c r="J48" s="225" t="str">
        <f>VLOOKUP(A48,MATERIALES!A4:D640,2,FALSE)</f>
        <v>kg</v>
      </c>
      <c r="K48" s="283">
        <v>0.3</v>
      </c>
      <c r="L48" s="268"/>
      <c r="M48" s="403">
        <f>VLOOKUP(A48,MATERIALES!A5:D396,4,FALSE)</f>
        <v>3918.7776074778171</v>
      </c>
      <c r="N48" s="273">
        <f>K48*M48</f>
        <v>1175.6332822433451</v>
      </c>
    </row>
    <row r="49" spans="1:14">
      <c r="A49" s="146" t="s">
        <v>424</v>
      </c>
      <c r="B49" s="43" t="str">
        <f>VLOOKUP(A49,MATERIALES!A6:D373,3,FALSE)</f>
        <v>Cordón detonante</v>
      </c>
      <c r="C49" s="426"/>
      <c r="D49" s="426"/>
      <c r="E49" s="426"/>
      <c r="F49" s="426"/>
      <c r="G49" s="426"/>
      <c r="H49" s="426"/>
      <c r="I49" s="426"/>
      <c r="J49" s="312" t="str">
        <f>VLOOKUP(A49,MATERIALES!A5:D641,2,FALSE)</f>
        <v>m</v>
      </c>
      <c r="K49" s="398">
        <v>3</v>
      </c>
      <c r="L49" s="422"/>
      <c r="M49" s="403">
        <f>VLOOKUP(A49,MATERIALES!A6:D397,4,FALSE)</f>
        <v>2410.4958921216798</v>
      </c>
      <c r="N49" s="273">
        <f t="shared" ref="N49:N54" si="0">K49*M49</f>
        <v>7231.4876763650391</v>
      </c>
    </row>
    <row r="50" spans="1:14">
      <c r="A50" s="146" t="s">
        <v>453</v>
      </c>
      <c r="B50" s="43" t="str">
        <f>VLOOKUP(A50,MATERIALES!A6:D373,3,FALSE)</f>
        <v>Explosivos  75% (INDUGEL)</v>
      </c>
      <c r="C50" s="426"/>
      <c r="D50" s="426"/>
      <c r="E50" s="426"/>
      <c r="F50" s="426"/>
      <c r="G50" s="426"/>
      <c r="H50" s="426"/>
      <c r="I50" s="426"/>
      <c r="J50" s="313" t="str">
        <f>VLOOKUP(A50,MATERIALES!A6:D642,2,FALSE)</f>
        <v>lb</v>
      </c>
      <c r="K50" s="398">
        <v>0.25</v>
      </c>
      <c r="L50" s="422"/>
      <c r="M50" s="403">
        <f>VLOOKUP(A50,MATERIALES!A6:D398,4,FALSE)</f>
        <v>7472.537265577208</v>
      </c>
      <c r="N50" s="273">
        <f t="shared" si="0"/>
        <v>1868.134316394302</v>
      </c>
    </row>
    <row r="51" spans="1:14">
      <c r="A51" s="146"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VLOOKUP(A51,MATERIALES!A6:D399,4,FALSE)</f>
        <v>1147.8551867246094</v>
      </c>
      <c r="N51" s="273">
        <f t="shared" si="0"/>
        <v>1147.8551867246094</v>
      </c>
    </row>
    <row r="52" spans="1:14">
      <c r="A52" s="146" t="s">
        <v>552</v>
      </c>
      <c r="B52" s="43" t="str">
        <f>VLOOKUP(A52,MATERIALES!A7:D373,3,FALSE)</f>
        <v>Mecha Lenta</v>
      </c>
      <c r="C52" s="426"/>
      <c r="D52" s="426"/>
      <c r="E52" s="426"/>
      <c r="F52" s="426"/>
      <c r="G52" s="426"/>
      <c r="H52" s="426"/>
      <c r="I52" s="426"/>
      <c r="J52" s="313" t="str">
        <f>VLOOKUP(A52,MATERIALES!A6:D644,2,FALSE)</f>
        <v>m</v>
      </c>
      <c r="K52" s="398">
        <v>1</v>
      </c>
      <c r="L52" s="422"/>
      <c r="M52" s="403">
        <f>VLOOKUP(A52,MATERIALES!A7:D400,4,FALSE)</f>
        <v>843.67356224258788</v>
      </c>
      <c r="N52" s="273">
        <f t="shared" si="0"/>
        <v>843.67356224258788</v>
      </c>
    </row>
    <row r="53" spans="1:14">
      <c r="A53" s="206" t="s">
        <v>845</v>
      </c>
      <c r="B53" s="43" t="str">
        <f>VLOOKUP(A53,MATERIALES!A7:D373,3,FALSE)</f>
        <v>Escolta y transporte (una tarifa por cada m3 escoltado y transportado)</v>
      </c>
      <c r="C53" s="426"/>
      <c r="D53" s="426"/>
      <c r="E53" s="426"/>
      <c r="F53" s="426"/>
      <c r="G53" s="426"/>
      <c r="H53" s="426"/>
      <c r="I53" s="426"/>
      <c r="J53" s="313" t="str">
        <f>VLOOKUP(A53,MATERIALES!A6:D644,2,FALSE)</f>
        <v>kg</v>
      </c>
      <c r="K53" s="398">
        <v>0.45800000000000002</v>
      </c>
      <c r="L53" s="422"/>
      <c r="M53" s="403">
        <f>VLOOKUP(A53,MATERIALES!A7:D400,4,FALSE)</f>
        <v>6198.4180083128913</v>
      </c>
      <c r="N53" s="273">
        <f>K53*M53</f>
        <v>2838.8754478073042</v>
      </c>
    </row>
    <row r="54" spans="1:14">
      <c r="A54" s="146" t="s">
        <v>442</v>
      </c>
      <c r="B54" s="43" t="str">
        <f>VLOOKUP(A54,MATERIALES!A8:D373,3,FALSE)</f>
        <v>Derechos de explotación y/o disposición de materiales</v>
      </c>
      <c r="C54" s="426"/>
      <c r="D54" s="426"/>
      <c r="E54" s="426"/>
      <c r="F54" s="426"/>
      <c r="G54" s="426"/>
      <c r="H54" s="426"/>
      <c r="I54" s="426"/>
      <c r="J54" s="313" t="str">
        <f>VLOOKUP(A54,MATERIALES!A7:D645,2,FALSE)</f>
        <v>m3</v>
      </c>
      <c r="K54" s="398">
        <v>1.3</v>
      </c>
      <c r="L54" s="422"/>
      <c r="M54" s="403">
        <f>VLOOKUP(A54,MATERIALES!A8:D401,4,FALSE)</f>
        <v>5144.6869468997002</v>
      </c>
      <c r="N54" s="273">
        <f t="shared" si="0"/>
        <v>6688.0930309696105</v>
      </c>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21793.7525027468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1256</v>
      </c>
      <c r="B61" s="46" t="str">
        <f>VLOOKUP(A61,TRANSPORTE!A5:D117,3,FALSE)</f>
        <v>Transporte de material de excavación</v>
      </c>
      <c r="C61" s="318"/>
      <c r="D61" s="318"/>
      <c r="E61" s="318"/>
      <c r="F61" s="318"/>
      <c r="G61" s="318"/>
      <c r="H61" s="312" t="s">
        <v>1468</v>
      </c>
      <c r="I61" s="280">
        <v>1.3</v>
      </c>
      <c r="J61" s="287">
        <v>1</v>
      </c>
      <c r="K61" s="280">
        <f>I61*J61</f>
        <v>1.3</v>
      </c>
      <c r="L61" s="913">
        <f>VLOOKUP(A61,TRANSPORTE!A5:D117,4,FALSE)</f>
        <v>1104.4210612622992</v>
      </c>
      <c r="M61" s="914"/>
      <c r="N61" s="288">
        <f>K61*L61</f>
        <v>1435.747379640989</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1435.747379640989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47" t="s">
        <v>15</v>
      </c>
      <c r="B72" s="49" t="str">
        <f>VLOOKUP(A72,'MANO DE OBRA'!A8:D68,3,FALSE)</f>
        <v>Obrero (6)</v>
      </c>
      <c r="C72" s="47"/>
      <c r="D72" s="47"/>
      <c r="E72" s="47"/>
      <c r="F72" s="47"/>
      <c r="G72" s="47"/>
      <c r="H72" s="47"/>
      <c r="I72" s="293">
        <f>K72/J72*100</f>
        <v>175560</v>
      </c>
      <c r="J72" s="294">
        <v>185</v>
      </c>
      <c r="K72" s="295">
        <f>VLOOKUP(A72,'MANO DE OBRA'!A8:D99,4,FALSE)</f>
        <v>324786</v>
      </c>
      <c r="L72" s="50"/>
      <c r="M72" s="435">
        <v>20</v>
      </c>
      <c r="N72" s="396">
        <f>K72/M72</f>
        <v>16239.3</v>
      </c>
      <c r="O72" s="106"/>
    </row>
    <row r="73" spans="1:15">
      <c r="A73" s="147"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3">
        <v>20</v>
      </c>
      <c r="N73" s="396">
        <f>K73/M73</f>
        <v>5334.3121807203988</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21573.612180720396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115211.97588446879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23042.395176893759</v>
      </c>
      <c r="M85" s="862"/>
      <c r="N85" s="51"/>
    </row>
    <row r="86" spans="1:14">
      <c r="B86" s="89" t="s">
        <v>973</v>
      </c>
      <c r="C86" s="90"/>
      <c r="D86" s="90"/>
      <c r="E86" s="90"/>
      <c r="F86" s="90"/>
      <c r="G86" s="90"/>
      <c r="H86" s="90"/>
      <c r="I86" s="87"/>
      <c r="J86" s="88"/>
      <c r="K86" s="305">
        <v>0.05</v>
      </c>
      <c r="L86" s="861">
        <f>N80*K86</f>
        <v>5760.5987942234397</v>
      </c>
      <c r="M86" s="862"/>
      <c r="N86" s="51"/>
    </row>
    <row r="87" spans="1:14" ht="15.75" thickBot="1">
      <c r="B87" s="91" t="s">
        <v>974</v>
      </c>
      <c r="C87" s="92"/>
      <c r="D87" s="92"/>
      <c r="E87" s="92"/>
      <c r="F87" s="92"/>
      <c r="G87" s="92"/>
      <c r="H87" s="92"/>
      <c r="I87" s="93"/>
      <c r="J87" s="94"/>
      <c r="K87" s="306">
        <v>0.05</v>
      </c>
      <c r="L87" s="863">
        <f>N80*K87</f>
        <v>5760.5987942234397</v>
      </c>
      <c r="M87" s="864"/>
      <c r="N87" s="51"/>
    </row>
    <row r="88" spans="1:14" ht="15.75" thickBot="1">
      <c r="B88" s="826" t="s">
        <v>953</v>
      </c>
      <c r="C88" s="827"/>
      <c r="D88" s="827"/>
      <c r="E88" s="827"/>
      <c r="F88" s="827"/>
      <c r="G88" s="827"/>
      <c r="H88" s="827"/>
      <c r="I88" s="827"/>
      <c r="J88" s="827"/>
      <c r="K88" s="827"/>
      <c r="L88" s="827"/>
      <c r="M88" s="828"/>
      <c r="N88" s="52">
        <f>L85+L86+L87</f>
        <v>34563.59276534064</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149775.56864980943</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2.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1635</v>
      </c>
      <c r="C31" s="81" t="s">
        <v>2091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132237.62491678639</v>
      </c>
      <c r="L36" s="271"/>
      <c r="M36" s="337">
        <v>100</v>
      </c>
      <c r="N36" s="273">
        <f>K36/M36</f>
        <v>1322.3762491678638</v>
      </c>
    </row>
    <row r="37" spans="1:14">
      <c r="A37" s="113" t="s">
        <v>312</v>
      </c>
      <c r="B37" s="875" t="str">
        <f>VLOOKUP(A37,EQUIPOS!A7:D154,3,FALSE)</f>
        <v>Retroexcavadora sobre oruga, potencia 138 HP, balde de 1,5 m3.</v>
      </c>
      <c r="C37" s="876"/>
      <c r="D37" s="876"/>
      <c r="E37" s="876"/>
      <c r="F37" s="876"/>
      <c r="G37" s="876"/>
      <c r="H37" s="877"/>
      <c r="I37" s="422"/>
      <c r="J37" s="423"/>
      <c r="K37" s="270">
        <f>VLOOKUP(A37,EQUIPOS!A7:D164,4,FALSE)</f>
        <v>172237.59024921447</v>
      </c>
      <c r="L37" s="336"/>
      <c r="M37" s="337">
        <v>35</v>
      </c>
      <c r="N37" s="273">
        <f>K37/M37</f>
        <v>4921.0740071204136</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7.6767229862288557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6251.1269792745061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6" t="s">
        <v>442</v>
      </c>
      <c r="B48" s="43" t="str">
        <f>VLOOKUP(A48,MATERIALES!A5:D373,3,FALSE)</f>
        <v>Derechos de explotación y/o disposición de materiales</v>
      </c>
      <c r="C48" s="282"/>
      <c r="D48" s="282"/>
      <c r="E48" s="282"/>
      <c r="F48" s="282"/>
      <c r="G48" s="282"/>
      <c r="H48" s="282"/>
      <c r="I48" s="269"/>
      <c r="J48" s="225" t="str">
        <f>VLOOKUP(A48,MATERIALES!A4:D640,2,FALSE)</f>
        <v>m3</v>
      </c>
      <c r="K48" s="283">
        <v>1.3</v>
      </c>
      <c r="L48" s="268"/>
      <c r="M48" s="403">
        <f>VLOOKUP(A48,MATERIALES!A5:D396,4,FALSE)</f>
        <v>5144.6869468997002</v>
      </c>
      <c r="N48" s="273">
        <f>K48*M48</f>
        <v>6688.0930309696105</v>
      </c>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c r="A53" s="146"/>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f>K54*M54</f>
        <v>0</v>
      </c>
    </row>
    <row r="55" spans="1:14" ht="15.75" thickBot="1">
      <c r="B55" s="826" t="s">
        <v>953</v>
      </c>
      <c r="C55" s="827"/>
      <c r="D55" s="827"/>
      <c r="E55" s="827"/>
      <c r="F55" s="827"/>
      <c r="G55" s="827"/>
      <c r="H55" s="827"/>
      <c r="I55" s="827"/>
      <c r="J55" s="827"/>
      <c r="K55" s="827"/>
      <c r="L55" s="827"/>
      <c r="M55" s="828"/>
      <c r="N55" s="395">
        <f>SUM(N48:N54)</f>
        <v>6688.0930309696105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1256</v>
      </c>
      <c r="B60" s="46" t="str">
        <f>VLOOKUP(A60,TRANSPORTE!A5:D117,3,FALSE)</f>
        <v>Transporte de material de excavación</v>
      </c>
      <c r="C60" s="318"/>
      <c r="D60" s="318"/>
      <c r="E60" s="318"/>
      <c r="F60" s="318"/>
      <c r="G60" s="318"/>
      <c r="H60" s="312" t="s">
        <v>1468</v>
      </c>
      <c r="I60" s="280">
        <v>1.3</v>
      </c>
      <c r="J60" s="287">
        <v>1</v>
      </c>
      <c r="K60" s="280">
        <f>I60*J60</f>
        <v>1.3</v>
      </c>
      <c r="L60" s="913">
        <f>VLOOKUP(A60,TRANSPORTE!A5:D117,4,FALSE)</f>
        <v>1104.4210612622992</v>
      </c>
      <c r="M60" s="914"/>
      <c r="N60" s="288">
        <f>K60*L60</f>
        <v>1435.747379640989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1435.747379640989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4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280</v>
      </c>
      <c r="N71" s="396">
        <f>K71/M71</f>
        <v>381.02229862288567</v>
      </c>
      <c r="O71" s="106"/>
    </row>
    <row r="72" spans="1:15">
      <c r="A72" s="147"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3">
        <v>280</v>
      </c>
      <c r="N72" s="396">
        <f>K72/M72</f>
        <v>386.65</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767.67229862288559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15142.63968850799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3028.5279377015981</v>
      </c>
      <c r="M84" s="862"/>
      <c r="N84" s="51"/>
    </row>
    <row r="85" spans="1:14">
      <c r="B85" s="89" t="s">
        <v>973</v>
      </c>
      <c r="C85" s="90"/>
      <c r="D85" s="90"/>
      <c r="E85" s="90"/>
      <c r="F85" s="90"/>
      <c r="G85" s="90"/>
      <c r="H85" s="90"/>
      <c r="I85" s="87"/>
      <c r="J85" s="88"/>
      <c r="K85" s="305">
        <v>0.05</v>
      </c>
      <c r="L85" s="861">
        <f>N79*K85</f>
        <v>757.13198442539954</v>
      </c>
      <c r="M85" s="862"/>
      <c r="N85" s="51"/>
    </row>
    <row r="86" spans="1:14" ht="15.75" thickBot="1">
      <c r="B86" s="91" t="s">
        <v>974</v>
      </c>
      <c r="C86" s="92"/>
      <c r="D86" s="92"/>
      <c r="E86" s="92"/>
      <c r="F86" s="92"/>
      <c r="G86" s="92"/>
      <c r="H86" s="92"/>
      <c r="I86" s="93"/>
      <c r="J86" s="94"/>
      <c r="K86" s="306">
        <v>0.05</v>
      </c>
      <c r="L86" s="863">
        <f>N79*K86</f>
        <v>757.13198442539954</v>
      </c>
      <c r="M86" s="864"/>
      <c r="N86" s="51"/>
    </row>
    <row r="87" spans="1:14" ht="15.75" thickBot="1">
      <c r="B87" s="826" t="s">
        <v>953</v>
      </c>
      <c r="C87" s="827"/>
      <c r="D87" s="827"/>
      <c r="E87" s="827"/>
      <c r="F87" s="827"/>
      <c r="G87" s="827"/>
      <c r="H87" s="827"/>
      <c r="I87" s="827"/>
      <c r="J87" s="827"/>
      <c r="K87" s="827"/>
      <c r="L87" s="827"/>
      <c r="M87" s="828"/>
      <c r="N87" s="52">
        <f>L84+L85+L86</f>
        <v>4542.7919065523974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19685.431595060389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7.75" customHeight="1" thickBot="1">
      <c r="B29" s="71" t="s">
        <v>943</v>
      </c>
      <c r="C29" s="805" t="s">
        <v>944</v>
      </c>
      <c r="D29" s="806"/>
      <c r="E29" s="806"/>
      <c r="F29" s="806"/>
      <c r="G29" s="806"/>
      <c r="H29" s="806"/>
      <c r="I29" s="806"/>
      <c r="J29" s="72"/>
      <c r="K29" s="343" t="s">
        <v>2215</v>
      </c>
      <c r="L29" s="802" t="s">
        <v>945</v>
      </c>
      <c r="M29" s="803"/>
      <c r="N29" s="71" t="s">
        <v>946</v>
      </c>
    </row>
    <row r="30" spans="1:14" ht="15.75" customHeight="1" thickBot="1">
      <c r="A30" t="s">
        <v>1845</v>
      </c>
      <c r="B30" s="80" t="s">
        <v>1636</v>
      </c>
      <c r="C30" s="81" t="s">
        <v>2092</v>
      </c>
      <c r="D30" s="82"/>
      <c r="E30" s="82"/>
      <c r="F30" s="82"/>
      <c r="G30" s="82"/>
      <c r="H30" s="82"/>
      <c r="I30" s="82"/>
      <c r="J30" s="82"/>
      <c r="K30" s="454"/>
      <c r="L30" s="307" t="s">
        <v>387</v>
      </c>
      <c r="M30" s="204"/>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7"/>
      <c r="C33" s="61"/>
      <c r="D33" s="61"/>
      <c r="E33" s="61"/>
      <c r="F33" s="61"/>
      <c r="G33" s="61"/>
      <c r="H33" s="61"/>
      <c r="I33" s="62"/>
      <c r="J33" s="62"/>
      <c r="K33" s="61"/>
      <c r="L33" s="61"/>
      <c r="M33" s="61"/>
      <c r="N33" s="63"/>
    </row>
    <row r="34" spans="1:14">
      <c r="B34" s="896" t="s">
        <v>944</v>
      </c>
      <c r="C34" s="897"/>
      <c r="D34" s="897"/>
      <c r="E34" s="897"/>
      <c r="F34" s="897"/>
      <c r="G34" s="897"/>
      <c r="H34" s="898"/>
      <c r="I34" s="899" t="s">
        <v>948</v>
      </c>
      <c r="J34" s="900"/>
      <c r="K34" s="69" t="s">
        <v>949</v>
      </c>
      <c r="L34" s="901" t="s">
        <v>950</v>
      </c>
      <c r="M34" s="898"/>
      <c r="N34" s="70" t="s">
        <v>951</v>
      </c>
    </row>
    <row r="35" spans="1:14">
      <c r="A35" s="113" t="s">
        <v>263</v>
      </c>
      <c r="B35" s="875" t="str">
        <f>VLOOKUP(A35,EQUIPOS!A6:D154,3,FALSE)</f>
        <v xml:space="preserve">Motobomba 4 pulgadas
</v>
      </c>
      <c r="C35" s="876"/>
      <c r="D35" s="876"/>
      <c r="E35" s="876"/>
      <c r="F35" s="876"/>
      <c r="G35" s="876"/>
      <c r="H35" s="877"/>
      <c r="I35" s="268"/>
      <c r="J35" s="269"/>
      <c r="K35" s="270">
        <f>VLOOKUP(A35,EQUIPOS!A6:D163,4,FALSE)</f>
        <v>10832.51415817381</v>
      </c>
      <c r="L35" s="271"/>
      <c r="M35" s="337">
        <v>21</v>
      </c>
      <c r="N35" s="273">
        <f>K35/M35</f>
        <v>515.83400753208616</v>
      </c>
    </row>
    <row r="36" spans="1:14">
      <c r="A36" s="113" t="s">
        <v>129</v>
      </c>
      <c r="B36" s="875" t="str">
        <f>VLOOKUP(A36,EQUIPOS!A7:D154,3,FALSE)</f>
        <v xml:space="preserve">Buldozer, Potencia al volante de 140 HP, motor de 2200 RPM, longitud de hoja 4,80m. </v>
      </c>
      <c r="C36" s="876"/>
      <c r="D36" s="876"/>
      <c r="E36" s="876"/>
      <c r="F36" s="876"/>
      <c r="G36" s="876"/>
      <c r="H36" s="877"/>
      <c r="I36" s="422"/>
      <c r="J36" s="423"/>
      <c r="K36" s="270">
        <f>VLOOKUP(A36,EQUIPOS!A7:D164,4,FALSE)</f>
        <v>132237.62491678639</v>
      </c>
      <c r="L36" s="336"/>
      <c r="M36" s="337">
        <v>100</v>
      </c>
      <c r="N36" s="273">
        <f>K36/M36</f>
        <v>1322.3762491678638</v>
      </c>
    </row>
    <row r="37" spans="1:14">
      <c r="A37" s="113" t="s">
        <v>312</v>
      </c>
      <c r="B37" s="875" t="str">
        <f>VLOOKUP(A37,EQUIPOS!A8:D154,3,FALSE)</f>
        <v>Retroexcavadora sobre oruga, potencia 138 HP, balde de 1,5 m3.</v>
      </c>
      <c r="C37" s="876"/>
      <c r="D37" s="876"/>
      <c r="E37" s="876"/>
      <c r="F37" s="876"/>
      <c r="G37" s="876"/>
      <c r="H37" s="877"/>
      <c r="I37" s="329"/>
      <c r="J37" s="331"/>
      <c r="K37" s="270">
        <f>VLOOKUP(A37,EQUIPOS!A8:D165,4,FALSE)</f>
        <v>172237.59024921447</v>
      </c>
      <c r="L37" s="424"/>
      <c r="M37" s="425">
        <v>21</v>
      </c>
      <c r="N37" s="273">
        <f>K37/M37</f>
        <v>8201.7900118673551</v>
      </c>
    </row>
    <row r="38" spans="1:14">
      <c r="B38" s="875"/>
      <c r="C38" s="876"/>
      <c r="D38" s="876"/>
      <c r="E38" s="876"/>
      <c r="F38" s="876"/>
      <c r="G38" s="876"/>
      <c r="H38" s="877"/>
      <c r="I38" s="36"/>
      <c r="J38" s="37"/>
      <c r="K38" s="270"/>
      <c r="L38" s="277"/>
      <c r="M38" s="337"/>
      <c r="N38" s="273"/>
    </row>
    <row r="39" spans="1:14">
      <c r="B39" s="321"/>
      <c r="C39" s="322"/>
      <c r="D39" s="322"/>
      <c r="E39" s="322"/>
      <c r="F39" s="324"/>
      <c r="G39" s="324"/>
      <c r="H39" s="125"/>
      <c r="I39" s="36"/>
      <c r="J39" s="37"/>
      <c r="K39" s="270"/>
      <c r="L39" s="277"/>
      <c r="M39" s="278"/>
      <c r="N39" s="274"/>
    </row>
    <row r="40" spans="1:14">
      <c r="B40" s="883" t="s">
        <v>952</v>
      </c>
      <c r="C40" s="884"/>
      <c r="D40" s="884"/>
      <c r="E40" s="38"/>
      <c r="F40" s="39"/>
      <c r="G40" s="39"/>
      <c r="H40" s="40"/>
      <c r="I40" s="36"/>
      <c r="J40" s="37"/>
      <c r="K40" s="280"/>
      <c r="L40" s="277"/>
      <c r="M40" s="402">
        <v>0.01</v>
      </c>
      <c r="N40" s="345">
        <f>N76*M40</f>
        <v>12.794538310381427</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SUM(N35:N41)</f>
        <v>10052.794806877686</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6" t="s">
        <v>442</v>
      </c>
      <c r="B47" s="43" t="str">
        <f>VLOOKUP(A47,MATERIALES!A5:D373,3,FALSE)</f>
        <v>Derechos de explotación y/o disposición de materiales</v>
      </c>
      <c r="C47" s="282"/>
      <c r="D47" s="282"/>
      <c r="E47" s="282"/>
      <c r="F47" s="282"/>
      <c r="G47" s="282"/>
      <c r="H47" s="282"/>
      <c r="I47" s="269"/>
      <c r="J47" s="225" t="str">
        <f>VLOOKUP(A47,MATERIALES!A4:D640,2,FALSE)</f>
        <v>m3</v>
      </c>
      <c r="K47" s="283">
        <v>1.3</v>
      </c>
      <c r="L47" s="268"/>
      <c r="M47" s="403">
        <f>VLOOKUP(A47,MATERIALES!A5:D396,4,FALSE)</f>
        <v>5144.6869468997002</v>
      </c>
      <c r="N47" s="273">
        <f>K47*M47</f>
        <v>6688.0930309696105</v>
      </c>
    </row>
    <row r="48" spans="1:14">
      <c r="A48" s="146"/>
      <c r="B48" s="43"/>
      <c r="C48" s="426"/>
      <c r="D48" s="426"/>
      <c r="E48" s="426"/>
      <c r="F48" s="426"/>
      <c r="G48" s="426"/>
      <c r="H48" s="426"/>
      <c r="I48" s="426"/>
      <c r="J48" s="312"/>
      <c r="K48" s="398"/>
      <c r="L48" s="422"/>
      <c r="M48" s="403"/>
      <c r="N48" s="273"/>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6688.0930309696105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13">
        <f>VLOOKUP(A59,TRANSPORTE!A5:D117,4,FALSE)</f>
        <v>1104.4210612622992</v>
      </c>
      <c r="M59" s="914"/>
      <c r="N59" s="288">
        <f>K59*L59</f>
        <v>1435.747379640989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1435.747379640989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5">
        <v>168</v>
      </c>
      <c r="N70" s="396">
        <f>K70/M70</f>
        <v>644.41666666666663</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168</v>
      </c>
      <c r="N71" s="396">
        <f>K71/M71</f>
        <v>635.03716437147614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1279.4538310381427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19456.089048526428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3891.2178097052856</v>
      </c>
      <c r="M83" s="862"/>
      <c r="N83" s="51"/>
    </row>
    <row r="84" spans="1:14">
      <c r="B84" s="89" t="s">
        <v>973</v>
      </c>
      <c r="C84" s="90"/>
      <c r="D84" s="90"/>
      <c r="E84" s="90"/>
      <c r="F84" s="90"/>
      <c r="G84" s="90"/>
      <c r="H84" s="90"/>
      <c r="I84" s="87"/>
      <c r="J84" s="88"/>
      <c r="K84" s="305">
        <v>0.05</v>
      </c>
      <c r="L84" s="861">
        <f>N78*K84</f>
        <v>972.8044524263214</v>
      </c>
      <c r="M84" s="862"/>
      <c r="N84" s="51"/>
    </row>
    <row r="85" spans="1:14" ht="15.75" thickBot="1">
      <c r="B85" s="91" t="s">
        <v>974</v>
      </c>
      <c r="C85" s="92"/>
      <c r="D85" s="92"/>
      <c r="E85" s="92"/>
      <c r="F85" s="92"/>
      <c r="G85" s="92"/>
      <c r="H85" s="92"/>
      <c r="I85" s="93"/>
      <c r="J85" s="94"/>
      <c r="K85" s="306">
        <v>0.05</v>
      </c>
      <c r="L85" s="863">
        <f>N78*K85</f>
        <v>972.8044524263214</v>
      </c>
      <c r="M85" s="864"/>
      <c r="N85" s="51"/>
    </row>
    <row r="86" spans="1:14" ht="15.75" thickBot="1">
      <c r="B86" s="826" t="s">
        <v>953</v>
      </c>
      <c r="C86" s="827"/>
      <c r="D86" s="827"/>
      <c r="E86" s="827"/>
      <c r="F86" s="827"/>
      <c r="G86" s="827"/>
      <c r="H86" s="827"/>
      <c r="I86" s="827"/>
      <c r="J86" s="827"/>
      <c r="K86" s="827"/>
      <c r="L86" s="827"/>
      <c r="M86" s="828"/>
      <c r="N86" s="52">
        <f>L83+L84+L85</f>
        <v>5836.8267145579284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25292.915763084355</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1095</v>
      </c>
      <c r="C31" s="81" t="s">
        <v>2093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337">
        <v>2.5</v>
      </c>
      <c r="N36" s="273">
        <f>K36/M36</f>
        <v>4408.2042030890352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4814.1867030890353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18078.719190912601</v>
      </c>
      <c r="N48" s="273">
        <f>K48*M48</f>
        <v>23502.334948186384</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12.495331525928451</v>
      </c>
      <c r="N49" s="273">
        <f>K49*M49</f>
        <v>374.85994577785351</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23877.194893964239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1104.4210612622992</v>
      </c>
      <c r="M60" s="914"/>
      <c r="N60" s="288">
        <f>K60*L60</f>
        <v>1435.747379640989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1435.747379640989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38246.778976694266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7649.3557953388536</v>
      </c>
      <c r="M84" s="862"/>
      <c r="N84" s="51"/>
    </row>
    <row r="85" spans="1:14">
      <c r="B85" s="89" t="s">
        <v>973</v>
      </c>
      <c r="C85" s="90"/>
      <c r="D85" s="90"/>
      <c r="E85" s="90"/>
      <c r="F85" s="90"/>
      <c r="G85" s="90"/>
      <c r="H85" s="90"/>
      <c r="I85" s="87"/>
      <c r="J85" s="88"/>
      <c r="K85" s="305">
        <v>0.05</v>
      </c>
      <c r="L85" s="861">
        <f>N79*K85</f>
        <v>1912.3389488347134</v>
      </c>
      <c r="M85" s="862"/>
      <c r="N85" s="51"/>
    </row>
    <row r="86" spans="1:14" ht="15.75" thickBot="1">
      <c r="B86" s="91" t="s">
        <v>974</v>
      </c>
      <c r="C86" s="92"/>
      <c r="D86" s="92"/>
      <c r="E86" s="92"/>
      <c r="F86" s="92"/>
      <c r="G86" s="92"/>
      <c r="H86" s="92"/>
      <c r="I86" s="93"/>
      <c r="J86" s="94"/>
      <c r="K86" s="306">
        <v>0.05</v>
      </c>
      <c r="L86" s="863">
        <f>N79*K86</f>
        <v>1912.3389488347134</v>
      </c>
      <c r="M86" s="864"/>
      <c r="N86" s="51"/>
    </row>
    <row r="87" spans="1:14" ht="15.75" thickBot="1">
      <c r="B87" s="826" t="s">
        <v>953</v>
      </c>
      <c r="C87" s="827"/>
      <c r="D87" s="827"/>
      <c r="E87" s="827"/>
      <c r="F87" s="827"/>
      <c r="G87" s="827"/>
      <c r="H87" s="827"/>
      <c r="I87" s="827"/>
      <c r="J87" s="827"/>
      <c r="K87" s="827"/>
      <c r="L87" s="827"/>
      <c r="M87" s="828"/>
      <c r="N87" s="52">
        <f>L84+L85+L86</f>
        <v>11474.033693008279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49720.812669702544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1096</v>
      </c>
      <c r="C31" s="81" t="s">
        <v>1637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337">
        <v>2.5</v>
      </c>
      <c r="N36" s="273">
        <f>K36/M36</f>
        <v>4408.2042030890352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4814.1867030890353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540</v>
      </c>
      <c r="B48" s="43" t="str">
        <f>VLOOKUP(A48,MATERIALES!A5:D373,3,FALSE)</f>
        <v>Material de Recebo Para Relleno</v>
      </c>
      <c r="C48" s="282"/>
      <c r="D48" s="282"/>
      <c r="E48" s="282"/>
      <c r="F48" s="282"/>
      <c r="G48" s="282"/>
      <c r="H48" s="282"/>
      <c r="I48" s="269"/>
      <c r="J48" s="225" t="str">
        <f>VLOOKUP(A48,MATERIALES!A4:D640,2,FALSE)</f>
        <v>m3</v>
      </c>
      <c r="K48" s="283">
        <v>1.3</v>
      </c>
      <c r="L48" s="268"/>
      <c r="M48" s="403">
        <f>VLOOKUP(A48,MATERIALES!A5:D396,4,FALSE)</f>
        <v>13010.763951372999</v>
      </c>
      <c r="N48" s="273">
        <f>K48*M48</f>
        <v>16913.993136784899</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12.495331525928451</v>
      </c>
      <c r="N49" s="273">
        <f>K49*M49</f>
        <v>374.85994577785351</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17288.853082562753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1104.4210612622992</v>
      </c>
      <c r="M60" s="914"/>
      <c r="N60" s="288">
        <f>K60*L60</f>
        <v>1435.747379640989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45"/>
    </row>
    <row r="66" spans="1:15" ht="15.75" thickBot="1">
      <c r="B66" s="915" t="s">
        <v>953</v>
      </c>
      <c r="C66" s="869"/>
      <c r="D66" s="869"/>
      <c r="E66" s="869"/>
      <c r="F66" s="869"/>
      <c r="G66" s="869"/>
      <c r="H66" s="869"/>
      <c r="I66" s="869"/>
      <c r="J66" s="869"/>
      <c r="K66" s="869"/>
      <c r="L66" s="869"/>
      <c r="M66" s="870"/>
      <c r="N66" s="104">
        <f>N60+N61+N62+N63+N64</f>
        <v>1435.747379640989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31658.43716529278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6331.6874330585561</v>
      </c>
      <c r="M84" s="862"/>
      <c r="N84" s="51"/>
    </row>
    <row r="85" spans="1:14">
      <c r="B85" s="89" t="s">
        <v>973</v>
      </c>
      <c r="C85" s="90"/>
      <c r="D85" s="90"/>
      <c r="E85" s="90"/>
      <c r="F85" s="90"/>
      <c r="G85" s="90"/>
      <c r="H85" s="90"/>
      <c r="I85" s="87"/>
      <c r="J85" s="88"/>
      <c r="K85" s="305">
        <v>0.05</v>
      </c>
      <c r="L85" s="861">
        <f>N79*K85</f>
        <v>1582.921858264639</v>
      </c>
      <c r="M85" s="862"/>
      <c r="N85" s="51"/>
    </row>
    <row r="86" spans="1:14" ht="15.75" thickBot="1">
      <c r="B86" s="91" t="s">
        <v>974</v>
      </c>
      <c r="C86" s="92"/>
      <c r="D86" s="92"/>
      <c r="E86" s="92"/>
      <c r="F86" s="92"/>
      <c r="G86" s="92"/>
      <c r="H86" s="92"/>
      <c r="I86" s="93"/>
      <c r="J86" s="94"/>
      <c r="K86" s="306">
        <v>0.05</v>
      </c>
      <c r="L86" s="863">
        <f>N79*K86</f>
        <v>1582.921858264639</v>
      </c>
      <c r="M86" s="864"/>
      <c r="N86" s="51"/>
    </row>
    <row r="87" spans="1:14" ht="15.75" thickBot="1">
      <c r="B87" s="826" t="s">
        <v>953</v>
      </c>
      <c r="C87" s="827"/>
      <c r="D87" s="827"/>
      <c r="E87" s="827"/>
      <c r="F87" s="827"/>
      <c r="G87" s="827"/>
      <c r="H87" s="827"/>
      <c r="I87" s="827"/>
      <c r="J87" s="827"/>
      <c r="K87" s="827"/>
      <c r="L87" s="827"/>
      <c r="M87" s="828"/>
      <c r="N87" s="52">
        <f>L84+L85+L86</f>
        <v>9497.5311495878341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41155.968314880614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1638</v>
      </c>
      <c r="C31" s="81" t="s">
        <v>1639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337">
        <v>2.5</v>
      </c>
      <c r="N36" s="273">
        <f>K36/M36</f>
        <v>4408.2042030890352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4814.1867030890353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515</v>
      </c>
      <c r="B48" s="43" t="str">
        <f>VLOOKUP(A48,MATERIALES!A5:D373,3,FALSE)</f>
        <v>Material  Granular Tipo SBG</v>
      </c>
      <c r="C48" s="282"/>
      <c r="D48" s="282"/>
      <c r="E48" s="282"/>
      <c r="F48" s="282"/>
      <c r="G48" s="282"/>
      <c r="H48" s="282"/>
      <c r="I48" s="269"/>
      <c r="J48" s="225" t="str">
        <f>VLOOKUP(A48,MATERIALES!A4:D640,2,FALSE)</f>
        <v>m3</v>
      </c>
      <c r="K48" s="283">
        <v>1.3</v>
      </c>
      <c r="L48" s="268"/>
      <c r="M48" s="403">
        <f>VLOOKUP(A48,MATERIALES!A5:D396,4,FALSE)</f>
        <v>104127.76271607043</v>
      </c>
      <c r="N48" s="273">
        <f>K48*M48</f>
        <v>135366.09153089157</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12.495331525928451</v>
      </c>
      <c r="N49" s="273">
        <f>K49*M49</f>
        <v>374.85994577785351</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135740.95147666943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1104.4210612622992</v>
      </c>
      <c r="M60" s="914"/>
      <c r="N60" s="288">
        <f>K60*L60</f>
        <v>1435.747379640989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1435.747379640989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150110.53555939946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30022.107111879894</v>
      </c>
      <c r="M84" s="862"/>
      <c r="N84" s="51"/>
    </row>
    <row r="85" spans="1:14">
      <c r="B85" s="89" t="s">
        <v>973</v>
      </c>
      <c r="C85" s="90"/>
      <c r="D85" s="90"/>
      <c r="E85" s="90"/>
      <c r="F85" s="90"/>
      <c r="G85" s="90"/>
      <c r="H85" s="90"/>
      <c r="I85" s="87"/>
      <c r="J85" s="88"/>
      <c r="K85" s="305">
        <v>0.05</v>
      </c>
      <c r="L85" s="861">
        <f>N79*K85</f>
        <v>7505.5267779699734</v>
      </c>
      <c r="M85" s="862"/>
      <c r="N85" s="51"/>
    </row>
    <row r="86" spans="1:14" ht="15.75" thickBot="1">
      <c r="B86" s="91" t="s">
        <v>974</v>
      </c>
      <c r="C86" s="92"/>
      <c r="D86" s="92"/>
      <c r="E86" s="92"/>
      <c r="F86" s="92"/>
      <c r="G86" s="92"/>
      <c r="H86" s="92"/>
      <c r="I86" s="93"/>
      <c r="J86" s="94"/>
      <c r="K86" s="306">
        <v>0.05</v>
      </c>
      <c r="L86" s="863">
        <f>N79*K86</f>
        <v>7505.5267779699734</v>
      </c>
      <c r="M86" s="864"/>
      <c r="N86" s="51"/>
    </row>
    <row r="87" spans="1:14" ht="15.75" thickBot="1">
      <c r="B87" s="826" t="s">
        <v>953</v>
      </c>
      <c r="C87" s="827"/>
      <c r="D87" s="827"/>
      <c r="E87" s="827"/>
      <c r="F87" s="827"/>
      <c r="G87" s="827"/>
      <c r="H87" s="827"/>
      <c r="I87" s="827"/>
      <c r="J87" s="827"/>
      <c r="K87" s="827"/>
      <c r="L87" s="827"/>
      <c r="M87" s="828"/>
      <c r="N87" s="52">
        <f>L84+L85+L86</f>
        <v>45033.160667819837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195143.69622721931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1640</v>
      </c>
      <c r="C31" s="81" t="s">
        <v>1641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11020.510507722587</v>
      </c>
      <c r="L36" s="271"/>
      <c r="M36" s="337">
        <v>2.5</v>
      </c>
      <c r="N36" s="273">
        <f>K36/M36</f>
        <v>4408.2042030890352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4814.1867030890353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517</v>
      </c>
      <c r="B48" s="43" t="str">
        <f>VLOOKUP(A48,MATERIALES!A5:D373,3,FALSE)</f>
        <v>Material Granular Tipo  BG</v>
      </c>
      <c r="C48" s="282"/>
      <c r="D48" s="282"/>
      <c r="E48" s="282"/>
      <c r="F48" s="282"/>
      <c r="G48" s="282"/>
      <c r="H48" s="282"/>
      <c r="I48" s="269"/>
      <c r="J48" s="225" t="str">
        <f>VLOOKUP(A48,MATERIALES!A4:D640,2,FALSE)</f>
        <v>m3</v>
      </c>
      <c r="K48" s="283">
        <v>1.3</v>
      </c>
      <c r="L48" s="268"/>
      <c r="M48" s="403">
        <f>VLOOKUP(A48,MATERIALES!A5:D396,4,FALSE)</f>
        <v>38186.846351954307</v>
      </c>
      <c r="N48" s="273">
        <f>K48*M48</f>
        <v>49642.900257540605</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12.495331525928451</v>
      </c>
      <c r="N49" s="273">
        <f>K49*M49</f>
        <v>374.85994577785351</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50017.760203318459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1104.4210612622992</v>
      </c>
      <c r="M60" s="914"/>
      <c r="N60" s="288">
        <f>K60*L60</f>
        <v>1435.747379640989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1435.747379640989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64387.344286048487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12877.468857209698</v>
      </c>
      <c r="M84" s="862"/>
      <c r="N84" s="51"/>
    </row>
    <row r="85" spans="1:14">
      <c r="B85" s="89" t="s">
        <v>973</v>
      </c>
      <c r="C85" s="90"/>
      <c r="D85" s="90"/>
      <c r="E85" s="90"/>
      <c r="F85" s="90"/>
      <c r="G85" s="90"/>
      <c r="H85" s="90"/>
      <c r="I85" s="87"/>
      <c r="J85" s="88"/>
      <c r="K85" s="305">
        <v>0.05</v>
      </c>
      <c r="L85" s="861">
        <f>N79*K85</f>
        <v>3219.3672143024246</v>
      </c>
      <c r="M85" s="862"/>
      <c r="N85" s="51"/>
    </row>
    <row r="86" spans="1:14" ht="15.75" thickBot="1">
      <c r="B86" s="91" t="s">
        <v>974</v>
      </c>
      <c r="C86" s="92"/>
      <c r="D86" s="92"/>
      <c r="E86" s="92"/>
      <c r="F86" s="92"/>
      <c r="G86" s="92"/>
      <c r="H86" s="92"/>
      <c r="I86" s="93"/>
      <c r="J86" s="94"/>
      <c r="K86" s="306">
        <v>0.05</v>
      </c>
      <c r="L86" s="863">
        <f>N79*K86</f>
        <v>3219.3672143024246</v>
      </c>
      <c r="M86" s="864"/>
      <c r="N86" s="51"/>
    </row>
    <row r="87" spans="1:14" ht="15.75" thickBot="1">
      <c r="B87" s="826" t="s">
        <v>953</v>
      </c>
      <c r="C87" s="827"/>
      <c r="D87" s="827"/>
      <c r="E87" s="827"/>
      <c r="F87" s="827"/>
      <c r="G87" s="827"/>
      <c r="H87" s="827"/>
      <c r="I87" s="827"/>
      <c r="J87" s="827"/>
      <c r="K87" s="827"/>
      <c r="L87" s="827"/>
      <c r="M87" s="828"/>
      <c r="N87" s="52">
        <f>L84+L85+L86</f>
        <v>19316.203285814547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83703.547571863033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1642</v>
      </c>
      <c r="C31" s="81" t="s">
        <v>1643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405.98250000000002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405.98250000000002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58" t="s">
        <v>544</v>
      </c>
      <c r="B48" s="43" t="str">
        <f>VLOOKUP(A48,MATERIALES!A5:D373,3,FALSE)</f>
        <v>Material filtrante (6´´)</v>
      </c>
      <c r="C48" s="282"/>
      <c r="D48" s="282"/>
      <c r="E48" s="282"/>
      <c r="F48" s="282"/>
      <c r="G48" s="282"/>
      <c r="H48" s="282"/>
      <c r="I48" s="269"/>
      <c r="J48" s="225" t="str">
        <f>VLOOKUP(A48,MATERIALES!A4:D640,2,FALSE)</f>
        <v>m3</v>
      </c>
      <c r="K48" s="283">
        <v>1.3</v>
      </c>
      <c r="L48" s="268"/>
      <c r="M48" s="403">
        <f>VLOOKUP(A48,MATERIALES!A5:D396,4,FALSE)</f>
        <v>52063.881358035214</v>
      </c>
      <c r="N48" s="273">
        <f>K48*M48</f>
        <v>67683.045765445786</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67683.045765445786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1104.4210612622992</v>
      </c>
      <c r="M60" s="914"/>
      <c r="N60" s="288">
        <f>K60*L60</f>
        <v>1435.747379640989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1435.747379640989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77644.425645086769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15528.885129017355</v>
      </c>
      <c r="M84" s="862"/>
      <c r="N84" s="51"/>
    </row>
    <row r="85" spans="1:14">
      <c r="B85" s="89" t="s">
        <v>973</v>
      </c>
      <c r="C85" s="90"/>
      <c r="D85" s="90"/>
      <c r="E85" s="90"/>
      <c r="F85" s="90"/>
      <c r="G85" s="90"/>
      <c r="H85" s="90"/>
      <c r="I85" s="87"/>
      <c r="J85" s="88"/>
      <c r="K85" s="305">
        <v>0.05</v>
      </c>
      <c r="L85" s="861">
        <f>N79*K85</f>
        <v>3882.2212822543388</v>
      </c>
      <c r="M85" s="862"/>
      <c r="N85" s="51"/>
    </row>
    <row r="86" spans="1:14" ht="15.75" thickBot="1">
      <c r="B86" s="91" t="s">
        <v>974</v>
      </c>
      <c r="C86" s="92"/>
      <c r="D86" s="92"/>
      <c r="E86" s="92"/>
      <c r="F86" s="92"/>
      <c r="G86" s="92"/>
      <c r="H86" s="92"/>
      <c r="I86" s="93"/>
      <c r="J86" s="94"/>
      <c r="K86" s="306">
        <v>0.05</v>
      </c>
      <c r="L86" s="863">
        <f>N79*K86</f>
        <v>3882.2212822543388</v>
      </c>
      <c r="M86" s="864"/>
      <c r="N86" s="51"/>
    </row>
    <row r="87" spans="1:14" ht="15.75" thickBot="1">
      <c r="B87" s="826" t="s">
        <v>953</v>
      </c>
      <c r="C87" s="827"/>
      <c r="D87" s="827"/>
      <c r="E87" s="827"/>
      <c r="F87" s="827"/>
      <c r="G87" s="827"/>
      <c r="H87" s="827"/>
      <c r="I87" s="827"/>
      <c r="J87" s="827"/>
      <c r="K87" s="827"/>
      <c r="L87" s="827"/>
      <c r="M87" s="828"/>
      <c r="N87" s="52">
        <f>L84+L85+L86</f>
        <v>23293.327693526029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100937.75333861279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1644</v>
      </c>
      <c r="C31" s="81" t="s">
        <v>1645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405.98250000000002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405.98250000000002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58" t="s">
        <v>474</v>
      </c>
      <c r="B48" s="43" t="str">
        <f>VLOOKUP(A48,MATERIALES!A5:D373,3,FALSE)</f>
        <v>Gravilla</v>
      </c>
      <c r="C48" s="282"/>
      <c r="D48" s="282"/>
      <c r="E48" s="282"/>
      <c r="F48" s="282"/>
      <c r="G48" s="282"/>
      <c r="H48" s="282"/>
      <c r="I48" s="269"/>
      <c r="J48" s="225" t="str">
        <f>VLOOKUP(A48,MATERIALES!A4:D640,2,FALSE)</f>
        <v>m3</v>
      </c>
      <c r="K48" s="283">
        <v>1.3</v>
      </c>
      <c r="L48" s="268"/>
      <c r="M48" s="403">
        <f>VLOOKUP(A48,MATERIALES!A5:D396,4,FALSE)</f>
        <v>65673.379945025619</v>
      </c>
      <c r="N48" s="273">
        <f>K48*M48</f>
        <v>85375.393928533304</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85375.393928533304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1104.4210612622992</v>
      </c>
      <c r="M60" s="914"/>
      <c r="N60" s="288">
        <f>K60*L60</f>
        <v>1435.747379640989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1435.747379640989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95336.773808174286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19067.354761634859</v>
      </c>
      <c r="M84" s="862"/>
      <c r="N84" s="51"/>
    </row>
    <row r="85" spans="1:14">
      <c r="B85" s="89" t="s">
        <v>973</v>
      </c>
      <c r="C85" s="90"/>
      <c r="D85" s="90"/>
      <c r="E85" s="90"/>
      <c r="F85" s="90"/>
      <c r="G85" s="90"/>
      <c r="H85" s="90"/>
      <c r="I85" s="87"/>
      <c r="J85" s="88"/>
      <c r="K85" s="305">
        <v>0.05</v>
      </c>
      <c r="L85" s="861">
        <f>N79*K85</f>
        <v>4766.8386904087147</v>
      </c>
      <c r="M85" s="862"/>
      <c r="N85" s="51"/>
    </row>
    <row r="86" spans="1:14" ht="15.75" thickBot="1">
      <c r="B86" s="91" t="s">
        <v>974</v>
      </c>
      <c r="C86" s="92"/>
      <c r="D86" s="92"/>
      <c r="E86" s="92"/>
      <c r="F86" s="92"/>
      <c r="G86" s="92"/>
      <c r="H86" s="92"/>
      <c r="I86" s="93"/>
      <c r="J86" s="94"/>
      <c r="K86" s="306">
        <v>0.05</v>
      </c>
      <c r="L86" s="863">
        <f>N79*K86</f>
        <v>4766.8386904087147</v>
      </c>
      <c r="M86" s="864"/>
      <c r="N86" s="51"/>
    </row>
    <row r="87" spans="1:14" ht="15.75" thickBot="1">
      <c r="B87" s="826" t="s">
        <v>953</v>
      </c>
      <c r="C87" s="827"/>
      <c r="D87" s="827"/>
      <c r="E87" s="827"/>
      <c r="F87" s="827"/>
      <c r="G87" s="827"/>
      <c r="H87" s="827"/>
      <c r="I87" s="827"/>
      <c r="J87" s="827"/>
      <c r="K87" s="827"/>
      <c r="L87" s="827"/>
      <c r="M87" s="828"/>
      <c r="N87" s="52">
        <f>L84+L85+L86</f>
        <v>28601.032142452292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123937.80595062659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1646</v>
      </c>
      <c r="C31" s="81" t="s">
        <v>1647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270.65500000000003</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270.65500000000003</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61" t="s">
        <v>802</v>
      </c>
      <c r="B48" s="43" t="str">
        <f>VLOOKUP(A48,MATERIALES!A5:D373,3,FALSE)</f>
        <v>Arena lavada</v>
      </c>
      <c r="C48" s="282"/>
      <c r="D48" s="282"/>
      <c r="E48" s="282"/>
      <c r="F48" s="282"/>
      <c r="G48" s="282"/>
      <c r="H48" s="282"/>
      <c r="I48" s="269"/>
      <c r="J48" s="225" t="str">
        <f>VLOOKUP(A48,MATERIALES!A4:D640,2,FALSE)</f>
        <v>m3</v>
      </c>
      <c r="K48" s="283">
        <v>1.3</v>
      </c>
      <c r="L48" s="268"/>
      <c r="M48" s="403">
        <f>VLOOKUP(A48,MATERIALES!A5:D396,4,FALSE)</f>
        <v>32638.268735781628</v>
      </c>
      <c r="N48" s="273">
        <f>K48*M48</f>
        <v>42429.74935651612</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42429.74935651612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1104.4210612622992</v>
      </c>
      <c r="M60" s="914"/>
      <c r="N60" s="288">
        <f>K60*L60</f>
        <v>1435.747379640989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1435.747379640989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20</v>
      </c>
      <c r="N71" s="396">
        <f>K71/M71</f>
        <v>5413.1</v>
      </c>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5413.1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49549.251736157108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9909.8503472314223</v>
      </c>
      <c r="M84" s="862"/>
      <c r="N84" s="51"/>
    </row>
    <row r="85" spans="1:14">
      <c r="B85" s="89" t="s">
        <v>973</v>
      </c>
      <c r="C85" s="90"/>
      <c r="D85" s="90"/>
      <c r="E85" s="90"/>
      <c r="F85" s="90"/>
      <c r="G85" s="90"/>
      <c r="H85" s="90"/>
      <c r="I85" s="87"/>
      <c r="J85" s="88"/>
      <c r="K85" s="305">
        <v>0.05</v>
      </c>
      <c r="L85" s="861">
        <f>N79*K85</f>
        <v>2477.4625868078556</v>
      </c>
      <c r="M85" s="862"/>
      <c r="N85" s="51"/>
    </row>
    <row r="86" spans="1:14" ht="15.75" thickBot="1">
      <c r="B86" s="91" t="s">
        <v>974</v>
      </c>
      <c r="C86" s="92"/>
      <c r="D86" s="92"/>
      <c r="E86" s="92"/>
      <c r="F86" s="92"/>
      <c r="G86" s="92"/>
      <c r="H86" s="92"/>
      <c r="I86" s="93"/>
      <c r="J86" s="94"/>
      <c r="K86" s="306">
        <v>0.05</v>
      </c>
      <c r="L86" s="863">
        <f>N79*K86</f>
        <v>2477.4625868078556</v>
      </c>
      <c r="M86" s="864"/>
      <c r="N86" s="51"/>
    </row>
    <row r="87" spans="1:14" ht="15.75" thickBot="1">
      <c r="B87" s="826" t="s">
        <v>953</v>
      </c>
      <c r="C87" s="827"/>
      <c r="D87" s="827"/>
      <c r="E87" s="827"/>
      <c r="F87" s="827"/>
      <c r="G87" s="827"/>
      <c r="H87" s="827"/>
      <c r="I87" s="827"/>
      <c r="J87" s="827"/>
      <c r="K87" s="827"/>
      <c r="L87" s="827"/>
      <c r="M87" s="828"/>
      <c r="N87" s="52">
        <f>L84+L85+L86</f>
        <v>14864.775520847132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64414.027257004243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1" zoomScale="77" zoomScaleNormal="77" workbookViewId="0">
      <selection activeCell="E45" sqref="E45"/>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1097</v>
      </c>
      <c r="C31" s="81" t="s">
        <v>2095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8"/>
      <c r="J36" s="269"/>
      <c r="K36" s="270">
        <f>VLOOKUP(A36,EQUIPOS!A6:D163,4,FALSE)</f>
        <v>3319.6745073033121</v>
      </c>
      <c r="L36" s="271"/>
      <c r="M36" s="272">
        <v>2</v>
      </c>
      <c r="N36" s="273">
        <f>K36/M36</f>
        <v>1659.8372536516561</v>
      </c>
    </row>
    <row r="37" spans="1:14">
      <c r="A37" s="113" t="s">
        <v>282</v>
      </c>
      <c r="B37" s="875" t="str">
        <f>VLOOKUP(A37,EQUIPOS!A7:D154,3,FALSE)</f>
        <v>Piloteadora potencia 250KW, RPM 1800, fuerza elevadora 200KN</v>
      </c>
      <c r="C37" s="876"/>
      <c r="D37" s="876"/>
      <c r="E37" s="876"/>
      <c r="F37" s="876"/>
      <c r="G37" s="876"/>
      <c r="H37" s="877"/>
      <c r="I37" s="422"/>
      <c r="J37" s="423"/>
      <c r="K37" s="270">
        <f>VLOOKUP(A37,EQUIPOS!A7:D164,4,FALSE)</f>
        <v>599862.51788795472</v>
      </c>
      <c r="L37" s="336"/>
      <c r="M37" s="337">
        <v>4</v>
      </c>
      <c r="N37" s="273">
        <f>K37/M37</f>
        <v>149965.62947198868</v>
      </c>
    </row>
    <row r="38" spans="1:14">
      <c r="A38" s="113" t="s">
        <v>363</v>
      </c>
      <c r="B38" s="875" t="str">
        <f>VLOOKUP(A38,EQUIPOS!A8:D154,3,FALSE)</f>
        <v>Vibrador de concreto, Motor de 3 hp a 18.000 rpm Mangueras de 4 mt</v>
      </c>
      <c r="C38" s="876"/>
      <c r="D38" s="876"/>
      <c r="E38" s="876"/>
      <c r="F38" s="876"/>
      <c r="G38" s="876"/>
      <c r="H38" s="877"/>
      <c r="I38" s="329"/>
      <c r="J38" s="331"/>
      <c r="K38" s="270">
        <f>VLOOKUP(A38,EQUIPOS!A8:D165,4,FALSE)</f>
        <v>6569.4973916993231</v>
      </c>
      <c r="L38" s="424"/>
      <c r="M38" s="425">
        <v>2</v>
      </c>
      <c r="N38" s="273">
        <f>K38/M38</f>
        <v>3284.7486958496615</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0.1</v>
      </c>
      <c r="N40" s="345">
        <f>N76*M40</f>
        <v>1240.0887785492826</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156150.3042000393</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3042.9661039816715</v>
      </c>
      <c r="N47" s="273">
        <f>K47*M47</f>
        <v>36135.892638940153</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6418.4352938185812</v>
      </c>
      <c r="N48" s="273">
        <f>K48*M48</f>
        <v>3209.2176469092906</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5241.0973900422114</v>
      </c>
      <c r="N49" s="273">
        <f>K49*M49</f>
        <v>2620.5486950211057</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385272.72204946057</v>
      </c>
      <c r="N50" s="273">
        <f>K50*M50</f>
        <v>50835.538035203361</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92801.197016073915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13">
        <f>VLOOKUP(A59,TRANSPORTE!A5:D117,4,FALSE)</f>
        <v>56.382427707678374</v>
      </c>
      <c r="M59" s="914"/>
      <c r="N59" s="288">
        <f>K59*L59</f>
        <v>2.819121385383919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2.819121385383919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5">
        <v>47.058819999999997</v>
      </c>
      <c r="N70" s="396">
        <f>K70/M70</f>
        <v>2300.5676725425756</v>
      </c>
      <c r="O70" s="106"/>
    </row>
    <row r="71" spans="1:15">
      <c r="A71" s="162"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433">
        <v>32</v>
      </c>
      <c r="N71" s="396">
        <f>K71/M71</f>
        <v>6766.375</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12400.887785492825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261355.2081229914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52271.041624598285</v>
      </c>
      <c r="M83" s="862"/>
      <c r="N83" s="51"/>
    </row>
    <row r="84" spans="1:14">
      <c r="B84" s="89" t="s">
        <v>973</v>
      </c>
      <c r="C84" s="90"/>
      <c r="D84" s="90"/>
      <c r="E84" s="90"/>
      <c r="F84" s="90"/>
      <c r="G84" s="90"/>
      <c r="H84" s="90"/>
      <c r="I84" s="87"/>
      <c r="J84" s="88"/>
      <c r="K84" s="305">
        <v>0.05</v>
      </c>
      <c r="L84" s="861">
        <f>N78*K84</f>
        <v>13067.760406149571</v>
      </c>
      <c r="M84" s="862"/>
      <c r="N84" s="51"/>
    </row>
    <row r="85" spans="1:14" ht="15.75" thickBot="1">
      <c r="B85" s="91" t="s">
        <v>974</v>
      </c>
      <c r="C85" s="92"/>
      <c r="D85" s="92"/>
      <c r="E85" s="92"/>
      <c r="F85" s="92"/>
      <c r="G85" s="92"/>
      <c r="H85" s="92"/>
      <c r="I85" s="93"/>
      <c r="J85" s="94"/>
      <c r="K85" s="306">
        <v>0.05</v>
      </c>
      <c r="L85" s="863">
        <f>N78*K85</f>
        <v>13067.760406149571</v>
      </c>
      <c r="M85" s="864"/>
      <c r="N85" s="51"/>
    </row>
    <row r="86" spans="1:14" ht="15.75" thickBot="1">
      <c r="B86" s="826" t="s">
        <v>953</v>
      </c>
      <c r="C86" s="827"/>
      <c r="D86" s="827"/>
      <c r="E86" s="827"/>
      <c r="F86" s="827"/>
      <c r="G86" s="827"/>
      <c r="H86" s="827"/>
      <c r="I86" s="827"/>
      <c r="J86" s="827"/>
      <c r="K86" s="827"/>
      <c r="L86" s="827"/>
      <c r="M86" s="828"/>
      <c r="N86" s="52">
        <f>L83+L84+L85</f>
        <v>78406.562436897424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339761.7705598888</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15" customHeight="1">
      <c r="B107" s="973" t="s">
        <v>2219</v>
      </c>
      <c r="C107" s="974"/>
      <c r="D107" s="974"/>
      <c r="E107" s="974"/>
      <c r="F107" s="974"/>
      <c r="G107" s="974"/>
      <c r="H107" s="974"/>
      <c r="I107" s="974"/>
      <c r="J107" s="974"/>
      <c r="K107" s="974"/>
      <c r="L107" s="974"/>
      <c r="M107" s="974"/>
      <c r="N107" s="975"/>
    </row>
    <row r="108" spans="2:14" ht="30.75" customHeight="1">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1098</v>
      </c>
      <c r="C31" s="81" t="s">
        <v>1879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8"/>
      <c r="J36" s="269"/>
      <c r="K36" s="270">
        <f>VLOOKUP(A36,EQUIPOS!A6:D163,4,FALSE)</f>
        <v>3319.6745073033121</v>
      </c>
      <c r="L36" s="271"/>
      <c r="M36" s="272">
        <v>2</v>
      </c>
      <c r="N36" s="273">
        <f>K36/M36</f>
        <v>1659.8372536516561</v>
      </c>
    </row>
    <row r="37" spans="1:14">
      <c r="A37" s="113" t="s">
        <v>282</v>
      </c>
      <c r="B37" s="875" t="str">
        <f>VLOOKUP(A37,EQUIPOS!A7:D154,3,FALSE)</f>
        <v>Piloteadora potencia 250KW, RPM 1800, fuerza elevadora 200KN</v>
      </c>
      <c r="C37" s="876"/>
      <c r="D37" s="876"/>
      <c r="E37" s="876"/>
      <c r="F37" s="876"/>
      <c r="G37" s="876"/>
      <c r="H37" s="877"/>
      <c r="I37" s="422"/>
      <c r="J37" s="423"/>
      <c r="K37" s="270">
        <f>VLOOKUP(A37,EQUIPOS!A7:D164,4,FALSE)</f>
        <v>599862.51788795472</v>
      </c>
      <c r="L37" s="336"/>
      <c r="M37" s="337">
        <v>4</v>
      </c>
      <c r="N37" s="273">
        <f>K37/M37</f>
        <v>149965.62947198868</v>
      </c>
    </row>
    <row r="38" spans="1:14">
      <c r="A38" s="113" t="s">
        <v>363</v>
      </c>
      <c r="B38" s="875" t="str">
        <f>VLOOKUP(A38,EQUIPOS!A8:D154,3,FALSE)</f>
        <v>Vibrador de concreto, Motor de 3 hp a 18.000 rpm Mangueras de 4 mt</v>
      </c>
      <c r="C38" s="876"/>
      <c r="D38" s="876"/>
      <c r="E38" s="876"/>
      <c r="F38" s="876"/>
      <c r="G38" s="876"/>
      <c r="H38" s="877"/>
      <c r="I38" s="329"/>
      <c r="J38" s="331"/>
      <c r="K38" s="270">
        <f>VLOOKUP(A38,EQUIPOS!A8:D165,4,FALSE)</f>
        <v>6569.4973916993231</v>
      </c>
      <c r="L38" s="424"/>
      <c r="M38" s="425">
        <v>2</v>
      </c>
      <c r="N38" s="273">
        <f>K38/M38</f>
        <v>3284.7486958496615</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0.1</v>
      </c>
      <c r="N40" s="345">
        <f>N76*M40</f>
        <v>1240.0887785492826</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156150.3042000393</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3042.9661039816715</v>
      </c>
      <c r="N47" s="273">
        <f>K47*M47</f>
        <v>36135.892638940153</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6418.4352938185812</v>
      </c>
      <c r="N48" s="273">
        <f>K48*M48</f>
        <v>3209.2176469092906</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5241.0973900422114</v>
      </c>
      <c r="N49" s="273">
        <f>K49*M49</f>
        <v>2620.5486950211057</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385272.72204946057</v>
      </c>
      <c r="N50" s="273">
        <f>K50*M50</f>
        <v>50835.538035203361</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92801.197016073915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13">
        <f>VLOOKUP(A59,TRANSPORTE!A5:D117,4,FALSE)</f>
        <v>56.382427707678374</v>
      </c>
      <c r="M59" s="914"/>
      <c r="N59" s="288">
        <f>K59*L59</f>
        <v>2.819121385383919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2.819121385383919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8">
        <v>47.058819999999997</v>
      </c>
      <c r="N70" s="396">
        <f>K70/M70</f>
        <v>2300.5676725425756</v>
      </c>
      <c r="O70" s="106"/>
    </row>
    <row r="71" spans="1:15">
      <c r="A71" s="162"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433">
        <v>32</v>
      </c>
      <c r="N71" s="396">
        <f>K71/M71</f>
        <v>6766.375</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12400.887785492825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261355.2081229914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52271.041624598285</v>
      </c>
      <c r="M83" s="862"/>
      <c r="N83" s="51"/>
    </row>
    <row r="84" spans="1:14">
      <c r="B84" s="89" t="s">
        <v>973</v>
      </c>
      <c r="C84" s="90"/>
      <c r="D84" s="90"/>
      <c r="E84" s="90"/>
      <c r="F84" s="90"/>
      <c r="G84" s="90"/>
      <c r="H84" s="90"/>
      <c r="I84" s="87"/>
      <c r="J84" s="88"/>
      <c r="K84" s="305">
        <v>0.05</v>
      </c>
      <c r="L84" s="861">
        <f>N78*K84</f>
        <v>13067.760406149571</v>
      </c>
      <c r="M84" s="862"/>
      <c r="N84" s="51"/>
    </row>
    <row r="85" spans="1:14" ht="15.75" thickBot="1">
      <c r="B85" s="91" t="s">
        <v>974</v>
      </c>
      <c r="C85" s="92"/>
      <c r="D85" s="92"/>
      <c r="E85" s="92"/>
      <c r="F85" s="92"/>
      <c r="G85" s="92"/>
      <c r="H85" s="92"/>
      <c r="I85" s="93"/>
      <c r="J85" s="94"/>
      <c r="K85" s="306">
        <v>0.05</v>
      </c>
      <c r="L85" s="863">
        <f>N78*K85</f>
        <v>13067.760406149571</v>
      </c>
      <c r="M85" s="864"/>
      <c r="N85" s="51"/>
    </row>
    <row r="86" spans="1:14" ht="15.75" thickBot="1">
      <c r="B86" s="826" t="s">
        <v>953</v>
      </c>
      <c r="C86" s="827"/>
      <c r="D86" s="827"/>
      <c r="E86" s="827"/>
      <c r="F86" s="827"/>
      <c r="G86" s="827"/>
      <c r="H86" s="827"/>
      <c r="I86" s="827"/>
      <c r="J86" s="827"/>
      <c r="K86" s="827"/>
      <c r="L86" s="827"/>
      <c r="M86" s="828"/>
      <c r="N86" s="52">
        <f>L83+L84+L85</f>
        <v>78406.562436897424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339761.7705598888</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1099</v>
      </c>
      <c r="C31" s="81" t="s">
        <v>2231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243</v>
      </c>
      <c r="B36" s="875" t="str">
        <f>VLOOKUP(A36,EQUIPOS!A6:D154,3,FALSE)</f>
        <v>Grúa 10 ton</v>
      </c>
      <c r="C36" s="876"/>
      <c r="D36" s="876"/>
      <c r="E36" s="876"/>
      <c r="F36" s="876"/>
      <c r="G36" s="876"/>
      <c r="H36" s="877"/>
      <c r="I36" s="268"/>
      <c r="J36" s="269"/>
      <c r="K36" s="270">
        <f>VLOOKUP(A36,EQUIPOS!A6:D163,4,FALSE)</f>
        <v>413698.28819858935</v>
      </c>
      <c r="L36" s="271"/>
      <c r="M36" s="272">
        <v>0.158</v>
      </c>
      <c r="N36" s="273">
        <f t="shared" ref="N36:N44" si="0">K36/M36</f>
        <v>2618343.5961936032</v>
      </c>
    </row>
    <row r="37" spans="1:14">
      <c r="A37" s="113" t="s">
        <v>121</v>
      </c>
      <c r="B37" s="875" t="str">
        <f>VLOOKUP(A37,EQUIPOS!A7:D154,3,FALSE)</f>
        <v>Bomba eléctrica para accionar la celda</v>
      </c>
      <c r="C37" s="876"/>
      <c r="D37" s="876"/>
      <c r="E37" s="876"/>
      <c r="F37" s="876"/>
      <c r="G37" s="876"/>
      <c r="H37" s="877"/>
      <c r="I37" s="422"/>
      <c r="J37" s="423"/>
      <c r="K37" s="270">
        <f>VLOOKUP(A37,EQUIPOS!A7:D164,4,FALSE)</f>
        <v>44864.104524642957</v>
      </c>
      <c r="L37" s="336"/>
      <c r="M37" s="337">
        <v>0.158</v>
      </c>
      <c r="N37" s="273">
        <f t="shared" si="0"/>
        <v>283950.02863698074</v>
      </c>
    </row>
    <row r="38" spans="1:14">
      <c r="A38" s="113" t="s">
        <v>217</v>
      </c>
      <c r="B38" s="875" t="str">
        <f>VLOOKUP(A38,EQUIPOS!A8:D154,3,FALSE)</f>
        <v>Equipo de soldadura y de acetileno (incluye soldadura)</v>
      </c>
      <c r="C38" s="876"/>
      <c r="D38" s="876"/>
      <c r="E38" s="876"/>
      <c r="F38" s="876"/>
      <c r="G38" s="876"/>
      <c r="H38" s="877"/>
      <c r="I38" s="422"/>
      <c r="J38" s="423"/>
      <c r="K38" s="439">
        <f>VLOOKUP(A38,EQUIPOS!A8:D165,4,FALSE)</f>
        <v>21626.039135160972</v>
      </c>
      <c r="L38" s="336"/>
      <c r="M38" s="337">
        <v>0.158</v>
      </c>
      <c r="N38" s="273">
        <f t="shared" si="0"/>
        <v>136873.66541241121</v>
      </c>
    </row>
    <row r="39" spans="1:14">
      <c r="A39" s="113" t="s">
        <v>255</v>
      </c>
      <c r="B39" s="875" t="str">
        <f>VLOOKUP(A39,EQUIPOS!A9:D154,3,FALSE)</f>
        <v>Manómetro cable de acero para bajar la celda</v>
      </c>
      <c r="C39" s="876"/>
      <c r="D39" s="876"/>
      <c r="E39" s="876"/>
      <c r="F39" s="876"/>
      <c r="G39" s="876"/>
      <c r="H39" s="877"/>
      <c r="I39" s="422"/>
      <c r="J39" s="423"/>
      <c r="K39" s="439">
        <f>VLOOKUP(A39,EQUIPOS!A9:D166,4,FALSE)</f>
        <v>1308423.3588031873</v>
      </c>
      <c r="L39" s="336"/>
      <c r="M39" s="337">
        <v>0.158</v>
      </c>
      <c r="N39" s="273">
        <f t="shared" si="0"/>
        <v>8281160.4987543495</v>
      </c>
    </row>
    <row r="40" spans="1:14">
      <c r="A40" s="113" t="s">
        <v>1648</v>
      </c>
      <c r="B40" s="875" t="str">
        <f>VLOOKUP(A40,EQUIPOS!A10:D154,3,FALSE)</f>
        <v xml:space="preserve">Retroexcavadora sobre llantas 
</v>
      </c>
      <c r="C40" s="876"/>
      <c r="D40" s="876"/>
      <c r="E40" s="876"/>
      <c r="F40" s="876"/>
      <c r="G40" s="876"/>
      <c r="H40" s="877"/>
      <c r="I40" s="422"/>
      <c r="J40" s="423"/>
      <c r="K40" s="439">
        <f>VLOOKUP(A40,EQUIPOS!A10:D167,4,FALSE)</f>
        <v>111893.37492958848</v>
      </c>
      <c r="L40" s="336"/>
      <c r="M40" s="337">
        <v>0.158</v>
      </c>
      <c r="N40" s="273">
        <f t="shared" si="0"/>
        <v>708185.91727587639</v>
      </c>
    </row>
    <row r="41" spans="1:14">
      <c r="A41" s="113" t="s">
        <v>115</v>
      </c>
      <c r="B41" s="875" t="str">
        <f>VLOOKUP(A41,EQUIPOS!A6:D154,3,FALSE)</f>
        <v>Andamiaje para Aplicar la Carga (Equipos Sustituto de la Tara)</v>
      </c>
      <c r="C41" s="876"/>
      <c r="D41" s="876"/>
      <c r="E41" s="876"/>
      <c r="F41" s="876"/>
      <c r="G41" s="876"/>
      <c r="H41" s="877"/>
      <c r="I41" s="422"/>
      <c r="J41" s="423"/>
      <c r="K41" s="439">
        <f>VLOOKUP(A41,EQUIPOS!A6:D154,4,FALSE)</f>
        <v>46135.068816753876</v>
      </c>
      <c r="L41" s="336"/>
      <c r="M41" s="337">
        <v>0.158</v>
      </c>
      <c r="N41" s="273">
        <f t="shared" si="0"/>
        <v>291994.10643515113</v>
      </c>
    </row>
    <row r="42" spans="1:14">
      <c r="A42" s="113" t="s">
        <v>224</v>
      </c>
      <c r="B42" s="875" t="str">
        <f>VLOOKUP(A42,EQUIPOS!A12:D156,3,FALSE)</f>
        <v>Equipo de Medición (Deformimetros Eléctricos, Mecánicos, Celdas de Carga,  Etc.)</v>
      </c>
      <c r="C42" s="876"/>
      <c r="D42" s="876"/>
      <c r="E42" s="876"/>
      <c r="F42" s="876"/>
      <c r="G42" s="876"/>
      <c r="H42" s="877"/>
      <c r="I42" s="329"/>
      <c r="J42" s="331"/>
      <c r="K42" s="439">
        <f>VLOOKUP(A42,EQUIPOS!A12:D169,4,FALSE)</f>
        <v>157535.88165294222</v>
      </c>
      <c r="L42" s="424"/>
      <c r="M42" s="425">
        <v>0.158</v>
      </c>
      <c r="N42" s="273">
        <f t="shared" si="0"/>
        <v>997062.54210722924</v>
      </c>
    </row>
    <row r="43" spans="1:14">
      <c r="A43" t="s">
        <v>335</v>
      </c>
      <c r="B43" s="875" t="str">
        <f>VLOOKUP(A43,EQUIPOS!A13:D157,3,FALSE)</f>
        <v>Tara (Recebo, Agua, Etc.)</v>
      </c>
      <c r="C43" s="876"/>
      <c r="D43" s="876"/>
      <c r="E43" s="876"/>
      <c r="F43" s="876"/>
      <c r="G43" s="876"/>
      <c r="H43" s="877"/>
      <c r="I43" s="36"/>
      <c r="J43" s="37"/>
      <c r="K43" s="439">
        <f>VLOOKUP(A43,EQUIPOS!A13:D170,4,FALSE)</f>
        <v>248325.59618930792</v>
      </c>
      <c r="L43" s="277"/>
      <c r="M43" s="278">
        <v>2.8000000000000001E-2</v>
      </c>
      <c r="N43" s="273">
        <f t="shared" si="0"/>
        <v>8868771.2924752831</v>
      </c>
    </row>
    <row r="44" spans="1:14">
      <c r="A44" t="s">
        <v>216</v>
      </c>
      <c r="B44" s="875" t="str">
        <f>VLOOKUP(A44,EQUIPOS!A14:D158,3,FALSE)</f>
        <v xml:space="preserve">Equipo de topografía Teodolito electrónico con abertura de anteojo de 42 mm. Aumento del anteojo: 30x.Distancia mínima de enfoque: 1.0 m. Precisión: 5´´. Compensador con rango de trabajo ±3´. </v>
      </c>
      <c r="C44" s="876"/>
      <c r="D44" s="876"/>
      <c r="E44" s="876"/>
      <c r="F44" s="876"/>
      <c r="G44" s="876"/>
      <c r="H44" s="877"/>
      <c r="I44" s="36"/>
      <c r="J44" s="37"/>
      <c r="K44" s="439">
        <f>VLOOKUP(A44,EQUIPOS!A14:D171,4,FALSE)</f>
        <v>3051.6374980796854</v>
      </c>
      <c r="L44" s="277"/>
      <c r="M44" s="278">
        <v>0.158</v>
      </c>
      <c r="N44" s="274">
        <f t="shared" si="0"/>
        <v>19314.161380251175</v>
      </c>
    </row>
    <row r="45" spans="1:14">
      <c r="B45" s="883" t="s">
        <v>952</v>
      </c>
      <c r="C45" s="884"/>
      <c r="D45" s="884"/>
      <c r="E45" s="38"/>
      <c r="F45" s="39"/>
      <c r="G45" s="39"/>
      <c r="H45" s="40"/>
      <c r="I45" s="36"/>
      <c r="J45" s="37"/>
      <c r="K45" s="280"/>
      <c r="L45" s="277"/>
      <c r="M45" s="402">
        <v>0.02</v>
      </c>
      <c r="N45" s="345">
        <f>N79*M45</f>
        <v>7707.987993879492</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22213363.796665017</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410</v>
      </c>
      <c r="B52" s="43" t="str">
        <f>VLOOKUP(A52,MATERIALES!A5:D373,3,FALSE)</f>
        <v>Celda especial de carga</v>
      </c>
      <c r="C52" s="282"/>
      <c r="D52" s="282"/>
      <c r="E52" s="282"/>
      <c r="F52" s="282"/>
      <c r="G52" s="282"/>
      <c r="H52" s="282"/>
      <c r="I52" s="269"/>
      <c r="J52" s="225" t="str">
        <f>VLOOKUP(A52,MATERIALES!A6:D644,2,FALSE)</f>
        <v>u</v>
      </c>
      <c r="K52" s="283">
        <v>1</v>
      </c>
      <c r="L52" s="268"/>
      <c r="M52" s="403">
        <f>VLOOKUP(A52,MATERIALES!A5:D396,4,FALSE)</f>
        <v>15291472.27066203</v>
      </c>
      <c r="N52" s="273">
        <f t="shared" ref="N52:N58" si="1">K52*M52</f>
        <v>15291472.27066203</v>
      </c>
    </row>
    <row r="53" spans="1:14">
      <c r="A53" s="161" t="s">
        <v>505</v>
      </c>
      <c r="B53" s="43" t="str">
        <f>VLOOKUP(A53,MATERIALES!A6:D373,3,FALSE)</f>
        <v>Manguera de alta presión</v>
      </c>
      <c r="C53" s="426"/>
      <c r="D53" s="426"/>
      <c r="E53" s="426"/>
      <c r="F53" s="426"/>
      <c r="G53" s="426"/>
      <c r="H53" s="426"/>
      <c r="I53" s="426"/>
      <c r="J53" s="312" t="str">
        <f>VLOOKUP(A53,MATERIALES!A7:D645,2,FALSE)</f>
        <v>m</v>
      </c>
      <c r="K53" s="398">
        <v>30</v>
      </c>
      <c r="L53" s="422"/>
      <c r="M53" s="403">
        <f>VLOOKUP(A53,MATERIALES!A6:D397,4,FALSE)</f>
        <v>102539.05168529609</v>
      </c>
      <c r="N53" s="273">
        <f t="shared" si="1"/>
        <v>3076171.5505588828</v>
      </c>
    </row>
    <row r="54" spans="1:14">
      <c r="A54" s="161" t="s">
        <v>729</v>
      </c>
      <c r="B54" s="43" t="str">
        <f>VLOOKUP(A54,MATERIALES!A6:D373,3,FALSE)</f>
        <v>Tubo Metálico De Alta Resistencia</v>
      </c>
      <c r="C54" s="426"/>
      <c r="D54" s="426"/>
      <c r="E54" s="426"/>
      <c r="F54" s="426"/>
      <c r="G54" s="426"/>
      <c r="H54" s="426"/>
      <c r="I54" s="426"/>
      <c r="J54" s="313" t="str">
        <f>VLOOKUP(A54,MATERIALES!A8:D646,2,FALSE)</f>
        <v>m</v>
      </c>
      <c r="K54" s="398">
        <v>60</v>
      </c>
      <c r="L54" s="422"/>
      <c r="M54" s="403">
        <f>VLOOKUP(A54,MATERIALES!A6:D398,4,FALSE)</f>
        <v>51875.05606240216</v>
      </c>
      <c r="N54" s="273">
        <f t="shared" si="1"/>
        <v>3112503.3637441294</v>
      </c>
    </row>
    <row r="55" spans="1:14">
      <c r="A55" s="161" t="s">
        <v>734</v>
      </c>
      <c r="B55" s="43" t="str">
        <f>VLOOKUP(A55,MATERIALES!A6:D373,3,FALSE)</f>
        <v>Uniones especiales de alta resistencia para tubería</v>
      </c>
      <c r="C55" s="426"/>
      <c r="D55" s="426"/>
      <c r="E55" s="426"/>
      <c r="F55" s="426"/>
      <c r="G55" s="426"/>
      <c r="H55" s="426"/>
      <c r="I55" s="426"/>
      <c r="J55" s="313" t="str">
        <f>VLOOKUP(A55,MATERIALES!A9:D647,2,FALSE)</f>
        <v>u</v>
      </c>
      <c r="K55" s="398">
        <v>12</v>
      </c>
      <c r="L55" s="422"/>
      <c r="M55" s="403">
        <f>VLOOKUP(A55,MATERIALES!A6:D399,4,FALSE)</f>
        <v>40939.403089719926</v>
      </c>
      <c r="N55" s="273">
        <f t="shared" si="1"/>
        <v>491272.83707663912</v>
      </c>
    </row>
    <row r="56" spans="1:14">
      <c r="A56" s="161" t="s">
        <v>698</v>
      </c>
      <c r="B56" s="43" t="str">
        <f>VLOOKUP(A56,MATERIALES!A7:D373,3,FALSE)</f>
        <v>Transductores electrónicos (incluye cables, protección contra el concreto y panel de lectura)</v>
      </c>
      <c r="C56" s="426"/>
      <c r="D56" s="426"/>
      <c r="E56" s="426"/>
      <c r="F56" s="426"/>
      <c r="G56" s="426"/>
      <c r="H56" s="426"/>
      <c r="I56" s="426"/>
      <c r="J56" s="313" t="str">
        <f>VLOOKUP(A56,MATERIALES!A10:D648,2,FALSE)</f>
        <v>u</v>
      </c>
      <c r="K56" s="398">
        <v>2</v>
      </c>
      <c r="L56" s="422"/>
      <c r="M56" s="403">
        <f>VLOOKUP(A56,MATERIALES!A7:D400,4,FALSE)</f>
        <v>1553549.6803549952</v>
      </c>
      <c r="N56" s="273">
        <f t="shared" si="1"/>
        <v>3107099.3607099904</v>
      </c>
    </row>
    <row r="57" spans="1:14">
      <c r="A57" s="161" t="s">
        <v>700</v>
      </c>
      <c r="B57" s="43" t="str">
        <f>VLOOKUP(A57,MATERIALES!A8:D373,3,FALSE)</f>
        <v>Transductores mecánicos (incluye cables, protección contra el concreto y panel de lectura)</v>
      </c>
      <c r="C57" s="426"/>
      <c r="D57" s="426"/>
      <c r="E57" s="426"/>
      <c r="F57" s="426"/>
      <c r="G57" s="426"/>
      <c r="H57" s="426"/>
      <c r="I57" s="426"/>
      <c r="J57" s="313" t="str">
        <f>VLOOKUP(A57,MATERIALES!A11:D649,2,FALSE)</f>
        <v>u</v>
      </c>
      <c r="K57" s="398">
        <v>5</v>
      </c>
      <c r="L57" s="422"/>
      <c r="M57" s="403">
        <f>VLOOKUP(A57,MATERIALES!A8:D401,4,FALSE)</f>
        <v>948885.96865776565</v>
      </c>
      <c r="N57" s="273">
        <f t="shared" si="1"/>
        <v>4744429.8432888286</v>
      </c>
    </row>
    <row r="58" spans="1:14" ht="15.75" thickBot="1">
      <c r="A58" s="206" t="s">
        <v>550</v>
      </c>
      <c r="B58" s="43" t="str">
        <f>VLOOKUP(A58,MATERIALES!A9:D374,3,FALSE)</f>
        <v>Material seleccionado para Relleno</v>
      </c>
      <c r="C58" s="311"/>
      <c r="D58" s="311"/>
      <c r="E58" s="311"/>
      <c r="F58" s="311"/>
      <c r="G58" s="311"/>
      <c r="H58" s="311"/>
      <c r="I58" s="311"/>
      <c r="J58" s="436" t="str">
        <f>VLOOKUP(A58,MATERIALES!A12:D650,2,FALSE)</f>
        <v>m3</v>
      </c>
      <c r="K58" s="126">
        <v>70</v>
      </c>
      <c r="L58" s="326"/>
      <c r="M58" s="403">
        <f>VLOOKUP(A58,MATERIALES!A9:D402,4,FALSE)</f>
        <v>18078.719190912601</v>
      </c>
      <c r="N58" s="273">
        <f t="shared" si="1"/>
        <v>1265510.343363882</v>
      </c>
    </row>
    <row r="59" spans="1:14" ht="15.75" thickBot="1">
      <c r="B59" s="826" t="s">
        <v>953</v>
      </c>
      <c r="C59" s="827"/>
      <c r="D59" s="827"/>
      <c r="E59" s="827"/>
      <c r="F59" s="827"/>
      <c r="G59" s="827"/>
      <c r="H59" s="827"/>
      <c r="I59" s="827"/>
      <c r="J59" s="827"/>
      <c r="K59" s="827"/>
      <c r="L59" s="827"/>
      <c r="M59" s="828"/>
      <c r="N59" s="395">
        <f>SUM(N52:N58)</f>
        <v>31088459.569404379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1395</v>
      </c>
      <c r="B64" s="46" t="str">
        <f>VLOOKUP(A64,TRANSPORTE!A5:D117,3,FALSE)</f>
        <v>Transporte de Equipos para Prueba (1)</v>
      </c>
      <c r="C64" s="318"/>
      <c r="D64" s="318"/>
      <c r="E64" s="318"/>
      <c r="F64" s="318"/>
      <c r="G64" s="318"/>
      <c r="H64" s="312" t="s">
        <v>1468</v>
      </c>
      <c r="I64" s="280">
        <v>0.05</v>
      </c>
      <c r="J64" s="287">
        <v>1</v>
      </c>
      <c r="K64" s="280">
        <f>I64*J64</f>
        <v>0.05</v>
      </c>
      <c r="L64" s="913">
        <f>VLOOKUP(A64,TRANSPORTE!A5:D117,4,FALSE)</f>
        <v>179962.57991367124</v>
      </c>
      <c r="M64" s="914"/>
      <c r="N64" s="288">
        <f>K64*L64</f>
        <v>8998.1289956835626</v>
      </c>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8998.1289956835626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15</v>
      </c>
      <c r="B75" s="49" t="str">
        <f>VLOOKUP(A75,'MANO DE OBRA'!A8:D68,3,FALSE)</f>
        <v>Obrero (6)</v>
      </c>
      <c r="C75" s="47"/>
      <c r="D75" s="47"/>
      <c r="E75" s="47"/>
      <c r="F75" s="47"/>
      <c r="G75" s="47"/>
      <c r="H75" s="47"/>
      <c r="I75" s="293">
        <f>K75/J75*100</f>
        <v>175560</v>
      </c>
      <c r="J75" s="294">
        <v>185</v>
      </c>
      <c r="K75" s="295">
        <f>VLOOKUP(A75,'MANO DE OBRA'!A8:D99,4,FALSE)</f>
        <v>324786</v>
      </c>
      <c r="L75" s="50"/>
      <c r="M75" s="435">
        <v>1.26</v>
      </c>
      <c r="N75" s="396">
        <f>K75/M75</f>
        <v>257766.66666666666</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3">
        <v>1.26</v>
      </c>
      <c r="N76" s="396">
        <f>K76/M76</f>
        <v>84671.621916196818</v>
      </c>
    </row>
    <row r="77" spans="1:15">
      <c r="A77" s="173" t="s">
        <v>2228</v>
      </c>
      <c r="B77" s="49" t="str">
        <f>VLOOKUP(A77,'MANO DE OBRA'!A11:D72,3,FALSE)</f>
        <v>Celador</v>
      </c>
      <c r="C77" s="47"/>
      <c r="D77" s="47"/>
      <c r="E77" s="47"/>
      <c r="F77" s="47"/>
      <c r="G77" s="47"/>
      <c r="H77" s="47"/>
      <c r="I77" s="293">
        <f>K77/J77*100</f>
        <v>29260.000000000004</v>
      </c>
      <c r="J77" s="294">
        <v>185</v>
      </c>
      <c r="K77" s="299">
        <f>VLOOKUP(A77,'MANO DE OBRA'!A11:D103,4,FALSE)</f>
        <v>54131</v>
      </c>
      <c r="L77" s="319"/>
      <c r="M77" s="301">
        <v>1.26</v>
      </c>
      <c r="N77" s="396">
        <f>K77/M77</f>
        <v>42961.111111111109</v>
      </c>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2">
        <f>SUM(N75:N78)</f>
        <v>385399.39969397458</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N47+N59+N70+N79</f>
        <v>53696220.894759052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5"/>
      <c r="J85" s="335"/>
      <c r="K85" s="303" t="s">
        <v>970</v>
      </c>
      <c r="L85" s="873" t="s">
        <v>971</v>
      </c>
      <c r="M85" s="874"/>
      <c r="N85" s="304"/>
    </row>
    <row r="86" spans="1:14">
      <c r="B86" s="859" t="s">
        <v>972</v>
      </c>
      <c r="C86" s="860"/>
      <c r="D86" s="860"/>
      <c r="E86" s="860"/>
      <c r="F86" s="860"/>
      <c r="G86" s="860"/>
      <c r="H86" s="860"/>
      <c r="I86" s="87"/>
      <c r="J86" s="88"/>
      <c r="K86" s="305">
        <v>0.2</v>
      </c>
      <c r="L86" s="861">
        <f>N81*K86</f>
        <v>10739244.178951811</v>
      </c>
      <c r="M86" s="862"/>
      <c r="N86" s="51"/>
    </row>
    <row r="87" spans="1:14">
      <c r="B87" s="89" t="s">
        <v>973</v>
      </c>
      <c r="C87" s="90"/>
      <c r="D87" s="90"/>
      <c r="E87" s="90"/>
      <c r="F87" s="90"/>
      <c r="G87" s="90"/>
      <c r="H87" s="90"/>
      <c r="I87" s="87"/>
      <c r="J87" s="88"/>
      <c r="K87" s="305">
        <v>0.05</v>
      </c>
      <c r="L87" s="861">
        <f>N81*K87</f>
        <v>2684811.0447379528</v>
      </c>
      <c r="M87" s="862"/>
      <c r="N87" s="51"/>
    </row>
    <row r="88" spans="1:14" ht="15.75" thickBot="1">
      <c r="B88" s="91" t="s">
        <v>974</v>
      </c>
      <c r="C88" s="92"/>
      <c r="D88" s="92"/>
      <c r="E88" s="92"/>
      <c r="F88" s="92"/>
      <c r="G88" s="92"/>
      <c r="H88" s="92"/>
      <c r="I88" s="93"/>
      <c r="J88" s="94"/>
      <c r="K88" s="306">
        <v>0.05</v>
      </c>
      <c r="L88" s="863">
        <f>N81*K88</f>
        <v>2684811.0447379528</v>
      </c>
      <c r="M88" s="864"/>
      <c r="N88" s="51"/>
    </row>
    <row r="89" spans="1:14" ht="15.75" thickBot="1">
      <c r="B89" s="826" t="s">
        <v>953</v>
      </c>
      <c r="C89" s="827"/>
      <c r="D89" s="827"/>
      <c r="E89" s="827"/>
      <c r="F89" s="827"/>
      <c r="G89" s="827"/>
      <c r="H89" s="827"/>
      <c r="I89" s="827"/>
      <c r="J89" s="827"/>
      <c r="K89" s="827"/>
      <c r="L89" s="827"/>
      <c r="M89" s="828"/>
      <c r="N89" s="52">
        <f>L86+L87+L88</f>
        <v>16108866.268427718</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9">
        <f>N81+N89</f>
        <v>69805087.163186774</v>
      </c>
    </row>
    <row r="92" spans="1:14">
      <c r="B92" s="240"/>
      <c r="C92" s="241"/>
      <c r="D92" s="241"/>
      <c r="E92" s="241"/>
      <c r="F92" s="241"/>
      <c r="G92" s="241"/>
      <c r="H92" s="241"/>
      <c r="I92" s="241"/>
      <c r="J92" s="241"/>
      <c r="K92" s="241"/>
      <c r="L92" s="241"/>
      <c r="M92" s="241"/>
      <c r="N92" s="242"/>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244"/>
      <c r="F95" s="244"/>
      <c r="G95" s="244"/>
      <c r="H95" s="244"/>
      <c r="I95" s="244"/>
      <c r="J95" s="244"/>
      <c r="K95" s="244"/>
      <c r="L95" s="244"/>
      <c r="M95" s="244"/>
      <c r="N95" s="245"/>
    </row>
    <row r="96" spans="1:14">
      <c r="B96" s="243"/>
      <c r="C96" s="244"/>
      <c r="D96" s="244"/>
      <c r="E96" s="418" t="s">
        <v>976</v>
      </c>
      <c r="F96" s="418"/>
      <c r="G96" s="418"/>
      <c r="H96" s="418"/>
      <c r="I96" s="418"/>
      <c r="J96" s="418"/>
      <c r="K96" s="244"/>
      <c r="L96" s="244"/>
      <c r="M96" s="244"/>
      <c r="N96" s="245"/>
    </row>
    <row r="97" spans="2:14">
      <c r="B97" s="243"/>
      <c r="C97" s="244"/>
      <c r="D97" s="244"/>
      <c r="E97" s="244" t="s">
        <v>977</v>
      </c>
      <c r="F97" s="244"/>
      <c r="G97" s="244"/>
      <c r="H97" s="244"/>
      <c r="I97" s="244"/>
      <c r="J97" s="244"/>
      <c r="K97" s="244"/>
      <c r="L97" s="244"/>
      <c r="M97" s="244"/>
      <c r="N97" s="245"/>
    </row>
    <row r="98" spans="2:14">
      <c r="B98" s="243"/>
      <c r="C98" s="244"/>
      <c r="D98" s="244"/>
      <c r="E98" s="244" t="s">
        <v>978</v>
      </c>
      <c r="F98" s="244"/>
      <c r="G98" s="244"/>
      <c r="H98" s="244"/>
      <c r="I98" s="244"/>
      <c r="J98" s="244"/>
      <c r="K98" s="244"/>
      <c r="L98" s="244"/>
      <c r="M98" s="244"/>
      <c r="N98" s="245"/>
    </row>
    <row r="99" spans="2:14">
      <c r="B99" s="243"/>
      <c r="C99" s="244"/>
      <c r="D99" s="244"/>
      <c r="E99" s="244" t="s">
        <v>979</v>
      </c>
      <c r="F99" s="244"/>
      <c r="G99" s="244"/>
      <c r="H99" s="244"/>
      <c r="I99" s="244"/>
      <c r="J99" s="244"/>
      <c r="K99" s="244"/>
      <c r="L99" s="244"/>
      <c r="M99" s="244"/>
      <c r="N99" s="245"/>
    </row>
    <row r="100" spans="2:14" ht="15.75" thickBot="1">
      <c r="B100" s="243"/>
      <c r="C100" s="244"/>
      <c r="D100" s="244"/>
      <c r="E100" s="244"/>
      <c r="F100" s="244" t="s">
        <v>980</v>
      </c>
      <c r="G100" s="244"/>
      <c r="H100" s="244"/>
      <c r="I100" s="244"/>
      <c r="J100" s="244"/>
      <c r="K100" s="244"/>
      <c r="L100" s="244"/>
      <c r="M100" s="244"/>
      <c r="N100" s="245"/>
    </row>
    <row r="101" spans="2:14">
      <c r="B101" s="228" t="s">
        <v>2216</v>
      </c>
      <c r="C101" s="229"/>
      <c r="D101" s="229"/>
      <c r="E101" s="229"/>
      <c r="F101" s="229"/>
      <c r="G101" s="229"/>
      <c r="H101" s="229"/>
      <c r="I101" s="229"/>
      <c r="J101" s="229"/>
      <c r="K101" s="229"/>
      <c r="L101" s="229"/>
      <c r="M101" s="229"/>
      <c r="N101" s="230"/>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c r="B104" s="246"/>
      <c r="C104" s="247"/>
      <c r="D104" s="247"/>
      <c r="E104" s="247"/>
      <c r="F104" s="247"/>
      <c r="G104" s="247"/>
      <c r="H104" s="247"/>
      <c r="I104" s="247"/>
      <c r="J104" s="247"/>
      <c r="K104" s="247"/>
      <c r="L104" s="247"/>
      <c r="M104" s="247"/>
      <c r="N104" s="248"/>
    </row>
    <row r="105" spans="2:14" ht="15.75" thickBot="1">
      <c r="B105" s="249"/>
      <c r="C105" s="250"/>
      <c r="D105" s="250"/>
      <c r="E105" s="250"/>
      <c r="F105" s="250"/>
      <c r="G105" s="250"/>
      <c r="H105" s="250"/>
      <c r="I105" s="250"/>
      <c r="J105" s="250"/>
      <c r="K105" s="250"/>
      <c r="L105" s="250"/>
      <c r="M105" s="250"/>
      <c r="N105" s="251"/>
    </row>
    <row r="106" spans="2:14">
      <c r="B106" s="252"/>
      <c r="C106" s="253"/>
      <c r="D106" s="253"/>
      <c r="E106" s="253"/>
      <c r="F106" s="253"/>
      <c r="G106" s="253"/>
      <c r="H106" s="253"/>
      <c r="I106" s="253"/>
      <c r="J106" s="253"/>
      <c r="K106" s="253"/>
      <c r="L106" s="253"/>
      <c r="M106" s="253"/>
      <c r="N106" s="254"/>
    </row>
    <row r="107" spans="2:14">
      <c r="B107" s="255" t="s">
        <v>2217</v>
      </c>
      <c r="C107" s="256"/>
      <c r="D107" s="256"/>
      <c r="E107" s="256"/>
      <c r="F107" s="256"/>
      <c r="G107" s="256"/>
      <c r="H107" s="256"/>
      <c r="I107" s="256"/>
      <c r="J107" s="256"/>
      <c r="K107" s="256"/>
      <c r="L107" s="256"/>
      <c r="M107" s="256"/>
      <c r="N107" s="257"/>
    </row>
    <row r="108" spans="2:14" ht="15" customHeight="1">
      <c r="B108" s="970" t="s">
        <v>2218</v>
      </c>
      <c r="C108" s="971"/>
      <c r="D108" s="971"/>
      <c r="E108" s="971"/>
      <c r="F108" s="971"/>
      <c r="G108" s="971"/>
      <c r="H108" s="971"/>
      <c r="I108" s="971"/>
      <c r="J108" s="971"/>
      <c r="K108" s="971"/>
      <c r="L108" s="971"/>
      <c r="M108" s="971"/>
      <c r="N108" s="972"/>
    </row>
    <row r="109" spans="2:14" ht="15" customHeight="1">
      <c r="B109" s="970"/>
      <c r="C109" s="971"/>
      <c r="D109" s="971"/>
      <c r="E109" s="971"/>
      <c r="F109" s="971"/>
      <c r="G109" s="971"/>
      <c r="H109" s="971"/>
      <c r="I109" s="971"/>
      <c r="J109" s="971"/>
      <c r="K109" s="971"/>
      <c r="L109" s="971"/>
      <c r="M109" s="971"/>
      <c r="N109" s="972"/>
    </row>
    <row r="110" spans="2:14" ht="30" customHeight="1">
      <c r="B110" s="973" t="s">
        <v>2219</v>
      </c>
      <c r="C110" s="974"/>
      <c r="D110" s="974"/>
      <c r="E110" s="974"/>
      <c r="F110" s="974"/>
      <c r="G110" s="974"/>
      <c r="H110" s="974"/>
      <c r="I110" s="974"/>
      <c r="J110" s="974"/>
      <c r="K110" s="974"/>
      <c r="L110" s="974"/>
      <c r="M110" s="974"/>
      <c r="N110" s="975"/>
    </row>
    <row r="111" spans="2:14">
      <c r="B111" s="973"/>
      <c r="C111" s="974"/>
      <c r="D111" s="974"/>
      <c r="E111" s="974"/>
      <c r="F111" s="974"/>
      <c r="G111" s="974"/>
      <c r="H111" s="974"/>
      <c r="I111" s="974"/>
      <c r="J111" s="974"/>
      <c r="K111" s="974"/>
      <c r="L111" s="974"/>
      <c r="M111" s="974"/>
      <c r="N111" s="975"/>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55"/>
      <c r="C115" s="256"/>
      <c r="D115" s="256"/>
      <c r="E115" s="256"/>
      <c r="F115" s="256"/>
      <c r="G115" s="256"/>
      <c r="H115" s="256"/>
      <c r="I115" s="256"/>
      <c r="J115" s="256"/>
      <c r="K115" s="256"/>
      <c r="L115" s="256"/>
      <c r="M115" s="256"/>
      <c r="N115" s="257"/>
    </row>
    <row r="116" spans="2:14">
      <c r="B116" s="243"/>
      <c r="C116" s="244"/>
      <c r="D116" s="244"/>
      <c r="E116" s="244" t="s">
        <v>976</v>
      </c>
      <c r="F116" s="418"/>
      <c r="G116" s="418"/>
      <c r="H116" s="244"/>
      <c r="I116" s="244"/>
      <c r="J116" s="244"/>
      <c r="K116" s="244"/>
      <c r="L116" s="244"/>
      <c r="M116" s="244"/>
      <c r="N116" s="245"/>
    </row>
    <row r="117" spans="2:14">
      <c r="B117" s="243"/>
      <c r="C117" s="244"/>
      <c r="D117" s="244"/>
      <c r="E117" s="419" t="s">
        <v>977</v>
      </c>
      <c r="F117" s="244"/>
      <c r="G117" s="244"/>
      <c r="H117" s="419"/>
      <c r="I117" s="419"/>
      <c r="J117" s="419"/>
      <c r="K117" s="244"/>
      <c r="L117" s="244"/>
      <c r="M117" s="244"/>
      <c r="N117" s="245"/>
    </row>
    <row r="118" spans="2:14">
      <c r="B118" s="243"/>
      <c r="C118" s="244"/>
      <c r="D118" s="244"/>
      <c r="E118" s="258" t="s">
        <v>981</v>
      </c>
      <c r="F118" s="244"/>
      <c r="G118" s="244"/>
      <c r="H118" s="258"/>
      <c r="I118" s="258"/>
      <c r="J118" s="258"/>
      <c r="K118" s="244"/>
      <c r="L118" s="244"/>
      <c r="M118" s="244"/>
      <c r="N118" s="245"/>
    </row>
    <row r="119" spans="2:14">
      <c r="B119" s="259"/>
      <c r="C119" s="256"/>
      <c r="D119" s="256"/>
      <c r="E119" s="244" t="s">
        <v>979</v>
      </c>
      <c r="F119" s="244"/>
      <c r="G119" s="244"/>
      <c r="H119" s="244"/>
      <c r="I119" s="244"/>
      <c r="J119" s="244"/>
      <c r="K119" s="256"/>
      <c r="L119" s="256"/>
      <c r="M119" s="256"/>
      <c r="N119" s="257"/>
    </row>
    <row r="120" spans="2:14">
      <c r="B120" s="259"/>
      <c r="C120" s="256"/>
      <c r="D120" s="256"/>
      <c r="E120" s="256"/>
      <c r="F120" s="244"/>
      <c r="G120" s="244"/>
      <c r="H120" s="244"/>
      <c r="I120" s="244"/>
      <c r="J120" s="244"/>
      <c r="K120" s="256"/>
      <c r="L120" s="256"/>
      <c r="M120" s="256"/>
      <c r="N120" s="257"/>
    </row>
    <row r="121" spans="2:14">
      <c r="B121" s="259" t="s">
        <v>2220</v>
      </c>
      <c r="C121" s="258"/>
      <c r="D121" s="258"/>
      <c r="E121" s="244"/>
      <c r="F121" s="244"/>
      <c r="G121" s="244"/>
      <c r="H121" s="244"/>
      <c r="I121" s="244"/>
      <c r="J121" s="976"/>
      <c r="K121" s="976"/>
      <c r="L121" s="976"/>
      <c r="M121" s="976"/>
      <c r="N121" s="977"/>
    </row>
    <row r="122" spans="2:14" ht="15.75" thickBot="1">
      <c r="B122" s="420" t="s">
        <v>2221</v>
      </c>
      <c r="C122" s="421"/>
      <c r="D122" s="421"/>
      <c r="E122" s="260"/>
      <c r="F122" s="260"/>
      <c r="G122" s="260"/>
      <c r="H122" s="260"/>
      <c r="I122" s="260"/>
      <c r="J122" s="978"/>
      <c r="K122" s="978"/>
      <c r="L122" s="978"/>
      <c r="M122" s="978"/>
      <c r="N122" s="979"/>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1650</v>
      </c>
      <c r="C31" s="81" t="s">
        <v>2096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140</v>
      </c>
      <c r="B36" s="875" t="str">
        <f>VLOOKUP(A36,EQUIPOS!A6:D154,3,FALSE)</f>
        <v>Camisa para Pilote D=1.20m</v>
      </c>
      <c r="C36" s="876"/>
      <c r="D36" s="876"/>
      <c r="E36" s="876"/>
      <c r="F36" s="876"/>
      <c r="G36" s="876"/>
      <c r="H36" s="877"/>
      <c r="I36" s="268"/>
      <c r="J36" s="269"/>
      <c r="K36" s="270">
        <f>VLOOKUP(A36,EQUIPOS!A6:D163,4,FALSE)</f>
        <v>27123.358739011521</v>
      </c>
      <c r="L36" s="271"/>
      <c r="M36" s="272">
        <v>1</v>
      </c>
      <c r="N36" s="273">
        <f t="shared" ref="N36:N42" si="0">K36/M36</f>
        <v>27123.358739011521</v>
      </c>
    </row>
    <row r="37" spans="1:14">
      <c r="A37" s="113" t="s">
        <v>206</v>
      </c>
      <c r="B37" s="875" t="str">
        <f>VLOOKUP(A37,EQUIPOS!A7:D154,3,FALSE)</f>
        <v>Equipo de Soldadura</v>
      </c>
      <c r="C37" s="876"/>
      <c r="D37" s="876"/>
      <c r="E37" s="876"/>
      <c r="F37" s="876"/>
      <c r="G37" s="876"/>
      <c r="H37" s="877"/>
      <c r="I37" s="422"/>
      <c r="J37" s="423"/>
      <c r="K37" s="270">
        <f>VLOOKUP(A37,EQUIPOS!A7:D164,4,FALSE)</f>
        <v>10094.003553658016</v>
      </c>
      <c r="L37" s="336"/>
      <c r="M37" s="337">
        <v>1</v>
      </c>
      <c r="N37" s="273">
        <f t="shared" si="0"/>
        <v>10094.003553658016</v>
      </c>
    </row>
    <row r="38" spans="1:14">
      <c r="A38" s="113" t="s">
        <v>242</v>
      </c>
      <c r="B38" s="875" t="str">
        <f>VLOOKUP(A38,EQUIPOS!A8:D154,3,FALSE)</f>
        <v>Grúa con torre capacidad 1 ton en la punta.</v>
      </c>
      <c r="C38" s="876"/>
      <c r="D38" s="876"/>
      <c r="E38" s="876"/>
      <c r="F38" s="876"/>
      <c r="G38" s="876"/>
      <c r="H38" s="877"/>
      <c r="I38" s="422"/>
      <c r="J38" s="423"/>
      <c r="K38" s="439">
        <f>VLOOKUP(A38,EQUIPOS!A8:D165,4,FALSE)</f>
        <v>206849.14409929467</v>
      </c>
      <c r="L38" s="336"/>
      <c r="M38" s="337">
        <v>2.5</v>
      </c>
      <c r="N38" s="273">
        <f t="shared" si="0"/>
        <v>82739.657639717872</v>
      </c>
    </row>
    <row r="39" spans="1:14">
      <c r="A39" s="113" t="s">
        <v>267</v>
      </c>
      <c r="B39" s="875" t="str">
        <f>VLOOKUP(A39,EQUIPOS!A9:D154,3,FALSE)</f>
        <v>Motobomba de concreto</v>
      </c>
      <c r="C39" s="876"/>
      <c r="D39" s="876"/>
      <c r="E39" s="876"/>
      <c r="F39" s="876"/>
      <c r="G39" s="876"/>
      <c r="H39" s="877"/>
      <c r="I39" s="422"/>
      <c r="J39" s="423"/>
      <c r="K39" s="439">
        <f>VLOOKUP(A39,EQUIPOS!A9:D166,4,FALSE)</f>
        <v>56734.857183340951</v>
      </c>
      <c r="L39" s="336"/>
      <c r="M39" s="337">
        <v>2.5499800000000001</v>
      </c>
      <c r="N39" s="273">
        <f t="shared" si="0"/>
        <v>22249.138104354133</v>
      </c>
    </row>
    <row r="40" spans="1:14">
      <c r="A40" s="113" t="s">
        <v>277</v>
      </c>
      <c r="B40" s="875" t="str">
        <f>VLOOKUP(A40,EQUIPOS!A10:D154,3,FALSE)</f>
        <v>Pala auxiliar de piloteadora</v>
      </c>
      <c r="C40" s="876"/>
      <c r="D40" s="876"/>
      <c r="E40" s="876"/>
      <c r="F40" s="876"/>
      <c r="G40" s="876"/>
      <c r="H40" s="877"/>
      <c r="I40" s="422"/>
      <c r="J40" s="423"/>
      <c r="K40" s="439">
        <f>VLOOKUP(A40,EQUIPOS!A10:D167,4,FALSE)</f>
        <v>382670.91658369516</v>
      </c>
      <c r="L40" s="336"/>
      <c r="M40" s="337">
        <v>2.5</v>
      </c>
      <c r="N40" s="273">
        <f t="shared" si="0"/>
        <v>153068.36663347806</v>
      </c>
    </row>
    <row r="41" spans="1:14">
      <c r="A41" s="113" t="s">
        <v>282</v>
      </c>
      <c r="B41" s="875" t="str">
        <f>VLOOKUP(A41,EQUIPOS!A6:D154,3,FALSE)</f>
        <v>Piloteadora potencia 250KW, RPM 1800, fuerza elevadora 200KN</v>
      </c>
      <c r="C41" s="876"/>
      <c r="D41" s="876"/>
      <c r="E41" s="876"/>
      <c r="F41" s="876"/>
      <c r="G41" s="876"/>
      <c r="H41" s="877"/>
      <c r="I41" s="422"/>
      <c r="J41" s="423"/>
      <c r="K41" s="439">
        <f>VLOOKUP(A41,EQUIPOS!A6:D154,4,FALSE)</f>
        <v>599862.51788795472</v>
      </c>
      <c r="L41" s="336"/>
      <c r="M41" s="337">
        <v>1</v>
      </c>
      <c r="N41" s="273">
        <f t="shared" si="0"/>
        <v>599862.51788795472</v>
      </c>
    </row>
    <row r="42" spans="1:14">
      <c r="A42" s="113" t="s">
        <v>310</v>
      </c>
      <c r="B42" s="875" t="str">
        <f>VLOOKUP(A42,EQUIPOS!A12:D156,3,FALSE)</f>
        <v>Retroexcavadora A25C</v>
      </c>
      <c r="C42" s="876"/>
      <c r="D42" s="876"/>
      <c r="E42" s="876"/>
      <c r="F42" s="876"/>
      <c r="G42" s="876"/>
      <c r="H42" s="877"/>
      <c r="I42" s="329"/>
      <c r="J42" s="331"/>
      <c r="K42" s="439">
        <f>VLOOKUP(A42,EQUIPOS!A12:D169,4,FALSE)</f>
        <v>186563.89098352884</v>
      </c>
      <c r="L42" s="424"/>
      <c r="M42" s="425">
        <v>2.5</v>
      </c>
      <c r="N42" s="273">
        <f t="shared" si="0"/>
        <v>74625.556393411534</v>
      </c>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N83*M45</f>
        <v>8989.0050753001669</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978751.60402688594</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388</v>
      </c>
      <c r="B52" s="43" t="str">
        <f>VLOOKUP(A52,MATERIALES!A5:D373,3,FALSE)</f>
        <v>Bentonita</v>
      </c>
      <c r="C52" s="282"/>
      <c r="D52" s="282"/>
      <c r="E52" s="282"/>
      <c r="F52" s="282"/>
      <c r="G52" s="282"/>
      <c r="H52" s="282"/>
      <c r="I52" s="282"/>
      <c r="J52" s="312" t="str">
        <f>VLOOKUP(A52,MATERIALES!A6:D644,2,FALSE)</f>
        <v>kg</v>
      </c>
      <c r="K52" s="283">
        <v>2.355</v>
      </c>
      <c r="L52" s="268"/>
      <c r="M52" s="403">
        <f>VLOOKUP(A52,MATERIALES!A5:D396,4,FALSE)</f>
        <v>8705.3337361194372</v>
      </c>
      <c r="N52" s="273">
        <f>K52*M52</f>
        <v>20501.060948561273</v>
      </c>
    </row>
    <row r="53" spans="1:14">
      <c r="A53" s="161" t="s">
        <v>745</v>
      </c>
      <c r="B53" s="43" t="str">
        <f>VLOOKUP(A53,MATERIALES!A6:D373,3,FALSE)</f>
        <v>Acero PDR-60</v>
      </c>
      <c r="C53" s="426"/>
      <c r="D53" s="426"/>
      <c r="E53" s="426"/>
      <c r="F53" s="426"/>
      <c r="G53" s="426"/>
      <c r="H53" s="426"/>
      <c r="I53" s="426"/>
      <c r="J53" s="313" t="str">
        <f>VLOOKUP(A53,MATERIALES!A7:D645,2,FALSE)</f>
        <v>kg</v>
      </c>
      <c r="K53" s="398">
        <v>123.70021073509811</v>
      </c>
      <c r="L53" s="422"/>
      <c r="M53" s="403">
        <f>VLOOKUP(A53,MATERIALES!A6:D397,4,FALSE)</f>
        <v>3042.9661039816715</v>
      </c>
      <c r="N53" s="273">
        <f>K53*M53</f>
        <v>376415.54832229321</v>
      </c>
    </row>
    <row r="54" spans="1:14">
      <c r="A54" s="161" t="s">
        <v>829</v>
      </c>
      <c r="B54" s="43" t="str">
        <f>VLOOKUP(A54,MATERIALES!A6:D373,3,FALSE)</f>
        <v>Concreto Resistencia  28 (Mpa)</v>
      </c>
      <c r="C54" s="426"/>
      <c r="D54" s="426"/>
      <c r="E54" s="426"/>
      <c r="F54" s="426"/>
      <c r="G54" s="426"/>
      <c r="H54" s="426"/>
      <c r="I54" s="426"/>
      <c r="J54" s="313" t="str">
        <f>VLOOKUP(A54,MATERIALES!A8:D646,2,FALSE)</f>
        <v>m3</v>
      </c>
      <c r="K54" s="398">
        <v>0.82466807156732069</v>
      </c>
      <c r="L54" s="422"/>
      <c r="M54" s="403">
        <f>VLOOKUP(A54,MATERIALES!A6:D398,4,FALSE)</f>
        <v>385272.72204946057</v>
      </c>
      <c r="N54" s="273">
        <f>K54*M54</f>
        <v>317722.11272002099</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SUM(N52:N58)</f>
        <v>714638.72199087543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1256</v>
      </c>
      <c r="B64" s="46" t="str">
        <f>VLOOKUP(A64,TRANSPORTE!A5:D117,3,FALSE)</f>
        <v>Transporte de material de excavación</v>
      </c>
      <c r="C64" s="318"/>
      <c r="D64" s="318"/>
      <c r="E64" s="318"/>
      <c r="F64" s="318"/>
      <c r="G64" s="318"/>
      <c r="H64" s="312" t="s">
        <v>1468</v>
      </c>
      <c r="I64" s="280">
        <v>1.3</v>
      </c>
      <c r="J64" s="287">
        <v>1</v>
      </c>
      <c r="K64" s="280">
        <f>I64*J64</f>
        <v>1.3</v>
      </c>
      <c r="L64" s="913">
        <f>VLOOKUP(A64,TRANSPORTE!A5:D117,4,FALSE)</f>
        <v>1104.4210612622992</v>
      </c>
      <c r="M64" s="914"/>
      <c r="N64" s="288">
        <f>K64*L64</f>
        <v>1435.747379640989</v>
      </c>
    </row>
    <row r="65" spans="1:15">
      <c r="A65" t="s">
        <v>1408</v>
      </c>
      <c r="B65" s="46" t="str">
        <f>VLOOKUP(A65,TRANSPORTE!A6:D117,3,FALSE)</f>
        <v>Equipo de Transporte (Camiones Grúas</v>
      </c>
      <c r="C65" s="47"/>
      <c r="D65" s="47"/>
      <c r="E65" s="47"/>
      <c r="F65" s="47"/>
      <c r="G65" s="47"/>
      <c r="H65" s="312" t="s">
        <v>1468</v>
      </c>
      <c r="I65" s="280">
        <v>0.05</v>
      </c>
      <c r="J65" s="287">
        <v>1</v>
      </c>
      <c r="K65" s="280">
        <f>I65*J65</f>
        <v>0.05</v>
      </c>
      <c r="L65" s="913">
        <f>VLOOKUP(A65,TRANSPORTE!A6:D117,4,FALSE)</f>
        <v>56.382427707678374</v>
      </c>
      <c r="M65" s="914"/>
      <c r="N65" s="288">
        <f>K65*L65</f>
        <v>2.819121385383919</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1438.5665010263729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980"/>
      <c r="N74" s="98" t="s">
        <v>951</v>
      </c>
    </row>
    <row r="75" spans="1:15">
      <c r="B75" s="208" t="s">
        <v>2043</v>
      </c>
      <c r="C75" s="209"/>
      <c r="D75" s="209"/>
      <c r="E75" s="209"/>
      <c r="F75" s="209"/>
      <c r="G75" s="209"/>
      <c r="H75" s="209"/>
      <c r="I75" s="210"/>
      <c r="J75" s="211"/>
      <c r="K75" s="212"/>
      <c r="L75" s="213"/>
      <c r="M75" s="214"/>
      <c r="N75" s="215"/>
    </row>
    <row r="76" spans="1:15">
      <c r="A76" s="162" t="s">
        <v>15</v>
      </c>
      <c r="B76" s="49" t="str">
        <f>VLOOKUP(A76,'MANO DE OBRA'!A8:D68,3,FALSE)</f>
        <v>Obrero (6)</v>
      </c>
      <c r="C76" s="47"/>
      <c r="D76" s="47"/>
      <c r="E76" s="47"/>
      <c r="F76" s="47"/>
      <c r="G76" s="47"/>
      <c r="H76" s="47"/>
      <c r="I76" s="293">
        <f>K76/J76*100</f>
        <v>175560</v>
      </c>
      <c r="J76" s="294">
        <v>185</v>
      </c>
      <c r="K76" s="295">
        <f>VLOOKUP(A76,'MANO DE OBRA'!A8:D99,4,FALSE)</f>
        <v>324786</v>
      </c>
      <c r="L76" s="50"/>
      <c r="M76" s="435">
        <v>8</v>
      </c>
      <c r="N76" s="396">
        <f>K76/M76</f>
        <v>40598.25</v>
      </c>
      <c r="O76" s="106"/>
    </row>
    <row r="77" spans="1:15">
      <c r="A77" s="162" t="s">
        <v>30</v>
      </c>
      <c r="B77" s="49" t="str">
        <f>VLOOKUP(A77,'MANO DE OBRA'!A8:D69,3,FALSE)</f>
        <v>Oficial</v>
      </c>
      <c r="C77" s="47"/>
      <c r="D77" s="47"/>
      <c r="E77" s="47"/>
      <c r="F77" s="47"/>
      <c r="G77" s="47"/>
      <c r="H77" s="47"/>
      <c r="I77" s="293">
        <f>K77/J77*100</f>
        <v>57668.23979157189</v>
      </c>
      <c r="J77" s="294">
        <v>185</v>
      </c>
      <c r="K77" s="295">
        <f>VLOOKUP(A77,'MANO DE OBRA'!A8:D100,4,FALSE)</f>
        <v>106686.24361440798</v>
      </c>
      <c r="L77" s="50"/>
      <c r="M77" s="432">
        <v>8</v>
      </c>
      <c r="N77" s="396">
        <f>K77/M77</f>
        <v>13335.780451800998</v>
      </c>
    </row>
    <row r="78" spans="1:15">
      <c r="A78" s="162"/>
      <c r="B78" s="165" t="s">
        <v>2042</v>
      </c>
      <c r="C78" s="47"/>
      <c r="D78" s="47"/>
      <c r="E78" s="47"/>
      <c r="F78" s="47"/>
      <c r="G78" s="47"/>
      <c r="H78" s="47"/>
      <c r="I78" s="293"/>
      <c r="J78" s="294"/>
      <c r="K78" s="295"/>
      <c r="L78" s="50"/>
      <c r="M78" s="433"/>
      <c r="N78" s="396"/>
    </row>
    <row r="79" spans="1:15">
      <c r="A79" t="s">
        <v>15</v>
      </c>
      <c r="B79" s="49" t="str">
        <f>VLOOKUP(A79,'MANO DE OBRA'!A9:D70,3,FALSE)</f>
        <v>Obrero (6)</v>
      </c>
      <c r="C79" s="47"/>
      <c r="D79" s="47"/>
      <c r="E79" s="47"/>
      <c r="F79" s="47"/>
      <c r="G79" s="47"/>
      <c r="H79" s="47"/>
      <c r="I79" s="293">
        <f>K79/J79*100</f>
        <v>175560</v>
      </c>
      <c r="J79" s="294">
        <v>185</v>
      </c>
      <c r="K79" s="295">
        <f>VLOOKUP(A79,'MANO DE OBRA'!A9:D101,4,FALSE)</f>
        <v>324786</v>
      </c>
      <c r="L79" s="50"/>
      <c r="M79" s="301">
        <v>12</v>
      </c>
      <c r="N79" s="396">
        <f>K79/M79</f>
        <v>27065.5</v>
      </c>
    </row>
    <row r="80" spans="1:15">
      <c r="A80" t="s">
        <v>30</v>
      </c>
      <c r="B80" s="49" t="str">
        <f>VLOOKUP(A80,'MANO DE OBRA'!A10:D71,3,FALSE)</f>
        <v>Oficial</v>
      </c>
      <c r="C80" s="47"/>
      <c r="D80" s="47"/>
      <c r="E80" s="47"/>
      <c r="F80" s="47"/>
      <c r="G80" s="47"/>
      <c r="H80" s="47"/>
      <c r="I80" s="293">
        <f>K80/J80*100</f>
        <v>57668.23979157189</v>
      </c>
      <c r="J80" s="294">
        <v>185</v>
      </c>
      <c r="K80" s="295">
        <f>VLOOKUP(A80,'MANO DE OBRA'!A10:D102,4,FALSE)</f>
        <v>106686.24361440798</v>
      </c>
      <c r="L80" s="319"/>
      <c r="M80" s="301">
        <v>12</v>
      </c>
      <c r="N80" s="396">
        <f>K80/M80</f>
        <v>8890.5203012006659</v>
      </c>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1">
        <f>SUM(N76:N82)</f>
        <v>89890.050753001662</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N47+N59+N70+N83</f>
        <v>1784718.9432717892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356943.78865435789</v>
      </c>
      <c r="M90" s="862"/>
      <c r="N90" s="51"/>
    </row>
    <row r="91" spans="1:14">
      <c r="B91" s="89" t="s">
        <v>973</v>
      </c>
      <c r="C91" s="90"/>
      <c r="D91" s="90"/>
      <c r="E91" s="90"/>
      <c r="F91" s="90"/>
      <c r="G91" s="90"/>
      <c r="H91" s="90"/>
      <c r="I91" s="87"/>
      <c r="J91" s="88"/>
      <c r="K91" s="305">
        <v>0.05</v>
      </c>
      <c r="L91" s="861">
        <f>N85*K91</f>
        <v>89235.947163589473</v>
      </c>
      <c r="M91" s="862"/>
      <c r="N91" s="51"/>
    </row>
    <row r="92" spans="1:14" ht="15.75" thickBot="1">
      <c r="B92" s="91" t="s">
        <v>974</v>
      </c>
      <c r="C92" s="92"/>
      <c r="D92" s="92"/>
      <c r="E92" s="92"/>
      <c r="F92" s="92"/>
      <c r="G92" s="92"/>
      <c r="H92" s="92"/>
      <c r="I92" s="93"/>
      <c r="J92" s="94"/>
      <c r="K92" s="306">
        <v>0.05</v>
      </c>
      <c r="L92" s="863">
        <f>N85*K92</f>
        <v>89235.947163589473</v>
      </c>
      <c r="M92" s="864"/>
      <c r="N92" s="51"/>
    </row>
    <row r="93" spans="1:14" ht="15.75" thickBot="1">
      <c r="B93" s="826" t="s">
        <v>953</v>
      </c>
      <c r="C93" s="827"/>
      <c r="D93" s="827"/>
      <c r="E93" s="827"/>
      <c r="F93" s="827"/>
      <c r="G93" s="827"/>
      <c r="H93" s="827"/>
      <c r="I93" s="827"/>
      <c r="J93" s="827"/>
      <c r="K93" s="827"/>
      <c r="L93" s="827"/>
      <c r="M93" s="828"/>
      <c r="N93" s="52">
        <f>L90+L91+L92</f>
        <v>535415.68298153684</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2320134.626253326</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6"/>
      <c r="K125" s="976"/>
      <c r="L125" s="976"/>
      <c r="M125" s="976"/>
      <c r="N125" s="977"/>
    </row>
    <row r="126" spans="2:14" ht="15.75" thickBot="1">
      <c r="B126" s="420" t="s">
        <v>2221</v>
      </c>
      <c r="C126" s="421"/>
      <c r="D126" s="421"/>
      <c r="E126" s="260"/>
      <c r="F126" s="260"/>
      <c r="G126" s="260"/>
      <c r="H126" s="260"/>
      <c r="I126" s="260"/>
      <c r="J126" s="978"/>
      <c r="K126" s="978"/>
      <c r="L126" s="978"/>
      <c r="M126" s="978"/>
      <c r="N126" s="97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1652</v>
      </c>
      <c r="C31" s="81" t="s">
        <v>2097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182</v>
      </c>
      <c r="B36" s="875" t="str">
        <f>VLOOKUP(A36,EQUIPOS!A6:D154,3,FALSE)</f>
        <v xml:space="preserve">Compresor para penetrar roca
</v>
      </c>
      <c r="C36" s="876"/>
      <c r="D36" s="876"/>
      <c r="E36" s="876"/>
      <c r="F36" s="876"/>
      <c r="G36" s="876"/>
      <c r="H36" s="877"/>
      <c r="I36" s="268"/>
      <c r="J36" s="269"/>
      <c r="K36" s="270">
        <f>VLOOKUP(A36,EQUIPOS!A6:D163,4,FALSE)</f>
        <v>53757.607409033095</v>
      </c>
      <c r="L36" s="271"/>
      <c r="M36" s="272">
        <v>0.125</v>
      </c>
      <c r="N36" s="273">
        <f>K36/M36</f>
        <v>430060.85927226476</v>
      </c>
    </row>
    <row r="37" spans="1:14">
      <c r="A37" s="113" t="s">
        <v>242</v>
      </c>
      <c r="B37" s="875" t="str">
        <f>VLOOKUP(A37,EQUIPOS!A7:D154,3,FALSE)</f>
        <v>Grúa con torre capacidad 1 ton en la punta.</v>
      </c>
      <c r="C37" s="876"/>
      <c r="D37" s="876"/>
      <c r="E37" s="876"/>
      <c r="F37" s="876"/>
      <c r="G37" s="876"/>
      <c r="H37" s="877"/>
      <c r="I37" s="422"/>
      <c r="J37" s="423"/>
      <c r="K37" s="270">
        <f>VLOOKUP(A37,EQUIPOS!A7:D164,4,FALSE)</f>
        <v>206849.14409929467</v>
      </c>
      <c r="L37" s="336"/>
      <c r="M37" s="337">
        <v>2.5</v>
      </c>
      <c r="N37" s="273">
        <f>K37/M37</f>
        <v>82739.657639717872</v>
      </c>
    </row>
    <row r="38" spans="1:14">
      <c r="A38" s="113" t="s">
        <v>267</v>
      </c>
      <c r="B38" s="875" t="str">
        <f>VLOOKUP(A38,EQUIPOS!A8:D154,3,FALSE)</f>
        <v>Motobomba de concreto</v>
      </c>
      <c r="C38" s="876"/>
      <c r="D38" s="876"/>
      <c r="E38" s="876"/>
      <c r="F38" s="876"/>
      <c r="G38" s="876"/>
      <c r="H38" s="877"/>
      <c r="I38" s="422"/>
      <c r="J38" s="423"/>
      <c r="K38" s="439">
        <f>VLOOKUP(A38,EQUIPOS!A8:D165,4,FALSE)</f>
        <v>56734.857183340951</v>
      </c>
      <c r="L38" s="336"/>
      <c r="M38" s="337">
        <v>0.65</v>
      </c>
      <c r="N38" s="273">
        <f>K38/M38</f>
        <v>87284.395666678378</v>
      </c>
    </row>
    <row r="39" spans="1:14">
      <c r="A39" s="113" t="s">
        <v>310</v>
      </c>
      <c r="B39" s="875" t="str">
        <f>VLOOKUP(A39,EQUIPOS!A9:D154,3,FALSE)</f>
        <v>Retroexcavadora A25C</v>
      </c>
      <c r="C39" s="876"/>
      <c r="D39" s="876"/>
      <c r="E39" s="876"/>
      <c r="F39" s="876"/>
      <c r="G39" s="876"/>
      <c r="H39" s="877"/>
      <c r="I39" s="422"/>
      <c r="J39" s="423"/>
      <c r="K39" s="439">
        <f>VLOOKUP(A39,EQUIPOS!A9:D166,4,FALSE)</f>
        <v>186563.89098352884</v>
      </c>
      <c r="L39" s="336"/>
      <c r="M39" s="337">
        <v>0.65</v>
      </c>
      <c r="N39" s="273">
        <f>K39/M39</f>
        <v>287021.37074389053</v>
      </c>
    </row>
    <row r="40" spans="1:14">
      <c r="A40" s="113"/>
      <c r="B40" s="875"/>
      <c r="C40" s="876"/>
      <c r="D40" s="876"/>
      <c r="E40" s="876"/>
      <c r="F40" s="876"/>
      <c r="G40" s="876"/>
      <c r="H40" s="877"/>
      <c r="I40" s="422"/>
      <c r="J40" s="423"/>
      <c r="K40" s="439"/>
      <c r="L40" s="336"/>
      <c r="M40" s="337"/>
      <c r="N40" s="273"/>
    </row>
    <row r="41" spans="1:14">
      <c r="A41" s="113"/>
      <c r="B41" s="875"/>
      <c r="C41" s="876"/>
      <c r="D41" s="876"/>
      <c r="E41" s="876"/>
      <c r="F41" s="876"/>
      <c r="G41" s="876"/>
      <c r="H41" s="877"/>
      <c r="I41" s="422"/>
      <c r="J41" s="423"/>
      <c r="K41" s="439"/>
      <c r="L41" s="336"/>
      <c r="M41" s="337"/>
      <c r="N41" s="273"/>
    </row>
    <row r="42" spans="1:14">
      <c r="A42" s="113"/>
      <c r="B42" s="875"/>
      <c r="C42" s="876"/>
      <c r="D42" s="876"/>
      <c r="E42" s="876"/>
      <c r="F42" s="876"/>
      <c r="G42" s="876"/>
      <c r="H42" s="877"/>
      <c r="I42" s="329"/>
      <c r="J42" s="331"/>
      <c r="K42" s="439"/>
      <c r="L42" s="424"/>
      <c r="M42" s="425"/>
      <c r="N42" s="273"/>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N87*M45</f>
        <v>46742.82639156087</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933849.10971411236</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745</v>
      </c>
      <c r="B52" s="43" t="str">
        <f>VLOOKUP(A52,MATERIALES!A5:D373,3,FALSE)</f>
        <v>Acero PDR-60</v>
      </c>
      <c r="C52" s="282"/>
      <c r="D52" s="282"/>
      <c r="E52" s="282"/>
      <c r="F52" s="282"/>
      <c r="G52" s="282"/>
      <c r="H52" s="282"/>
      <c r="I52" s="282"/>
      <c r="J52" s="312" t="str">
        <f>VLOOKUP(A52,MATERIALES!A6:D644,2,FALSE)</f>
        <v>kg</v>
      </c>
      <c r="K52" s="283">
        <v>178.12830345854127</v>
      </c>
      <c r="L52" s="268"/>
      <c r="M52" s="403">
        <f>VLOOKUP(A52,MATERIALES!A5:D396,4,FALSE)</f>
        <v>3042.9661039816715</v>
      </c>
      <c r="N52" s="273">
        <f>K52*M52</f>
        <v>542038.3895841022</v>
      </c>
    </row>
    <row r="53" spans="1:14">
      <c r="A53" s="161" t="s">
        <v>829</v>
      </c>
      <c r="B53" s="43" t="str">
        <f>VLOOKUP(A53,MATERIALES!A6:D373,3,FALSE)</f>
        <v>Concreto Resistencia  28 (Mpa)</v>
      </c>
      <c r="C53" s="426"/>
      <c r="D53" s="426"/>
      <c r="E53" s="426"/>
      <c r="F53" s="426"/>
      <c r="G53" s="426"/>
      <c r="H53" s="426"/>
      <c r="I53" s="426"/>
      <c r="J53" s="313" t="str">
        <f>VLOOKUP(A53,MATERIALES!A7:D645,2,FALSE)</f>
        <v>m3</v>
      </c>
      <c r="K53" s="398">
        <v>1.1875220230569419</v>
      </c>
      <c r="L53" s="422"/>
      <c r="M53" s="403">
        <f>VLOOKUP(A53,MATERIALES!A6:D397,4,FALSE)</f>
        <v>385272.72204946057</v>
      </c>
      <c r="N53" s="273">
        <f t="shared" ref="N53:N59" si="0">K53*M53</f>
        <v>457519.8423168303</v>
      </c>
    </row>
    <row r="54" spans="1:14">
      <c r="A54" s="161" t="s">
        <v>376</v>
      </c>
      <c r="B54" s="43" t="str">
        <f>VLOOKUP(A54,MATERIALES!A6:D373,3,FALSE)</f>
        <v>Anfo</v>
      </c>
      <c r="C54" s="426"/>
      <c r="D54" s="426"/>
      <c r="E54" s="426"/>
      <c r="F54" s="426"/>
      <c r="G54" s="426"/>
      <c r="H54" s="426"/>
      <c r="I54" s="426"/>
      <c r="J54" s="313" t="s">
        <v>377</v>
      </c>
      <c r="K54" s="398">
        <v>0.3</v>
      </c>
      <c r="L54" s="422"/>
      <c r="M54" s="403">
        <f>VLOOKUP(A54,MATERIALES!A6:D398,4,FALSE)</f>
        <v>3918.7776074778171</v>
      </c>
      <c r="N54" s="273">
        <f t="shared" si="0"/>
        <v>1175.6332822433451</v>
      </c>
    </row>
    <row r="55" spans="1:14">
      <c r="A55" s="161" t="s">
        <v>424</v>
      </c>
      <c r="B55" s="43" t="str">
        <f>VLOOKUP(A55,MATERIALES!A6:D373,3,FALSE)</f>
        <v>Cordón detonante</v>
      </c>
      <c r="C55" s="426"/>
      <c r="D55" s="426"/>
      <c r="E55" s="426"/>
      <c r="F55" s="426"/>
      <c r="G55" s="426"/>
      <c r="H55" s="426"/>
      <c r="I55" s="426"/>
      <c r="J55" s="313" t="str">
        <f>VLOOKUP(A55,MATERIALES!A9:D647,2,FALSE)</f>
        <v>m</v>
      </c>
      <c r="K55" s="398">
        <v>3</v>
      </c>
      <c r="L55" s="422"/>
      <c r="M55" s="403">
        <f>VLOOKUP(A55,MATERIALES!A6:D399,4,FALSE)</f>
        <v>2410.4958921216798</v>
      </c>
      <c r="N55" s="273">
        <f t="shared" si="0"/>
        <v>7231.4876763650391</v>
      </c>
    </row>
    <row r="56" spans="1:14">
      <c r="A56" s="161" t="s">
        <v>453</v>
      </c>
      <c r="B56" s="43" t="str">
        <f>VLOOKUP(A56,MATERIALES!A7:D373,3,FALSE)</f>
        <v>Explosivos  75% (INDUGEL)</v>
      </c>
      <c r="C56" s="426"/>
      <c r="D56" s="426"/>
      <c r="E56" s="426"/>
      <c r="F56" s="426"/>
      <c r="G56" s="426"/>
      <c r="H56" s="426"/>
      <c r="I56" s="426"/>
      <c r="J56" s="313" t="str">
        <f>VLOOKUP(A56,MATERIALES!A10:D648,2,FALSE)</f>
        <v>lb</v>
      </c>
      <c r="K56" s="398">
        <v>0.25</v>
      </c>
      <c r="L56" s="422"/>
      <c r="M56" s="403">
        <f>VLOOKUP(A56,MATERIALES!A7:D400,4,FALSE)</f>
        <v>7472.537265577208</v>
      </c>
      <c r="N56" s="273">
        <f t="shared" si="0"/>
        <v>1868.134316394302</v>
      </c>
    </row>
    <row r="57" spans="1:14">
      <c r="A57" s="161" t="s">
        <v>458</v>
      </c>
      <c r="B57" s="43" t="str">
        <f>VLOOKUP(A57,MATERIALES!A8:D373,3,FALSE)</f>
        <v>Fulminantes</v>
      </c>
      <c r="C57" s="426"/>
      <c r="D57" s="426"/>
      <c r="E57" s="426"/>
      <c r="F57" s="426"/>
      <c r="G57" s="426"/>
      <c r="H57" s="426"/>
      <c r="I57" s="426"/>
      <c r="J57" s="313" t="str">
        <f>VLOOKUP(A57,MATERIALES!A11:D649,2,FALSE)</f>
        <v>u</v>
      </c>
      <c r="K57" s="398">
        <v>1</v>
      </c>
      <c r="L57" s="422"/>
      <c r="M57" s="403">
        <f>VLOOKUP(A57,MATERIALES!A8:D401,4,FALSE)</f>
        <v>1147.8551867246094</v>
      </c>
      <c r="N57" s="273">
        <f t="shared" si="0"/>
        <v>1147.8551867246094</v>
      </c>
    </row>
    <row r="58" spans="1:14">
      <c r="A58" s="161" t="s">
        <v>552</v>
      </c>
      <c r="B58" s="43" t="str">
        <f>VLOOKUP(A58,MATERIALES!A9:D373,3,FALSE)</f>
        <v>Mecha Lenta</v>
      </c>
      <c r="C58" s="426"/>
      <c r="D58" s="426"/>
      <c r="E58" s="426"/>
      <c r="F58" s="426"/>
      <c r="G58" s="426"/>
      <c r="H58" s="426"/>
      <c r="I58" s="426"/>
      <c r="J58" s="313" t="str">
        <f>VLOOKUP(A58,MATERIALES!A11:D650,2,FALSE)</f>
        <v>m</v>
      </c>
      <c r="K58" s="398">
        <v>1</v>
      </c>
      <c r="L58" s="422"/>
      <c r="M58" s="403">
        <f>VLOOKUP(A58,MATERIALES!A9:D402,4,FALSE)</f>
        <v>843.67356224258788</v>
      </c>
      <c r="N58" s="273">
        <f t="shared" si="0"/>
        <v>843.67356224258788</v>
      </c>
    </row>
    <row r="59" spans="1:14">
      <c r="A59" s="161" t="s">
        <v>845</v>
      </c>
      <c r="B59" s="43" t="str">
        <f>VLOOKUP(A59,MATERIALES!A10:D373,3,FALSE)</f>
        <v>Escolta y transporte (una tarifa por cada m3 escoltado y transportado)</v>
      </c>
      <c r="C59" s="426"/>
      <c r="D59" s="426"/>
      <c r="E59" s="426"/>
      <c r="F59" s="426"/>
      <c r="G59" s="426"/>
      <c r="H59" s="426"/>
      <c r="I59" s="426"/>
      <c r="J59" s="313" t="str">
        <f>VLOOKUP(A59,MATERIALES!A12:D651,2,FALSE)</f>
        <v>kg</v>
      </c>
      <c r="K59" s="398">
        <v>0.45800000000000002</v>
      </c>
      <c r="L59" s="422"/>
      <c r="M59" s="403">
        <f>VLOOKUP(A59,MATERIALES!A10:D403,4,FALSE)</f>
        <v>6198.4180083128913</v>
      </c>
      <c r="N59" s="273">
        <f t="shared" si="0"/>
        <v>2838.8754478073042</v>
      </c>
    </row>
    <row r="60" spans="1:14">
      <c r="A60" s="161"/>
      <c r="B60" s="43"/>
      <c r="C60" s="426"/>
      <c r="D60" s="426"/>
      <c r="E60" s="426"/>
      <c r="F60" s="426"/>
      <c r="G60" s="426"/>
      <c r="H60" s="426"/>
      <c r="I60" s="426"/>
      <c r="J60" s="312"/>
      <c r="K60" s="398"/>
      <c r="L60" s="422"/>
      <c r="M60" s="403"/>
      <c r="N60" s="273"/>
    </row>
    <row r="61" spans="1:14">
      <c r="A61" s="161"/>
      <c r="B61" s="43"/>
      <c r="C61" s="426"/>
      <c r="D61" s="426"/>
      <c r="E61" s="426"/>
      <c r="F61" s="426"/>
      <c r="G61" s="426"/>
      <c r="H61" s="426"/>
      <c r="I61" s="426"/>
      <c r="J61" s="312"/>
      <c r="K61" s="398"/>
      <c r="L61" s="422"/>
      <c r="M61" s="403"/>
      <c r="N61" s="273"/>
    </row>
    <row r="62" spans="1:14" ht="15.75" thickBot="1">
      <c r="B62" s="43"/>
      <c r="C62" s="311"/>
      <c r="D62" s="311"/>
      <c r="E62" s="311"/>
      <c r="F62" s="311"/>
      <c r="G62" s="311"/>
      <c r="H62" s="311"/>
      <c r="I62" s="311"/>
      <c r="J62" s="436"/>
      <c r="K62" s="126"/>
      <c r="L62" s="326"/>
      <c r="M62" s="403"/>
      <c r="N62" s="273"/>
    </row>
    <row r="63" spans="1:14" ht="15.75" thickBot="1">
      <c r="B63" s="826" t="s">
        <v>953</v>
      </c>
      <c r="C63" s="827"/>
      <c r="D63" s="827"/>
      <c r="E63" s="827"/>
      <c r="F63" s="827"/>
      <c r="G63" s="827"/>
      <c r="H63" s="827"/>
      <c r="I63" s="827"/>
      <c r="J63" s="827"/>
      <c r="K63" s="827"/>
      <c r="L63" s="827"/>
      <c r="M63" s="828"/>
      <c r="N63" s="395">
        <f>SUM(N52:N62)</f>
        <v>1014663.8913727097</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12" t="s">
        <v>961</v>
      </c>
      <c r="M67" s="891"/>
      <c r="N67" s="76" t="s">
        <v>951</v>
      </c>
    </row>
    <row r="68" spans="1:15">
      <c r="A68" t="s">
        <v>1256</v>
      </c>
      <c r="B68" s="46" t="str">
        <f>VLOOKUP(A68,TRANSPORTE!A5:D117,3,FALSE)</f>
        <v>Transporte de material de excavación</v>
      </c>
      <c r="C68" s="318"/>
      <c r="D68" s="318"/>
      <c r="E68" s="318"/>
      <c r="F68" s="318"/>
      <c r="G68" s="318"/>
      <c r="H68" s="312" t="s">
        <v>1468</v>
      </c>
      <c r="I68" s="280">
        <v>1.3</v>
      </c>
      <c r="J68" s="287">
        <v>1</v>
      </c>
      <c r="K68" s="280">
        <f>I68*J68</f>
        <v>1.3</v>
      </c>
      <c r="L68" s="913">
        <f>VLOOKUP(A68,TRANSPORTE!A5:D117,4,FALSE)</f>
        <v>1104.4210612622992</v>
      </c>
      <c r="M68" s="914"/>
      <c r="N68" s="288">
        <f>K68*L68</f>
        <v>1435.747379640989</v>
      </c>
    </row>
    <row r="69" spans="1:15">
      <c r="A69" t="s">
        <v>1408</v>
      </c>
      <c r="B69" s="46" t="str">
        <f>VLOOKUP(A69,TRANSPORTE!A6:D117,3,FALSE)</f>
        <v>Equipo de Transporte (Camiones Grúas</v>
      </c>
      <c r="C69" s="47"/>
      <c r="D69" s="47"/>
      <c r="E69" s="47"/>
      <c r="F69" s="47"/>
      <c r="G69" s="47"/>
      <c r="H69" s="312" t="s">
        <v>1468</v>
      </c>
      <c r="I69" s="280">
        <v>0.05</v>
      </c>
      <c r="J69" s="287">
        <v>1</v>
      </c>
      <c r="K69" s="280">
        <f>I69*J69</f>
        <v>0.05</v>
      </c>
      <c r="L69" s="913">
        <f>VLOOKUP(A69,TRANSPORTE!A6:D117,4,FALSE)</f>
        <v>56.382427707678374</v>
      </c>
      <c r="M69" s="914"/>
      <c r="N69" s="288">
        <f>K69*L69</f>
        <v>2.819121385383919</v>
      </c>
    </row>
    <row r="70" spans="1:15">
      <c r="B70" s="46"/>
      <c r="C70" s="47"/>
      <c r="D70" s="47"/>
      <c r="E70" s="47"/>
      <c r="F70" s="47"/>
      <c r="G70" s="47"/>
      <c r="H70" s="312"/>
      <c r="I70" s="280"/>
      <c r="J70" s="287"/>
      <c r="K70" s="280"/>
      <c r="L70" s="913"/>
      <c r="M70" s="914"/>
      <c r="N70" s="288"/>
    </row>
    <row r="71" spans="1:15">
      <c r="B71" s="46"/>
      <c r="C71" s="47"/>
      <c r="D71" s="47"/>
      <c r="E71" s="47"/>
      <c r="F71" s="47"/>
      <c r="G71" s="47"/>
      <c r="H71" s="312"/>
      <c r="I71" s="280"/>
      <c r="J71" s="287"/>
      <c r="K71" s="280"/>
      <c r="L71" s="913"/>
      <c r="M71" s="914"/>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1438.5665010263729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980"/>
      <c r="N78" s="98" t="s">
        <v>951</v>
      </c>
    </row>
    <row r="79" spans="1:15">
      <c r="A79" s="216"/>
      <c r="B79" s="208" t="s">
        <v>2043</v>
      </c>
      <c r="C79" s="209"/>
      <c r="D79" s="209"/>
      <c r="E79" s="209"/>
      <c r="F79" s="209"/>
      <c r="G79" s="209"/>
      <c r="H79" s="209"/>
      <c r="I79" s="210"/>
      <c r="J79" s="211"/>
      <c r="K79" s="212"/>
      <c r="L79" s="213"/>
      <c r="M79" s="214"/>
      <c r="N79" s="215"/>
    </row>
    <row r="80" spans="1:15">
      <c r="A80" s="162" t="s">
        <v>15</v>
      </c>
      <c r="B80" s="49" t="str">
        <f>VLOOKUP(A80,'MANO DE OBRA'!A8:D68,3,FALSE)</f>
        <v>Obrero (6)</v>
      </c>
      <c r="C80" s="47"/>
      <c r="D80" s="47"/>
      <c r="E80" s="47"/>
      <c r="F80" s="47"/>
      <c r="G80" s="47"/>
      <c r="H80" s="47"/>
      <c r="I80" s="293">
        <f>K80/J80*100</f>
        <v>175560</v>
      </c>
      <c r="J80" s="294">
        <v>185</v>
      </c>
      <c r="K80" s="295">
        <f>VLOOKUP(A80,'MANO DE OBRA'!A8:D99,4,FALSE)</f>
        <v>324786</v>
      </c>
      <c r="L80" s="50"/>
      <c r="M80" s="435">
        <v>1</v>
      </c>
      <c r="N80" s="396">
        <f>K80/M80</f>
        <v>324786</v>
      </c>
      <c r="O80" s="106"/>
    </row>
    <row r="81" spans="1:14">
      <c r="A81" s="162" t="s">
        <v>30</v>
      </c>
      <c r="B81" s="49" t="str">
        <f>VLOOKUP(A81,'MANO DE OBRA'!A8:D69,3,FALSE)</f>
        <v>Oficial</v>
      </c>
      <c r="C81" s="47"/>
      <c r="D81" s="47"/>
      <c r="E81" s="47"/>
      <c r="F81" s="47"/>
      <c r="G81" s="47"/>
      <c r="H81" s="47"/>
      <c r="I81" s="293">
        <f>K81/J81*100</f>
        <v>57668.23979157189</v>
      </c>
      <c r="J81" s="294">
        <v>185</v>
      </c>
      <c r="K81" s="295">
        <f>VLOOKUP(A81,'MANO DE OBRA'!A8:D100,4,FALSE)</f>
        <v>106686.24361440798</v>
      </c>
      <c r="L81" s="50"/>
      <c r="M81" s="432">
        <v>1</v>
      </c>
      <c r="N81" s="396">
        <f>K81/M81</f>
        <v>106686.24361440798</v>
      </c>
    </row>
    <row r="82" spans="1:14">
      <c r="A82" s="162"/>
      <c r="B82" s="165" t="s">
        <v>1651</v>
      </c>
      <c r="C82" s="47"/>
      <c r="D82" s="47"/>
      <c r="E82" s="47"/>
      <c r="F82" s="47"/>
      <c r="G82" s="47"/>
      <c r="H82" s="47"/>
      <c r="I82" s="293"/>
      <c r="J82" s="294"/>
      <c r="K82" s="295"/>
      <c r="L82" s="50"/>
      <c r="M82" s="433"/>
      <c r="N82" s="396"/>
    </row>
    <row r="83" spans="1:14">
      <c r="A83" t="s">
        <v>15</v>
      </c>
      <c r="B83" s="49" t="str">
        <f>VLOOKUP(A83,'MANO DE OBRA'!A9:D70,3,FALSE)</f>
        <v>Obrero (6)</v>
      </c>
      <c r="C83" s="47"/>
      <c r="D83" s="47"/>
      <c r="E83" s="47"/>
      <c r="F83" s="47"/>
      <c r="G83" s="47"/>
      <c r="H83" s="47"/>
      <c r="I83" s="293">
        <f>K83/J83*100</f>
        <v>175560</v>
      </c>
      <c r="J83" s="294">
        <v>185</v>
      </c>
      <c r="K83" s="295">
        <f>VLOOKUP(A83,'MANO DE OBRA'!A9:D101,4,FALSE)</f>
        <v>324786</v>
      </c>
      <c r="L83" s="50"/>
      <c r="M83" s="301">
        <v>12</v>
      </c>
      <c r="N83" s="396">
        <f>K83/M83</f>
        <v>27065.5</v>
      </c>
    </row>
    <row r="84" spans="1:14">
      <c r="A84" t="s">
        <v>30</v>
      </c>
      <c r="B84" s="49" t="str">
        <f>VLOOKUP(A84,'MANO DE OBRA'!A10:D71,3,FALSE)</f>
        <v>Oficial</v>
      </c>
      <c r="C84" s="47"/>
      <c r="D84" s="47"/>
      <c r="E84" s="47"/>
      <c r="F84" s="47"/>
      <c r="G84" s="47"/>
      <c r="H84" s="47"/>
      <c r="I84" s="293">
        <f>K84/J84*100</f>
        <v>57668.23979157189</v>
      </c>
      <c r="J84" s="294">
        <v>185</v>
      </c>
      <c r="K84" s="295">
        <f>VLOOKUP(A84,'MANO DE OBRA'!A10:D102,4,FALSE)</f>
        <v>106686.24361440798</v>
      </c>
      <c r="L84" s="319"/>
      <c r="M84" s="301">
        <v>12</v>
      </c>
      <c r="N84" s="396">
        <f>K84/M84</f>
        <v>8890.5203012006659</v>
      </c>
    </row>
    <row r="85" spans="1:14">
      <c r="B85" s="49"/>
      <c r="C85" s="47"/>
      <c r="D85" s="47"/>
      <c r="E85" s="47"/>
      <c r="F85" s="47"/>
      <c r="G85" s="47"/>
      <c r="H85" s="47"/>
      <c r="I85" s="280"/>
      <c r="J85" s="298"/>
      <c r="K85" s="299"/>
      <c r="L85" s="319"/>
      <c r="M85" s="301"/>
      <c r="N85" s="297"/>
    </row>
    <row r="86" spans="1:14" ht="15.75" thickBot="1">
      <c r="B86" s="902"/>
      <c r="C86" s="903"/>
      <c r="D86" s="903"/>
      <c r="E86" s="903"/>
      <c r="F86" s="903"/>
      <c r="G86" s="903"/>
      <c r="H86" s="903"/>
      <c r="I86" s="126"/>
      <c r="J86" s="126"/>
      <c r="K86" s="126"/>
      <c r="L86" s="916"/>
      <c r="M86" s="916"/>
      <c r="N86" s="45"/>
    </row>
    <row r="87" spans="1:14" ht="15.75" thickBot="1">
      <c r="B87" s="915" t="s">
        <v>953</v>
      </c>
      <c r="C87" s="869"/>
      <c r="D87" s="869"/>
      <c r="E87" s="869"/>
      <c r="F87" s="869"/>
      <c r="G87" s="869"/>
      <c r="H87" s="869"/>
      <c r="I87" s="869"/>
      <c r="J87" s="869"/>
      <c r="K87" s="869"/>
      <c r="L87" s="869"/>
      <c r="M87" s="870"/>
      <c r="N87" s="302">
        <f>SUM(N80:N86)</f>
        <v>467428.26391560864</v>
      </c>
    </row>
    <row r="88" spans="1:14" ht="15.75" thickBot="1">
      <c r="B88" s="33"/>
      <c r="C88" s="34"/>
      <c r="D88" s="34"/>
      <c r="E88" s="34"/>
      <c r="F88" s="34"/>
      <c r="G88" s="34"/>
      <c r="H88" s="34"/>
      <c r="I88" s="34"/>
      <c r="J88" s="34"/>
      <c r="K88" s="34"/>
      <c r="L88" s="34"/>
      <c r="M88" s="34"/>
      <c r="N88" s="35"/>
    </row>
    <row r="89" spans="1:14" ht="15.75" thickBot="1">
      <c r="B89" s="826" t="s">
        <v>967</v>
      </c>
      <c r="C89" s="827"/>
      <c r="D89" s="827"/>
      <c r="E89" s="827"/>
      <c r="F89" s="827"/>
      <c r="G89" s="827"/>
      <c r="H89" s="827"/>
      <c r="I89" s="827"/>
      <c r="J89" s="827"/>
      <c r="K89" s="827"/>
      <c r="L89" s="827"/>
      <c r="M89" s="828"/>
      <c r="N89" s="99">
        <f>N47+N63+N74+N87</f>
        <v>2417379.8315034569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1" t="s">
        <v>969</v>
      </c>
      <c r="C93" s="872"/>
      <c r="D93" s="872"/>
      <c r="E93" s="872"/>
      <c r="F93" s="872"/>
      <c r="G93" s="872"/>
      <c r="H93" s="872"/>
      <c r="I93" s="315"/>
      <c r="J93" s="335"/>
      <c r="K93" s="303" t="s">
        <v>970</v>
      </c>
      <c r="L93" s="873" t="s">
        <v>971</v>
      </c>
      <c r="M93" s="874"/>
      <c r="N93" s="304"/>
    </row>
    <row r="94" spans="1:14">
      <c r="B94" s="859" t="s">
        <v>972</v>
      </c>
      <c r="C94" s="860"/>
      <c r="D94" s="860"/>
      <c r="E94" s="860"/>
      <c r="F94" s="860"/>
      <c r="G94" s="860"/>
      <c r="H94" s="860"/>
      <c r="I94" s="87"/>
      <c r="J94" s="88"/>
      <c r="K94" s="305">
        <v>0.2</v>
      </c>
      <c r="L94" s="861">
        <f>N89*K94</f>
        <v>483475.96630069142</v>
      </c>
      <c r="M94" s="862"/>
      <c r="N94" s="51"/>
    </row>
    <row r="95" spans="1:14">
      <c r="B95" s="89" t="s">
        <v>973</v>
      </c>
      <c r="C95" s="90"/>
      <c r="D95" s="90"/>
      <c r="E95" s="90"/>
      <c r="F95" s="90"/>
      <c r="G95" s="90"/>
      <c r="H95" s="90"/>
      <c r="I95" s="87"/>
      <c r="J95" s="88"/>
      <c r="K95" s="305">
        <v>0.05</v>
      </c>
      <c r="L95" s="861">
        <f>N89*K95</f>
        <v>120868.99157517285</v>
      </c>
      <c r="M95" s="862"/>
      <c r="N95" s="51"/>
    </row>
    <row r="96" spans="1:14" ht="15.75" thickBot="1">
      <c r="B96" s="91" t="s">
        <v>974</v>
      </c>
      <c r="C96" s="92"/>
      <c r="D96" s="92"/>
      <c r="E96" s="92"/>
      <c r="F96" s="92"/>
      <c r="G96" s="92"/>
      <c r="H96" s="92"/>
      <c r="I96" s="93"/>
      <c r="J96" s="94"/>
      <c r="K96" s="306">
        <v>0.05</v>
      </c>
      <c r="L96" s="863">
        <f>N89*K96</f>
        <v>120868.99157517285</v>
      </c>
      <c r="M96" s="864"/>
      <c r="N96" s="51"/>
    </row>
    <row r="97" spans="1:14" ht="15.75" thickBot="1">
      <c r="B97" s="826" t="s">
        <v>953</v>
      </c>
      <c r="C97" s="827"/>
      <c r="D97" s="827"/>
      <c r="E97" s="827"/>
      <c r="F97" s="827"/>
      <c r="G97" s="827"/>
      <c r="H97" s="827"/>
      <c r="I97" s="827"/>
      <c r="J97" s="827"/>
      <c r="K97" s="827"/>
      <c r="L97" s="827"/>
      <c r="M97" s="828"/>
      <c r="N97" s="52">
        <f>L94+L95+L96</f>
        <v>725213.9494510371</v>
      </c>
    </row>
    <row r="98" spans="1:14" ht="15.75" thickBot="1">
      <c r="B98" s="33"/>
      <c r="C98" s="34"/>
      <c r="D98" s="34"/>
      <c r="E98" s="34"/>
      <c r="F98" s="34"/>
      <c r="G98" s="34"/>
      <c r="H98" s="34"/>
      <c r="I98" s="34"/>
      <c r="J98" s="34"/>
      <c r="K98" s="34"/>
      <c r="L98" s="34"/>
      <c r="M98" s="34"/>
      <c r="N98" s="35"/>
    </row>
    <row r="99" spans="1:14" ht="15.75" thickBot="1">
      <c r="A99" t="s">
        <v>2016</v>
      </c>
      <c r="B99" s="826" t="s">
        <v>975</v>
      </c>
      <c r="C99" s="827"/>
      <c r="D99" s="827"/>
      <c r="E99" s="827"/>
      <c r="F99" s="827"/>
      <c r="G99" s="827"/>
      <c r="H99" s="827"/>
      <c r="I99" s="827"/>
      <c r="J99" s="827"/>
      <c r="K99" s="827"/>
      <c r="L99" s="827"/>
      <c r="M99" s="828"/>
      <c r="N99" s="189">
        <f>N89+N97</f>
        <v>3142593.7809544941</v>
      </c>
    </row>
    <row r="100" spans="1:14">
      <c r="B100" s="240"/>
      <c r="C100" s="241"/>
      <c r="D100" s="241"/>
      <c r="E100" s="241"/>
      <c r="F100" s="241"/>
      <c r="G100" s="241"/>
      <c r="H100" s="241"/>
      <c r="I100" s="241"/>
      <c r="J100" s="241"/>
      <c r="K100" s="241"/>
      <c r="L100" s="241"/>
      <c r="M100" s="241"/>
      <c r="N100" s="242"/>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244"/>
      <c r="F103" s="244"/>
      <c r="G103" s="244"/>
      <c r="H103" s="244"/>
      <c r="I103" s="244"/>
      <c r="J103" s="244"/>
      <c r="K103" s="244"/>
      <c r="L103" s="244"/>
      <c r="M103" s="244"/>
      <c r="N103" s="245"/>
    </row>
    <row r="104" spans="1:14">
      <c r="B104" s="243"/>
      <c r="C104" s="244"/>
      <c r="D104" s="244"/>
      <c r="E104" s="418" t="s">
        <v>976</v>
      </c>
      <c r="F104" s="418"/>
      <c r="G104" s="418"/>
      <c r="H104" s="418"/>
      <c r="I104" s="418"/>
      <c r="J104" s="418"/>
      <c r="K104" s="244"/>
      <c r="L104" s="244"/>
      <c r="M104" s="244"/>
      <c r="N104" s="245"/>
    </row>
    <row r="105" spans="1:14">
      <c r="B105" s="243"/>
      <c r="C105" s="244"/>
      <c r="D105" s="244"/>
      <c r="E105" s="244" t="s">
        <v>977</v>
      </c>
      <c r="F105" s="244"/>
      <c r="G105" s="244"/>
      <c r="H105" s="244"/>
      <c r="I105" s="244"/>
      <c r="J105" s="244"/>
      <c r="K105" s="244"/>
      <c r="L105" s="244"/>
      <c r="M105" s="244"/>
      <c r="N105" s="245"/>
    </row>
    <row r="106" spans="1:14">
      <c r="B106" s="243"/>
      <c r="C106" s="244"/>
      <c r="D106" s="244"/>
      <c r="E106" s="244" t="s">
        <v>978</v>
      </c>
      <c r="F106" s="244"/>
      <c r="G106" s="244"/>
      <c r="H106" s="244"/>
      <c r="I106" s="244"/>
      <c r="J106" s="244"/>
      <c r="K106" s="244"/>
      <c r="L106" s="244"/>
      <c r="M106" s="244"/>
      <c r="N106" s="245"/>
    </row>
    <row r="107" spans="1:14">
      <c r="B107" s="243"/>
      <c r="C107" s="244"/>
      <c r="D107" s="244"/>
      <c r="E107" s="244" t="s">
        <v>979</v>
      </c>
      <c r="F107" s="244"/>
      <c r="G107" s="244"/>
      <c r="H107" s="244"/>
      <c r="I107" s="244"/>
      <c r="J107" s="244"/>
      <c r="K107" s="244"/>
      <c r="L107" s="244"/>
      <c r="M107" s="244"/>
      <c r="N107" s="245"/>
    </row>
    <row r="108" spans="1:14" ht="15.75" thickBot="1">
      <c r="B108" s="243"/>
      <c r="C108" s="244"/>
      <c r="D108" s="244"/>
      <c r="E108" s="244"/>
      <c r="F108" s="244" t="s">
        <v>980</v>
      </c>
      <c r="G108" s="244"/>
      <c r="H108" s="244"/>
      <c r="I108" s="244"/>
      <c r="J108" s="244"/>
      <c r="K108" s="244"/>
      <c r="L108" s="244"/>
      <c r="M108" s="244"/>
      <c r="N108" s="245"/>
    </row>
    <row r="109" spans="1:14">
      <c r="B109" s="228" t="s">
        <v>2216</v>
      </c>
      <c r="C109" s="229"/>
      <c r="D109" s="229"/>
      <c r="E109" s="229"/>
      <c r="F109" s="229"/>
      <c r="G109" s="229"/>
      <c r="H109" s="229"/>
      <c r="I109" s="229"/>
      <c r="J109" s="229"/>
      <c r="K109" s="229"/>
      <c r="L109" s="229"/>
      <c r="M109" s="229"/>
      <c r="N109" s="230"/>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c r="B112" s="246"/>
      <c r="C112" s="247"/>
      <c r="D112" s="247"/>
      <c r="E112" s="247"/>
      <c r="F112" s="247"/>
      <c r="G112" s="247"/>
      <c r="H112" s="247"/>
      <c r="I112" s="247"/>
      <c r="J112" s="247"/>
      <c r="K112" s="247"/>
      <c r="L112" s="247"/>
      <c r="M112" s="247"/>
      <c r="N112" s="248"/>
    </row>
    <row r="113" spans="2:14" ht="15.75" thickBot="1">
      <c r="B113" s="249"/>
      <c r="C113" s="250"/>
      <c r="D113" s="250"/>
      <c r="E113" s="250"/>
      <c r="F113" s="250"/>
      <c r="G113" s="250"/>
      <c r="H113" s="250"/>
      <c r="I113" s="250"/>
      <c r="J113" s="250"/>
      <c r="K113" s="250"/>
      <c r="L113" s="250"/>
      <c r="M113" s="250"/>
      <c r="N113" s="251"/>
    </row>
    <row r="114" spans="2:14">
      <c r="B114" s="252"/>
      <c r="C114" s="253"/>
      <c r="D114" s="253"/>
      <c r="E114" s="253"/>
      <c r="F114" s="253"/>
      <c r="G114" s="253"/>
      <c r="H114" s="253"/>
      <c r="I114" s="253"/>
      <c r="J114" s="253"/>
      <c r="K114" s="253"/>
      <c r="L114" s="253"/>
      <c r="M114" s="253"/>
      <c r="N114" s="254"/>
    </row>
    <row r="115" spans="2:14">
      <c r="B115" s="255" t="s">
        <v>2217</v>
      </c>
      <c r="C115" s="256"/>
      <c r="D115" s="256"/>
      <c r="E115" s="256"/>
      <c r="F115" s="256"/>
      <c r="G115" s="256"/>
      <c r="H115" s="256"/>
      <c r="I115" s="256"/>
      <c r="J115" s="256"/>
      <c r="K115" s="256"/>
      <c r="L115" s="256"/>
      <c r="M115" s="256"/>
      <c r="N115" s="257"/>
    </row>
    <row r="116" spans="2:14" ht="15" customHeight="1">
      <c r="B116" s="970" t="s">
        <v>2218</v>
      </c>
      <c r="C116" s="971"/>
      <c r="D116" s="971"/>
      <c r="E116" s="971"/>
      <c r="F116" s="971"/>
      <c r="G116" s="971"/>
      <c r="H116" s="971"/>
      <c r="I116" s="971"/>
      <c r="J116" s="971"/>
      <c r="K116" s="971"/>
      <c r="L116" s="971"/>
      <c r="M116" s="971"/>
      <c r="N116" s="972"/>
    </row>
    <row r="117" spans="2:14" ht="15" customHeight="1">
      <c r="B117" s="970"/>
      <c r="C117" s="971"/>
      <c r="D117" s="971"/>
      <c r="E117" s="971"/>
      <c r="F117" s="971"/>
      <c r="G117" s="971"/>
      <c r="H117" s="971"/>
      <c r="I117" s="971"/>
      <c r="J117" s="971"/>
      <c r="K117" s="971"/>
      <c r="L117" s="971"/>
      <c r="M117" s="971"/>
      <c r="N117" s="972"/>
    </row>
    <row r="118" spans="2:14" ht="30" customHeight="1">
      <c r="B118" s="973" t="s">
        <v>2219</v>
      </c>
      <c r="C118" s="974"/>
      <c r="D118" s="974"/>
      <c r="E118" s="974"/>
      <c r="F118" s="974"/>
      <c r="G118" s="974"/>
      <c r="H118" s="974"/>
      <c r="I118" s="974"/>
      <c r="J118" s="974"/>
      <c r="K118" s="974"/>
      <c r="L118" s="974"/>
      <c r="M118" s="974"/>
      <c r="N118" s="975"/>
    </row>
    <row r="119" spans="2:14">
      <c r="B119" s="973"/>
      <c r="C119" s="974"/>
      <c r="D119" s="974"/>
      <c r="E119" s="974"/>
      <c r="F119" s="974"/>
      <c r="G119" s="974"/>
      <c r="H119" s="974"/>
      <c r="I119" s="974"/>
      <c r="J119" s="974"/>
      <c r="K119" s="974"/>
      <c r="L119" s="974"/>
      <c r="M119" s="974"/>
      <c r="N119" s="975"/>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340"/>
      <c r="C122" s="341"/>
      <c r="D122" s="341"/>
      <c r="E122" s="341"/>
      <c r="F122" s="341"/>
      <c r="G122" s="341"/>
      <c r="H122" s="341"/>
      <c r="I122" s="341"/>
      <c r="J122" s="341"/>
      <c r="K122" s="341"/>
      <c r="L122" s="341"/>
      <c r="M122" s="341"/>
      <c r="N122" s="342"/>
    </row>
    <row r="123" spans="2:14">
      <c r="B123" s="255"/>
      <c r="C123" s="256"/>
      <c r="D123" s="256"/>
      <c r="E123" s="256"/>
      <c r="F123" s="256"/>
      <c r="G123" s="256"/>
      <c r="H123" s="256"/>
      <c r="I123" s="256"/>
      <c r="J123" s="256"/>
      <c r="K123" s="256"/>
      <c r="L123" s="256"/>
      <c r="M123" s="256"/>
      <c r="N123" s="257"/>
    </row>
    <row r="124" spans="2:14">
      <c r="B124" s="243"/>
      <c r="C124" s="244"/>
      <c r="D124" s="244"/>
      <c r="E124" s="244" t="s">
        <v>976</v>
      </c>
      <c r="F124" s="418"/>
      <c r="G124" s="418"/>
      <c r="H124" s="244"/>
      <c r="I124" s="244"/>
      <c r="J124" s="244"/>
      <c r="K124" s="244"/>
      <c r="L124" s="244"/>
      <c r="M124" s="244"/>
      <c r="N124" s="245"/>
    </row>
    <row r="125" spans="2:14">
      <c r="B125" s="243"/>
      <c r="C125" s="244"/>
      <c r="D125" s="244"/>
      <c r="E125" s="419" t="s">
        <v>977</v>
      </c>
      <c r="F125" s="244"/>
      <c r="G125" s="244"/>
      <c r="H125" s="419"/>
      <c r="I125" s="419"/>
      <c r="J125" s="419"/>
      <c r="K125" s="244"/>
      <c r="L125" s="244"/>
      <c r="M125" s="244"/>
      <c r="N125" s="245"/>
    </row>
    <row r="126" spans="2:14">
      <c r="B126" s="243"/>
      <c r="C126" s="244"/>
      <c r="D126" s="244"/>
      <c r="E126" s="258" t="s">
        <v>981</v>
      </c>
      <c r="F126" s="244"/>
      <c r="G126" s="244"/>
      <c r="H126" s="258"/>
      <c r="I126" s="258"/>
      <c r="J126" s="258"/>
      <c r="K126" s="244"/>
      <c r="L126" s="244"/>
      <c r="M126" s="244"/>
      <c r="N126" s="245"/>
    </row>
    <row r="127" spans="2:14">
      <c r="B127" s="259"/>
      <c r="C127" s="256"/>
      <c r="D127" s="256"/>
      <c r="E127" s="244" t="s">
        <v>979</v>
      </c>
      <c r="F127" s="244"/>
      <c r="G127" s="244"/>
      <c r="H127" s="244"/>
      <c r="I127" s="244"/>
      <c r="J127" s="244"/>
      <c r="K127" s="256"/>
      <c r="L127" s="256"/>
      <c r="M127" s="256"/>
      <c r="N127" s="257"/>
    </row>
    <row r="128" spans="2:14">
      <c r="B128" s="259"/>
      <c r="C128" s="256"/>
      <c r="D128" s="256"/>
      <c r="E128" s="256"/>
      <c r="F128" s="244"/>
      <c r="G128" s="244"/>
      <c r="H128" s="244"/>
      <c r="I128" s="244"/>
      <c r="J128" s="244"/>
      <c r="K128" s="256"/>
      <c r="L128" s="256"/>
      <c r="M128" s="256"/>
      <c r="N128" s="257"/>
    </row>
    <row r="129" spans="2:14">
      <c r="B129" s="259" t="s">
        <v>2220</v>
      </c>
      <c r="C129" s="258"/>
      <c r="D129" s="258"/>
      <c r="E129" s="244"/>
      <c r="F129" s="244"/>
      <c r="G129" s="244"/>
      <c r="H129" s="244"/>
      <c r="I129" s="244"/>
      <c r="J129" s="976"/>
      <c r="K129" s="976"/>
      <c r="L129" s="976"/>
      <c r="M129" s="976"/>
      <c r="N129" s="977"/>
    </row>
    <row r="130" spans="2:14" ht="15.75" thickBot="1">
      <c r="B130" s="420" t="s">
        <v>2221</v>
      </c>
      <c r="C130" s="421"/>
      <c r="D130" s="421"/>
      <c r="E130" s="260"/>
      <c r="F130" s="260"/>
      <c r="G130" s="260"/>
      <c r="H130" s="260"/>
      <c r="I130" s="260"/>
      <c r="J130" s="978"/>
      <c r="K130" s="978"/>
      <c r="L130" s="978"/>
      <c r="M130" s="978"/>
      <c r="N130" s="97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40.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2"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1100</v>
      </c>
      <c r="C31" s="81" t="s">
        <v>1653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116352.64355585327</v>
      </c>
      <c r="L36" s="271"/>
      <c r="M36" s="272">
        <v>0.16</v>
      </c>
      <c r="N36" s="273">
        <f>K36/M36</f>
        <v>727204.02222408296</v>
      </c>
    </row>
    <row r="37" spans="1:14">
      <c r="A37" s="113" t="s">
        <v>261</v>
      </c>
      <c r="B37" s="875" t="str">
        <f>VLOOKUP(A37,EQUIPOS!A7:D154,3,FALSE)</f>
        <v xml:space="preserve">Motobomba 3 PULGADAS (incluye operario)
</v>
      </c>
      <c r="C37" s="876"/>
      <c r="D37" s="876"/>
      <c r="E37" s="876"/>
      <c r="F37" s="876"/>
      <c r="G37" s="876"/>
      <c r="H37" s="877"/>
      <c r="I37" s="422"/>
      <c r="J37" s="423"/>
      <c r="K37" s="270">
        <f>VLOOKUP(A37,EQUIPOS!A7:D164,4,FALSE)</f>
        <v>6399.9619751393411</v>
      </c>
      <c r="L37" s="336"/>
      <c r="M37" s="337">
        <v>0.16</v>
      </c>
      <c r="N37" s="273">
        <f>K37/M37</f>
        <v>39999.762344620882</v>
      </c>
    </row>
    <row r="38" spans="1:14">
      <c r="A38" s="113"/>
      <c r="B38" s="875"/>
      <c r="C38" s="876"/>
      <c r="D38" s="876"/>
      <c r="E38" s="876"/>
      <c r="F38" s="876"/>
      <c r="G38" s="876"/>
      <c r="H38" s="877"/>
      <c r="I38" s="422"/>
      <c r="J38" s="423"/>
      <c r="K38" s="439"/>
      <c r="L38" s="336"/>
      <c r="M38" s="337"/>
      <c r="N38" s="273"/>
    </row>
    <row r="39" spans="1:14">
      <c r="A39" s="113"/>
      <c r="B39" s="875"/>
      <c r="C39" s="876"/>
      <c r="D39" s="876"/>
      <c r="E39" s="876"/>
      <c r="F39" s="876"/>
      <c r="G39" s="876"/>
      <c r="H39" s="877"/>
      <c r="I39" s="422"/>
      <c r="J39" s="423"/>
      <c r="K39" s="439"/>
      <c r="L39" s="336"/>
      <c r="M39" s="337"/>
      <c r="N39" s="273"/>
    </row>
    <row r="40" spans="1:14">
      <c r="A40" s="113"/>
      <c r="B40" s="875"/>
      <c r="C40" s="876"/>
      <c r="D40" s="876"/>
      <c r="E40" s="876"/>
      <c r="F40" s="876"/>
      <c r="G40" s="876"/>
      <c r="H40" s="877"/>
      <c r="I40" s="329"/>
      <c r="J40" s="331"/>
      <c r="K40" s="439"/>
      <c r="L40" s="424"/>
      <c r="M40" s="425"/>
      <c r="N40" s="273"/>
    </row>
    <row r="41" spans="1:14">
      <c r="B41" s="875"/>
      <c r="C41" s="876"/>
      <c r="D41" s="876"/>
      <c r="E41" s="876"/>
      <c r="F41" s="876"/>
      <c r="G41" s="876"/>
      <c r="H41" s="877"/>
      <c r="I41" s="36"/>
      <c r="J41" s="37"/>
      <c r="K41" s="439"/>
      <c r="L41" s="277"/>
      <c r="M41" s="278"/>
      <c r="N41" s="273"/>
    </row>
    <row r="42" spans="1:14">
      <c r="B42" s="321"/>
      <c r="C42" s="322"/>
      <c r="D42" s="322"/>
      <c r="E42" s="322"/>
      <c r="F42" s="324"/>
      <c r="G42" s="324"/>
      <c r="H42" s="125"/>
      <c r="I42" s="36"/>
      <c r="J42" s="37"/>
      <c r="K42" s="439"/>
      <c r="L42" s="277"/>
      <c r="M42" s="278"/>
      <c r="N42" s="274"/>
    </row>
    <row r="43" spans="1:14">
      <c r="B43" s="883" t="s">
        <v>952</v>
      </c>
      <c r="C43" s="884"/>
      <c r="D43" s="884"/>
      <c r="E43" s="38"/>
      <c r="F43" s="39"/>
      <c r="G43" s="39"/>
      <c r="H43" s="40"/>
      <c r="I43" s="36"/>
      <c r="J43" s="37"/>
      <c r="K43" s="280"/>
      <c r="L43" s="277"/>
      <c r="M43" s="402">
        <v>0.05</v>
      </c>
      <c r="N43" s="345">
        <f>N77*M43</f>
        <v>12625.400141187813</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779829.18470989168</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453</v>
      </c>
      <c r="B50" s="43" t="str">
        <f>VLOOKUP(A50,MATERIALES!A5:D373,3,FALSE)</f>
        <v>Explosivos  75% (INDUGEL)</v>
      </c>
      <c r="C50" s="282"/>
      <c r="D50" s="282"/>
      <c r="E50" s="282"/>
      <c r="F50" s="282"/>
      <c r="G50" s="282"/>
      <c r="H50" s="282"/>
      <c r="I50" s="282"/>
      <c r="J50" s="312" t="str">
        <f>VLOOKUP(A50,MATERIALES!A6:D642,2,FALSE)</f>
        <v>lb</v>
      </c>
      <c r="K50" s="283">
        <v>0.2</v>
      </c>
      <c r="L50" s="268"/>
      <c r="M50" s="403">
        <f>VLOOKUP(A50,MATERIALES!A5:D396,4,FALSE)</f>
        <v>7472.537265577208</v>
      </c>
      <c r="N50" s="273">
        <f>K50*M50</f>
        <v>1494.5074531154416</v>
      </c>
    </row>
    <row r="51" spans="1:14">
      <c r="A51" s="161"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VLOOKUP(A51,MATERIALES!A6:D397,4,FALSE)</f>
        <v>1147.8551867246094</v>
      </c>
      <c r="N51" s="273">
        <f>K51*M51</f>
        <v>1147.8551867246094</v>
      </c>
    </row>
    <row r="52" spans="1:14">
      <c r="A52" s="161" t="s">
        <v>552</v>
      </c>
      <c r="B52" s="43" t="str">
        <f>VLOOKUP(A52,MATERIALES!A6:D373,3,FALSE)</f>
        <v>Mecha Lenta</v>
      </c>
      <c r="C52" s="426"/>
      <c r="D52" s="426"/>
      <c r="E52" s="426"/>
      <c r="F52" s="426"/>
      <c r="G52" s="426"/>
      <c r="H52" s="426"/>
      <c r="I52" s="426"/>
      <c r="J52" s="313" t="str">
        <f>VLOOKUP(A52,MATERIALES!A6:D644,2,FALSE)</f>
        <v>m</v>
      </c>
      <c r="K52" s="398">
        <v>0.5</v>
      </c>
      <c r="L52" s="422"/>
      <c r="M52" s="403">
        <f>VLOOKUP(A52,MATERIALES!A6:D398,4,FALSE)</f>
        <v>843.67356224258788</v>
      </c>
      <c r="N52" s="273">
        <f>K52*M52</f>
        <v>421.83678112129394</v>
      </c>
    </row>
    <row r="53" spans="1:14">
      <c r="A53" s="161" t="s">
        <v>747</v>
      </c>
      <c r="B53" s="43" t="str">
        <f>VLOOKUP(A53,MATERIALES!A6:D373,3,FALSE)</f>
        <v>Acero A-37</v>
      </c>
      <c r="C53" s="426"/>
      <c r="D53" s="426"/>
      <c r="E53" s="426"/>
      <c r="F53" s="426"/>
      <c r="G53" s="426"/>
      <c r="H53" s="426"/>
      <c r="I53" s="426"/>
      <c r="J53" s="313" t="str">
        <f>VLOOKUP(A53,MATERIALES!A7:D645,2,FALSE)</f>
        <v>kg</v>
      </c>
      <c r="K53" s="398">
        <v>150</v>
      </c>
      <c r="L53" s="422"/>
      <c r="M53" s="403">
        <f>VLOOKUP(A53,MATERIALES!A6:D399,4,FALSE)</f>
        <v>3026.4172898623542</v>
      </c>
      <c r="N53" s="273">
        <f>K53*M53</f>
        <v>453962.59347935312</v>
      </c>
    </row>
    <row r="54" spans="1:14">
      <c r="A54" s="161" t="s">
        <v>831</v>
      </c>
      <c r="B54" s="43" t="str">
        <f>VLOOKUP(A54,MATERIALES!A7:D373,3,FALSE)</f>
        <v>Concreto Resistencia  32 (Mpa)</v>
      </c>
      <c r="C54" s="426"/>
      <c r="D54" s="426"/>
      <c r="E54" s="426"/>
      <c r="F54" s="426"/>
      <c r="G54" s="426"/>
      <c r="H54" s="426"/>
      <c r="I54" s="426"/>
      <c r="J54" s="313" t="str">
        <f>VLOOKUP(A54,MATERIALES!A8:D646,2,FALSE)</f>
        <v>m3</v>
      </c>
      <c r="K54" s="398">
        <v>1</v>
      </c>
      <c r="L54" s="422"/>
      <c r="M54" s="403">
        <f>VLOOKUP(A54,MATERIALES!A7:D400,4,FALSE)</f>
        <v>401662.10910490563</v>
      </c>
      <c r="N54" s="273">
        <f>K54*M54</f>
        <v>401662.10910490563</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858688.90200522006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1272</v>
      </c>
      <c r="B63" s="46" t="str">
        <f>VLOOKUP(A63,TRANSPORTE!A5:D117,3,FALSE)</f>
        <v>Transporte de material de excavación</v>
      </c>
      <c r="C63" s="318"/>
      <c r="D63" s="318"/>
      <c r="E63" s="318"/>
      <c r="F63" s="318"/>
      <c r="G63" s="318"/>
      <c r="H63" s="312" t="s">
        <v>1468</v>
      </c>
      <c r="I63" s="280">
        <v>1</v>
      </c>
      <c r="J63" s="287">
        <v>1</v>
      </c>
      <c r="K63" s="280">
        <f>I63*J63</f>
        <v>1</v>
      </c>
      <c r="L63" s="913">
        <f>VLOOKUP(A63,TRANSPORTE!A5:D117,4,FALSE)</f>
        <v>1104.4210612622992</v>
      </c>
      <c r="M63" s="914"/>
      <c r="N63" s="288">
        <f>K63*L63</f>
        <v>1104.4210612622992</v>
      </c>
    </row>
    <row r="64" spans="1:14">
      <c r="B64" s="46"/>
      <c r="C64" s="47"/>
      <c r="D64" s="47"/>
      <c r="E64" s="47"/>
      <c r="F64" s="47"/>
      <c r="G64" s="47"/>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1104.4210612622992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11</v>
      </c>
      <c r="B73" s="49" t="str">
        <f>VLOOKUP(A73,'MANO DE OBRA'!A8:D68,3,FALSE)</f>
        <v>Obrero (4)</v>
      </c>
      <c r="C73" s="47"/>
      <c r="D73" s="47"/>
      <c r="E73" s="47"/>
      <c r="F73" s="47"/>
      <c r="G73" s="47"/>
      <c r="H73" s="47"/>
      <c r="I73" s="293">
        <f>K73/J73*100</f>
        <v>117040.00000000001</v>
      </c>
      <c r="J73" s="294">
        <v>185</v>
      </c>
      <c r="K73" s="295">
        <f>VLOOKUP(A73,'MANO DE OBRA'!A8:D99,4,FALSE)</f>
        <v>216524</v>
      </c>
      <c r="L73" s="50"/>
      <c r="M73" s="435">
        <v>1.28</v>
      </c>
      <c r="N73" s="396">
        <f>K73/M73</f>
        <v>169159.375</v>
      </c>
      <c r="O73" s="106"/>
    </row>
    <row r="74" spans="1:15">
      <c r="A74" s="162"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432">
        <v>1.28</v>
      </c>
      <c r="N74" s="396">
        <f>K74/M74</f>
        <v>83348.627823756236</v>
      </c>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SUM(N73:N76)</f>
        <v>252508.00282375625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N45+N58+N68+N77</f>
        <v>1892130.5106001303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378426.10212002607</v>
      </c>
      <c r="M84" s="862"/>
      <c r="N84" s="51"/>
    </row>
    <row r="85" spans="1:14">
      <c r="B85" s="89" t="s">
        <v>973</v>
      </c>
      <c r="C85" s="90"/>
      <c r="D85" s="90"/>
      <c r="E85" s="90"/>
      <c r="F85" s="90"/>
      <c r="G85" s="90"/>
      <c r="H85" s="90"/>
      <c r="I85" s="87"/>
      <c r="J85" s="88"/>
      <c r="K85" s="305">
        <v>0.05</v>
      </c>
      <c r="L85" s="861">
        <f>N79*K85</f>
        <v>94606.525530006518</v>
      </c>
      <c r="M85" s="862"/>
      <c r="N85" s="51"/>
    </row>
    <row r="86" spans="1:14" ht="15.75" thickBot="1">
      <c r="B86" s="91" t="s">
        <v>974</v>
      </c>
      <c r="C86" s="92"/>
      <c r="D86" s="92"/>
      <c r="E86" s="92"/>
      <c r="F86" s="92"/>
      <c r="G86" s="92"/>
      <c r="H86" s="92"/>
      <c r="I86" s="93"/>
      <c r="J86" s="94"/>
      <c r="K86" s="306">
        <v>0.05</v>
      </c>
      <c r="L86" s="863">
        <f>N79*K86</f>
        <v>94606.525530006518</v>
      </c>
      <c r="M86" s="864"/>
      <c r="N86" s="51"/>
    </row>
    <row r="87" spans="1:14" ht="15.75" thickBot="1">
      <c r="B87" s="826" t="s">
        <v>953</v>
      </c>
      <c r="C87" s="827"/>
      <c r="D87" s="827"/>
      <c r="E87" s="827"/>
      <c r="F87" s="827"/>
      <c r="G87" s="827"/>
      <c r="H87" s="827"/>
      <c r="I87" s="827"/>
      <c r="J87" s="827"/>
      <c r="K87" s="827"/>
      <c r="L87" s="827"/>
      <c r="M87" s="828"/>
      <c r="N87" s="52">
        <f>L84+L85+L86</f>
        <v>567639.15318003914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2459769.6637801696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2"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38.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453"/>
      <c r="L30" s="802" t="s">
        <v>945</v>
      </c>
      <c r="M30" s="803"/>
      <c r="N30" s="71" t="s">
        <v>946</v>
      </c>
    </row>
    <row r="31" spans="1:14" ht="15.75" customHeight="1" thickBot="1">
      <c r="A31" t="s">
        <v>1845</v>
      </c>
      <c r="B31" s="80" t="s">
        <v>1101</v>
      </c>
      <c r="C31" s="81" t="s">
        <v>1654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8"/>
      <c r="J36" s="269"/>
      <c r="K36" s="270">
        <f>VLOOKUP(A36,EQUIPOS!A6:D163,4,FALSE)</f>
        <v>44864.104524642957</v>
      </c>
      <c r="L36" s="271"/>
      <c r="M36" s="272">
        <v>0.01</v>
      </c>
      <c r="N36" s="273">
        <f t="shared" ref="N36:N41" si="0">K36/M36</f>
        <v>4486410.4524642956</v>
      </c>
    </row>
    <row r="37" spans="1:14">
      <c r="A37" s="113" t="s">
        <v>192</v>
      </c>
      <c r="B37" s="875" t="str">
        <f>VLOOKUP(A37,EQUIPOS!A7:D154,3,FALSE)</f>
        <v>Equipo de acarreo interno</v>
      </c>
      <c r="C37" s="876"/>
      <c r="D37" s="876"/>
      <c r="E37" s="876"/>
      <c r="F37" s="876"/>
      <c r="G37" s="876"/>
      <c r="H37" s="877"/>
      <c r="I37" s="422"/>
      <c r="J37" s="423"/>
      <c r="K37" s="270">
        <f>VLOOKUP(A37,EQUIPOS!A7:D164,4,FALSE)</f>
        <v>43746.297475797503</v>
      </c>
      <c r="L37" s="336"/>
      <c r="M37" s="337">
        <v>0.05</v>
      </c>
      <c r="N37" s="273">
        <f t="shared" si="0"/>
        <v>874925.94951595005</v>
      </c>
    </row>
    <row r="38" spans="1:14">
      <c r="A38" s="113" t="s">
        <v>217</v>
      </c>
      <c r="B38" s="875" t="str">
        <f>VLOOKUP(A38,EQUIPOS!A8:D154,3,FALSE)</f>
        <v>Equipo de soldadura y de acetileno (incluye soldadura)</v>
      </c>
      <c r="C38" s="876"/>
      <c r="D38" s="876"/>
      <c r="E38" s="876"/>
      <c r="F38" s="876"/>
      <c r="G38" s="876"/>
      <c r="H38" s="877"/>
      <c r="I38" s="422"/>
      <c r="J38" s="423"/>
      <c r="K38" s="270">
        <f>VLOOKUP(A38,EQUIPOS!A8:D165,4,FALSE)</f>
        <v>21626.039135160972</v>
      </c>
      <c r="L38" s="336"/>
      <c r="M38" s="337">
        <v>0.01</v>
      </c>
      <c r="N38" s="273">
        <f t="shared" si="0"/>
        <v>2162603.9135160972</v>
      </c>
    </row>
    <row r="39" spans="1:14">
      <c r="A39" s="113" t="s">
        <v>242</v>
      </c>
      <c r="B39" s="875" t="str">
        <f>VLOOKUP(A39,EQUIPOS!A9:D154,3,FALSE)</f>
        <v>Grúa con torre capacidad 1 ton en la punta.</v>
      </c>
      <c r="C39" s="876"/>
      <c r="D39" s="876"/>
      <c r="E39" s="876"/>
      <c r="F39" s="876"/>
      <c r="G39" s="876"/>
      <c r="H39" s="877"/>
      <c r="I39" s="422"/>
      <c r="J39" s="423"/>
      <c r="K39" s="270">
        <f>VLOOKUP(A39,EQUIPOS!A9:D166,4,FALSE)</f>
        <v>206849.14409929467</v>
      </c>
      <c r="L39" s="336"/>
      <c r="M39" s="337">
        <v>0.04</v>
      </c>
      <c r="N39" s="273">
        <f t="shared" si="0"/>
        <v>5171228.6024823664</v>
      </c>
    </row>
    <row r="40" spans="1:14">
      <c r="A40" s="113" t="s">
        <v>255</v>
      </c>
      <c r="B40" s="875" t="str">
        <f>VLOOKUP(A40,EQUIPOS!A10:D154,3,FALSE)</f>
        <v>Manómetro cable de acero para bajar la celda</v>
      </c>
      <c r="C40" s="876"/>
      <c r="D40" s="876"/>
      <c r="E40" s="876"/>
      <c r="F40" s="876"/>
      <c r="G40" s="876"/>
      <c r="H40" s="877"/>
      <c r="I40" s="329"/>
      <c r="J40" s="331"/>
      <c r="K40" s="270">
        <f>VLOOKUP(A40,EQUIPOS!A10:D167,4,FALSE)</f>
        <v>1308423.3588031873</v>
      </c>
      <c r="L40" s="424"/>
      <c r="M40" s="425">
        <v>1</v>
      </c>
      <c r="N40" s="273">
        <f t="shared" si="0"/>
        <v>1308423.3588031873</v>
      </c>
    </row>
    <row r="41" spans="1:14">
      <c r="A41" t="s">
        <v>320</v>
      </c>
      <c r="B41" s="875" t="str">
        <f>VLOOKUP(A41,EQUIPOS!A11:D155,3,FALSE)</f>
        <v>Retroexcavadora sobre llantas, motor 62HP, Profundidad de excavación de 5.41 metros.</v>
      </c>
      <c r="C41" s="876"/>
      <c r="D41" s="876"/>
      <c r="E41" s="876"/>
      <c r="F41" s="876"/>
      <c r="G41" s="876"/>
      <c r="H41" s="877"/>
      <c r="I41" s="36"/>
      <c r="J41" s="37"/>
      <c r="K41" s="270">
        <f>VLOOKUP(A41,EQUIPOS!A11:D168,4,FALSE)</f>
        <v>132407.64750408361</v>
      </c>
      <c r="L41" s="277"/>
      <c r="M41" s="278">
        <v>0.2</v>
      </c>
      <c r="N41" s="273">
        <f t="shared" si="0"/>
        <v>662038.23752041801</v>
      </c>
    </row>
    <row r="42" spans="1:14">
      <c r="B42" s="321"/>
      <c r="C42" s="322"/>
      <c r="D42" s="322"/>
      <c r="E42" s="322"/>
      <c r="F42" s="324"/>
      <c r="G42" s="324"/>
      <c r="H42" s="125"/>
      <c r="I42" s="36"/>
      <c r="J42" s="37"/>
      <c r="K42" s="439"/>
      <c r="L42" s="277"/>
      <c r="M42" s="278"/>
      <c r="N42" s="274"/>
    </row>
    <row r="43" spans="1:14">
      <c r="B43" s="883" t="s">
        <v>952</v>
      </c>
      <c r="C43" s="884"/>
      <c r="D43" s="884"/>
      <c r="E43" s="38"/>
      <c r="F43" s="39"/>
      <c r="G43" s="39"/>
      <c r="H43" s="40"/>
      <c r="I43" s="36"/>
      <c r="J43" s="37"/>
      <c r="K43" s="280"/>
      <c r="L43" s="277"/>
      <c r="M43" s="402">
        <v>0.01</v>
      </c>
      <c r="N43" s="345">
        <f>N81*M43</f>
        <v>6913.9567913614801</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14672544.471093673</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15291472.27066203</v>
      </c>
      <c r="N50" s="273">
        <f t="shared" ref="N50:N55" si="1">K50*M50</f>
        <v>15291472.27066203</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102539.05168529609</v>
      </c>
      <c r="N51" s="273">
        <f t="shared" si="1"/>
        <v>3076171.5505588828</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1553549.6803549952</v>
      </c>
      <c r="N52" s="273">
        <f t="shared" si="1"/>
        <v>3107099.3607099904</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948885.96865776565</v>
      </c>
      <c r="N53" s="273">
        <f t="shared" si="1"/>
        <v>4744429.8432888286</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51875.05606240216</v>
      </c>
      <c r="N54" s="273">
        <f t="shared" si="1"/>
        <v>3112503.3637441294</v>
      </c>
    </row>
    <row r="55" spans="1:14">
      <c r="A55" s="161" t="s">
        <v>734</v>
      </c>
      <c r="B55" s="43" t="str">
        <f>VLOOKUP(A55,MATERIALES!A7:D373,3,FALSE)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40939.403089719926</v>
      </c>
      <c r="N55" s="273">
        <f t="shared" si="1"/>
        <v>491272.83707663912</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29822949.226040497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1400</v>
      </c>
      <c r="B63" s="46" t="str">
        <f>VLOOKUP(A63,TRANSPORTE!A5:D117,3,FALSE)</f>
        <v>Transporte de tubos. celdas, etc.</v>
      </c>
      <c r="C63" s="318"/>
      <c r="D63" s="318"/>
      <c r="E63" s="318"/>
      <c r="F63" s="318"/>
      <c r="G63" s="318"/>
      <c r="H63" s="312" t="s">
        <v>1468</v>
      </c>
      <c r="I63" s="280">
        <v>1</v>
      </c>
      <c r="J63" s="287">
        <v>1</v>
      </c>
      <c r="K63" s="280">
        <f>I63*J63</f>
        <v>1</v>
      </c>
      <c r="L63" s="913">
        <f>VLOOKUP(A63,TRANSPORTE!A5:D117,4,FALSE)</f>
        <v>1042619.4954373458</v>
      </c>
      <c r="M63" s="914"/>
      <c r="N63" s="288">
        <f>K63*L63</f>
        <v>1042619.4954373458</v>
      </c>
    </row>
    <row r="64" spans="1:14">
      <c r="A64" t="s">
        <v>1402</v>
      </c>
      <c r="B64" s="46" t="str">
        <f>VLOOKUP(A64,TRANSPORTE!A6:D117,3,FALSE)</f>
        <v>Transporte de personal de montaje</v>
      </c>
      <c r="C64" s="47"/>
      <c r="D64" s="47"/>
      <c r="E64" s="47"/>
      <c r="F64" s="47"/>
      <c r="G64" s="47"/>
      <c r="H64" s="312" t="s">
        <v>1468</v>
      </c>
      <c r="I64" s="280">
        <v>8</v>
      </c>
      <c r="J64" s="287">
        <v>1</v>
      </c>
      <c r="K64" s="280">
        <f>I64*J64</f>
        <v>8</v>
      </c>
      <c r="L64" s="913">
        <f>VLOOKUP(A64,TRANSPORTE!A6:D117,4,FALSE)</f>
        <v>172219.51452154494</v>
      </c>
      <c r="M64" s="914"/>
      <c r="N64" s="288">
        <f>K64*L64</f>
        <v>1377756.1161723596</v>
      </c>
    </row>
    <row r="65" spans="1:15">
      <c r="A65" t="s">
        <v>1399</v>
      </c>
      <c r="B65" s="46" t="str">
        <f>VLOOKUP(A65,TRANSPORTE!A6:D117,3,FALSE)</f>
        <v>Pasajes aéreos</v>
      </c>
      <c r="C65" s="47"/>
      <c r="D65" s="47"/>
      <c r="E65" s="47"/>
      <c r="F65" s="47"/>
      <c r="G65" s="47"/>
      <c r="H65" s="312" t="s">
        <v>945</v>
      </c>
      <c r="I65" s="280">
        <v>3</v>
      </c>
      <c r="J65" s="287">
        <v>1</v>
      </c>
      <c r="K65" s="280">
        <f>I65*J65</f>
        <v>3</v>
      </c>
      <c r="L65" s="913">
        <f>VLOOKUP(A65,TRANSPORTE!A6:D117,4,FALSE)</f>
        <v>360739.59288045496</v>
      </c>
      <c r="M65" s="914"/>
      <c r="N65" s="288">
        <f>K65*L65</f>
        <v>1082218.778641365</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3502594.3902510703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3">
        <f t="shared" ref="I73:I76" si="2">K73/J73*100</f>
        <v>29260.000000000004</v>
      </c>
      <c r="J73" s="294">
        <v>185</v>
      </c>
      <c r="K73" s="295">
        <f>VLOOKUP(A73,'MANO DE OBRA'!A8:D99,4,FALSE)</f>
        <v>54131</v>
      </c>
      <c r="L73" s="50"/>
      <c r="M73" s="435">
        <v>1</v>
      </c>
      <c r="N73" s="396">
        <f t="shared" ref="N73:N76" si="3">K73/M73</f>
        <v>54131</v>
      </c>
      <c r="O73" s="106"/>
    </row>
    <row r="74" spans="1:15">
      <c r="A74" s="162" t="s">
        <v>74</v>
      </c>
      <c r="B74" s="49" t="str">
        <f>VLOOKUP(A74,'MANO DE OBRA'!A8:D69,3,FALSE)</f>
        <v>Ingeniero de Montaje y Prueba Pilote (1)</v>
      </c>
      <c r="C74" s="47"/>
      <c r="D74" s="47"/>
      <c r="E74" s="47"/>
      <c r="F74" s="47"/>
      <c r="G74" s="47"/>
      <c r="H74" s="47"/>
      <c r="I74" s="293">
        <f t="shared" si="2"/>
        <v>257965.03444028978</v>
      </c>
      <c r="J74" s="294">
        <v>185</v>
      </c>
      <c r="K74" s="295">
        <f>VLOOKUP(A74,'MANO DE OBRA'!A8:D100,4,FALSE)</f>
        <v>477235.31371453602</v>
      </c>
      <c r="L74" s="50"/>
      <c r="M74" s="432">
        <v>1</v>
      </c>
      <c r="N74" s="396">
        <f t="shared" si="3"/>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2"/>
        <v>86502.359687357821</v>
      </c>
      <c r="J76" s="294">
        <v>185</v>
      </c>
      <c r="K76" s="295">
        <f>VLOOKUP(A76,'MANO DE OBRA'!A10:D102,4,FALSE)</f>
        <v>160029.36542161196</v>
      </c>
      <c r="L76" s="50"/>
      <c r="M76" s="440">
        <v>1</v>
      </c>
      <c r="N76" s="396">
        <f t="shared" si="3"/>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SUM(N73:N80)</f>
        <v>691395.67913614796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48689483.766521387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9737896.7533042785</v>
      </c>
      <c r="M88" s="862"/>
      <c r="N88" s="51"/>
    </row>
    <row r="89" spans="1:14">
      <c r="B89" s="89" t="s">
        <v>973</v>
      </c>
      <c r="C89" s="90"/>
      <c r="D89" s="90"/>
      <c r="E89" s="90"/>
      <c r="F89" s="90"/>
      <c r="G89" s="90"/>
      <c r="H89" s="90"/>
      <c r="I89" s="87"/>
      <c r="J89" s="88"/>
      <c r="K89" s="305">
        <v>0.05</v>
      </c>
      <c r="L89" s="861">
        <f>N83*K89</f>
        <v>2434474.1883260696</v>
      </c>
      <c r="M89" s="862"/>
      <c r="N89" s="51"/>
    </row>
    <row r="90" spans="1:14" ht="15.75" thickBot="1">
      <c r="B90" s="91" t="s">
        <v>974</v>
      </c>
      <c r="C90" s="92"/>
      <c r="D90" s="92"/>
      <c r="E90" s="92"/>
      <c r="F90" s="92"/>
      <c r="G90" s="92"/>
      <c r="H90" s="92"/>
      <c r="I90" s="93"/>
      <c r="J90" s="94"/>
      <c r="K90" s="306">
        <v>0.05</v>
      </c>
      <c r="L90" s="863">
        <f>N83*K90</f>
        <v>2434474.1883260696</v>
      </c>
      <c r="M90" s="864"/>
      <c r="N90" s="51"/>
    </row>
    <row r="91" spans="1:14" ht="15.75" thickBot="1">
      <c r="B91" s="826" t="s">
        <v>953</v>
      </c>
      <c r="C91" s="827"/>
      <c r="D91" s="827"/>
      <c r="E91" s="827"/>
      <c r="F91" s="827"/>
      <c r="G91" s="827"/>
      <c r="H91" s="827"/>
      <c r="I91" s="827"/>
      <c r="J91" s="827"/>
      <c r="K91" s="827"/>
      <c r="L91" s="827"/>
      <c r="M91" s="828"/>
      <c r="N91" s="52">
        <f>L88+L89+L90</f>
        <v>14606845.129956419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63296328.896477804</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7" zoomScale="78" zoomScaleNormal="78" workbookViewId="0">
      <selection activeCell="L75" sqref="L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1102</v>
      </c>
      <c r="C31" s="81" t="s">
        <v>1655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121</v>
      </c>
      <c r="B36" s="875" t="str">
        <f>VLOOKUP(A36,EQUIPOS!A6:D154,3,FALSE)</f>
        <v>Bomba eléctrica para accionar la celda</v>
      </c>
      <c r="C36" s="876"/>
      <c r="D36" s="876"/>
      <c r="E36" s="876"/>
      <c r="F36" s="876"/>
      <c r="G36" s="876"/>
      <c r="H36" s="877"/>
      <c r="I36" s="268"/>
      <c r="J36" s="269"/>
      <c r="K36" s="270">
        <f>VLOOKUP(A36,EQUIPOS!A6:D163,4,FALSE)</f>
        <v>44864.104524642957</v>
      </c>
      <c r="L36" s="271"/>
      <c r="M36" s="272">
        <v>0.01</v>
      </c>
      <c r="N36" s="273">
        <f>K36/M36</f>
        <v>4486410.4524642956</v>
      </c>
    </row>
    <row r="37" spans="1:16">
      <c r="A37" s="113" t="s">
        <v>217</v>
      </c>
      <c r="B37" s="875" t="str">
        <f>VLOOKUP(A37,EQUIPOS!A7:D154,3,FALSE)</f>
        <v>Equipo de soldadura y de acetileno (incluye soldadura)</v>
      </c>
      <c r="C37" s="876"/>
      <c r="D37" s="876"/>
      <c r="E37" s="876"/>
      <c r="F37" s="876"/>
      <c r="G37" s="876"/>
      <c r="H37" s="877"/>
      <c r="I37" s="422"/>
      <c r="J37" s="423"/>
      <c r="K37" s="270">
        <f>VLOOKUP(A37,EQUIPOS!A7:D164,4,FALSE)</f>
        <v>21626.039135160972</v>
      </c>
      <c r="L37" s="336"/>
      <c r="M37" s="337">
        <v>0.01</v>
      </c>
      <c r="N37" s="273">
        <f>K37/M37</f>
        <v>2162603.9135160972</v>
      </c>
    </row>
    <row r="38" spans="1:16">
      <c r="A38" s="113" t="s">
        <v>255</v>
      </c>
      <c r="B38" s="875" t="str">
        <f>VLOOKUP(A38,EQUIPOS!A8:D154,3,FALSE)</f>
        <v>Manómetro cable de acero para bajar la celda</v>
      </c>
      <c r="C38" s="876"/>
      <c r="D38" s="876"/>
      <c r="E38" s="876"/>
      <c r="F38" s="876"/>
      <c r="G38" s="876"/>
      <c r="H38" s="877"/>
      <c r="I38" s="422"/>
      <c r="J38" s="423"/>
      <c r="K38" s="270">
        <f>VLOOKUP(A38,EQUIPOS!A8:D165,4,FALSE)</f>
        <v>1308423.3588031873</v>
      </c>
      <c r="L38" s="336"/>
      <c r="M38" s="337">
        <v>1</v>
      </c>
      <c r="N38" s="273">
        <f>K38/M38</f>
        <v>1308423.3588031873</v>
      </c>
    </row>
    <row r="39" spans="1:16">
      <c r="A39" s="113"/>
      <c r="B39" s="875"/>
      <c r="C39" s="876"/>
      <c r="D39" s="876"/>
      <c r="E39" s="876"/>
      <c r="F39" s="876"/>
      <c r="G39" s="876"/>
      <c r="H39" s="877"/>
      <c r="I39" s="422"/>
      <c r="J39" s="423"/>
      <c r="K39" s="270"/>
      <c r="L39" s="336"/>
      <c r="M39" s="337"/>
      <c r="N39" s="273"/>
    </row>
    <row r="40" spans="1:16">
      <c r="A40" s="113"/>
      <c r="B40" s="875"/>
      <c r="C40" s="876"/>
      <c r="D40" s="876"/>
      <c r="E40" s="876"/>
      <c r="F40" s="876"/>
      <c r="G40" s="876"/>
      <c r="H40" s="877"/>
      <c r="I40" s="329"/>
      <c r="J40" s="331"/>
      <c r="K40" s="270"/>
      <c r="L40" s="424"/>
      <c r="M40" s="425"/>
      <c r="N40" s="273"/>
    </row>
    <row r="41" spans="1:16">
      <c r="B41" s="875"/>
      <c r="C41" s="876"/>
      <c r="D41" s="876"/>
      <c r="E41" s="876"/>
      <c r="F41" s="876"/>
      <c r="G41" s="876"/>
      <c r="H41" s="877"/>
      <c r="I41" s="36"/>
      <c r="J41" s="37"/>
      <c r="K41" s="270"/>
      <c r="L41" s="277"/>
      <c r="M41" s="278"/>
      <c r="N41" s="273"/>
    </row>
    <row r="42" spans="1:16">
      <c r="B42" s="321"/>
      <c r="C42" s="322"/>
      <c r="D42" s="322"/>
      <c r="E42" s="322"/>
      <c r="F42" s="324"/>
      <c r="G42" s="324"/>
      <c r="H42" s="125"/>
      <c r="I42" s="36"/>
      <c r="J42" s="37"/>
      <c r="K42" s="439"/>
      <c r="L42" s="277"/>
      <c r="M42" s="278"/>
      <c r="N42" s="274"/>
    </row>
    <row r="43" spans="1:16">
      <c r="B43" s="883" t="s">
        <v>952</v>
      </c>
      <c r="C43" s="884"/>
      <c r="D43" s="884"/>
      <c r="E43" s="38"/>
      <c r="F43" s="39"/>
      <c r="G43" s="39"/>
      <c r="H43" s="40"/>
      <c r="I43" s="36"/>
      <c r="J43" s="37"/>
      <c r="K43" s="280"/>
      <c r="L43" s="277"/>
      <c r="M43" s="402">
        <v>0.01</v>
      </c>
      <c r="N43" s="345">
        <f>N81*M43</f>
        <v>6913.9567913614801</v>
      </c>
    </row>
    <row r="44" spans="1:16" ht="15.75" thickBot="1">
      <c r="B44" s="875"/>
      <c r="C44" s="876"/>
      <c r="D44" s="876"/>
      <c r="E44" s="876"/>
      <c r="F44" s="876"/>
      <c r="G44" s="876"/>
      <c r="H44" s="877"/>
      <c r="I44" s="885"/>
      <c r="J44" s="886"/>
      <c r="K44" s="41"/>
      <c r="L44" s="887"/>
      <c r="M44" s="888"/>
      <c r="N44" s="105"/>
    </row>
    <row r="45" spans="1:16" ht="15.75" thickBot="1">
      <c r="B45" s="826" t="s">
        <v>953</v>
      </c>
      <c r="C45" s="827"/>
      <c r="D45" s="827"/>
      <c r="E45" s="827"/>
      <c r="F45" s="827"/>
      <c r="G45" s="827"/>
      <c r="H45" s="827"/>
      <c r="I45" s="827"/>
      <c r="J45" s="827"/>
      <c r="K45" s="827"/>
      <c r="L45" s="827"/>
      <c r="M45" s="828"/>
      <c r="N45" s="395">
        <f>SUM(N36:N44)</f>
        <v>7964351.6815749416</v>
      </c>
      <c r="P45" s="114"/>
    </row>
    <row r="46" spans="1:16">
      <c r="B46" s="281"/>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15291472.27066203</v>
      </c>
      <c r="N50" s="273">
        <f t="shared" ref="N50:N55" si="0">K50*M50</f>
        <v>15291472.27066203</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102539.05168529609</v>
      </c>
      <c r="N51" s="273">
        <f t="shared" si="0"/>
        <v>3076171.5505588828</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1553549.6803549952</v>
      </c>
      <c r="N52" s="273">
        <f t="shared" si="0"/>
        <v>3107099.3607099904</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948885.96865776565</v>
      </c>
      <c r="N53" s="273">
        <f t="shared" si="0"/>
        <v>4744429.8432888286</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51875.05606240216</v>
      </c>
      <c r="N54" s="273">
        <f t="shared" si="0"/>
        <v>3112503.3637441294</v>
      </c>
    </row>
    <row r="55" spans="1:14">
      <c r="A55" s="161" t="s">
        <v>734</v>
      </c>
      <c r="B55" s="43" t="str">
        <f>VLOOKUP(A55,MATERIALES!A8:D373,3,FALSE)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40939.403089719926</v>
      </c>
      <c r="N55" s="273">
        <f t="shared" si="0"/>
        <v>491272.83707663912</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29822949.226040497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1399</v>
      </c>
      <c r="B63" s="46" t="str">
        <f>VLOOKUP(A63,TRANSPORTE!A5:D117,3,FALSE)</f>
        <v>Pasajes aéreos</v>
      </c>
      <c r="C63" s="318"/>
      <c r="D63" s="318"/>
      <c r="E63" s="318"/>
      <c r="F63" s="318"/>
      <c r="G63" s="318"/>
      <c r="H63" s="312" t="s">
        <v>945</v>
      </c>
      <c r="I63" s="280">
        <v>3</v>
      </c>
      <c r="J63" s="287">
        <v>1</v>
      </c>
      <c r="K63" s="280">
        <f>I63*J63</f>
        <v>3</v>
      </c>
      <c r="L63" s="913">
        <f>VLOOKUP(A63,TRANSPORTE!A5:D117,4,FALSE)</f>
        <v>360739.59288045496</v>
      </c>
      <c r="M63" s="914"/>
      <c r="N63" s="288">
        <f>K63*L63</f>
        <v>1082218.778641365</v>
      </c>
    </row>
    <row r="64" spans="1:14">
      <c r="A64" t="s">
        <v>1400</v>
      </c>
      <c r="B64" s="46" t="str">
        <f>VLOOKUP(A64,TRANSPORTE!A6:D117,3,FALSE)</f>
        <v>Transporte de tubos. celdas, etc.</v>
      </c>
      <c r="C64" s="47"/>
      <c r="D64" s="47"/>
      <c r="E64" s="47"/>
      <c r="F64" s="47"/>
      <c r="G64" s="47"/>
      <c r="H64" s="312" t="s">
        <v>1468</v>
      </c>
      <c r="I64" s="280">
        <v>1</v>
      </c>
      <c r="J64" s="287">
        <v>1</v>
      </c>
      <c r="K64" s="280">
        <f>I64*J64</f>
        <v>1</v>
      </c>
      <c r="L64" s="913">
        <f>VLOOKUP(A64,TRANSPORTE!A6:D117,4,FALSE)</f>
        <v>1042619.4954373458</v>
      </c>
      <c r="M64" s="914"/>
      <c r="N64" s="288">
        <f>K64*L64</f>
        <v>1042619.4954373458</v>
      </c>
    </row>
    <row r="65" spans="1:15">
      <c r="A65" t="s">
        <v>1402</v>
      </c>
      <c r="B65" s="46" t="str">
        <f>VLOOKUP(A65,TRANSPORTE!A6:D117,3,FALSE)</f>
        <v>Transporte de personal de montaje</v>
      </c>
      <c r="C65" s="47"/>
      <c r="D65" s="47"/>
      <c r="E65" s="47"/>
      <c r="F65" s="47"/>
      <c r="G65" s="47"/>
      <c r="H65" s="312" t="s">
        <v>1468</v>
      </c>
      <c r="I65" s="280">
        <v>8</v>
      </c>
      <c r="J65" s="287">
        <v>1</v>
      </c>
      <c r="K65" s="280">
        <f>I65*J65</f>
        <v>8</v>
      </c>
      <c r="L65" s="913">
        <f>VLOOKUP(A65,TRANSPORTE!A6:D118,4,FALSE)</f>
        <v>172219.51452154494</v>
      </c>
      <c r="M65" s="914"/>
      <c r="N65" s="288">
        <f>K65*L65</f>
        <v>1377756.1161723596</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3502594.3902510703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3">
        <f t="shared" ref="I73:I76" si="1">K73/J73*100</f>
        <v>29260.000000000004</v>
      </c>
      <c r="J73" s="294">
        <v>185</v>
      </c>
      <c r="K73" s="295">
        <f>VLOOKUP(A73,'MANO DE OBRA'!A8:D99,4,FALSE)</f>
        <v>54131</v>
      </c>
      <c r="L73" s="50"/>
      <c r="M73" s="435">
        <v>1</v>
      </c>
      <c r="N73" s="396">
        <f t="shared" ref="N73:N76" si="2">K73/M73</f>
        <v>54131</v>
      </c>
      <c r="O73" s="106"/>
    </row>
    <row r="74" spans="1:15">
      <c r="A74" s="162" t="s">
        <v>74</v>
      </c>
      <c r="B74" s="49" t="str">
        <f>VLOOKUP(A74,'MANO DE OBRA'!A8:D69,3,FALSE)</f>
        <v>Ingeniero de Montaje y Prueba Pilote (1)</v>
      </c>
      <c r="C74" s="47"/>
      <c r="D74" s="47"/>
      <c r="E74" s="47"/>
      <c r="F74" s="47"/>
      <c r="G74" s="47"/>
      <c r="H74" s="47"/>
      <c r="I74" s="293">
        <f t="shared" si="1"/>
        <v>257965.03444028978</v>
      </c>
      <c r="J74" s="294">
        <v>185</v>
      </c>
      <c r="K74" s="295">
        <f>VLOOKUP(A74,'MANO DE OBRA'!A8:D100,4,FALSE)</f>
        <v>477235.31371453602</v>
      </c>
      <c r="L74" s="50"/>
      <c r="M74" s="432">
        <v>1</v>
      </c>
      <c r="N74" s="396">
        <f t="shared" si="2"/>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1"/>
        <v>86502.359687357821</v>
      </c>
      <c r="J76" s="294">
        <v>185</v>
      </c>
      <c r="K76" s="295">
        <f>VLOOKUP(A76,'MANO DE OBRA'!A10:D102,4,FALSE)</f>
        <v>160029.36542161196</v>
      </c>
      <c r="L76" s="50"/>
      <c r="M76" s="440">
        <v>1</v>
      </c>
      <c r="N76" s="396">
        <f t="shared" si="2"/>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902"/>
      <c r="C80" s="903"/>
      <c r="D80" s="903"/>
      <c r="E80" s="903"/>
      <c r="F80" s="903"/>
      <c r="G80" s="903"/>
      <c r="H80" s="903"/>
      <c r="I80" s="44"/>
      <c r="J80" s="44"/>
      <c r="K80" s="44"/>
      <c r="L80" s="981"/>
      <c r="M80" s="982"/>
      <c r="N80" s="45"/>
    </row>
    <row r="81" spans="1:14" ht="15.75" thickBot="1">
      <c r="B81" s="826" t="s">
        <v>953</v>
      </c>
      <c r="C81" s="827"/>
      <c r="D81" s="827"/>
      <c r="E81" s="827"/>
      <c r="F81" s="827"/>
      <c r="G81" s="827"/>
      <c r="H81" s="827"/>
      <c r="I81" s="869"/>
      <c r="J81" s="869"/>
      <c r="K81" s="869"/>
      <c r="L81" s="869"/>
      <c r="M81" s="870"/>
      <c r="N81" s="302">
        <f>SUM(N73:N80)</f>
        <v>691395.67913614796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41981290.977002658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8396258.1954005323</v>
      </c>
      <c r="M88" s="862"/>
      <c r="N88" s="51"/>
    </row>
    <row r="89" spans="1:14">
      <c r="B89" s="89" t="s">
        <v>973</v>
      </c>
      <c r="C89" s="90"/>
      <c r="D89" s="90"/>
      <c r="E89" s="90"/>
      <c r="F89" s="90"/>
      <c r="G89" s="90"/>
      <c r="H89" s="90"/>
      <c r="I89" s="87"/>
      <c r="J89" s="88"/>
      <c r="K89" s="305">
        <v>0.05</v>
      </c>
      <c r="L89" s="861">
        <f>N83*K89</f>
        <v>2099064.5488501331</v>
      </c>
      <c r="M89" s="862"/>
      <c r="N89" s="51"/>
    </row>
    <row r="90" spans="1:14" ht="15.75" thickBot="1">
      <c r="B90" s="91" t="s">
        <v>974</v>
      </c>
      <c r="C90" s="92"/>
      <c r="D90" s="92"/>
      <c r="E90" s="92"/>
      <c r="F90" s="92"/>
      <c r="G90" s="92"/>
      <c r="H90" s="92"/>
      <c r="I90" s="93"/>
      <c r="J90" s="94"/>
      <c r="K90" s="306">
        <v>0.05</v>
      </c>
      <c r="L90" s="863">
        <f>N83*K90</f>
        <v>2099064.5488501331</v>
      </c>
      <c r="M90" s="864"/>
      <c r="N90" s="51"/>
    </row>
    <row r="91" spans="1:14" ht="15.75" thickBot="1">
      <c r="B91" s="826" t="s">
        <v>953</v>
      </c>
      <c r="C91" s="827"/>
      <c r="D91" s="827"/>
      <c r="E91" s="827"/>
      <c r="F91" s="827"/>
      <c r="G91" s="827"/>
      <c r="H91" s="827"/>
      <c r="I91" s="827"/>
      <c r="J91" s="827"/>
      <c r="K91" s="827"/>
      <c r="L91" s="827"/>
      <c r="M91" s="828"/>
      <c r="N91" s="52">
        <f>L88+L89+L90</f>
        <v>12594387.2931008</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54575678.270103455</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1103</v>
      </c>
      <c r="C31" s="81" t="s">
        <v>2098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259</v>
      </c>
      <c r="B36" s="875" t="str">
        <f>VLOOKUP(A36,EQUIPOS!A6:D154,3,FALSE)</f>
        <v>Montacargas</v>
      </c>
      <c r="C36" s="876"/>
      <c r="D36" s="876"/>
      <c r="E36" s="876"/>
      <c r="F36" s="876"/>
      <c r="G36" s="876"/>
      <c r="H36" s="877"/>
      <c r="I36" s="268"/>
      <c r="J36" s="269"/>
      <c r="K36" s="270">
        <f>VLOOKUP(A36,EQUIPOS!A6:D163,4,FALSE)</f>
        <v>65665.581282513012</v>
      </c>
      <c r="L36" s="271"/>
      <c r="M36" s="337">
        <v>1.5</v>
      </c>
      <c r="N36" s="273">
        <f>K36/M36</f>
        <v>43777.054188342008</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46470.472885128744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404</v>
      </c>
      <c r="B48" s="43" t="str">
        <f>VLOOKUP(A48,MATERIALES!A5:D373,3,FALSE)</f>
        <v>Camisa metálica en acero A-37</v>
      </c>
      <c r="C48" s="282"/>
      <c r="D48" s="282"/>
      <c r="E48" s="282"/>
      <c r="F48" s="282"/>
      <c r="G48" s="282"/>
      <c r="H48" s="282"/>
      <c r="I48" s="269"/>
      <c r="J48" s="225" t="str">
        <f>VLOOKUP(A48,MATERIALES!A4:D640,2,FALSE)</f>
        <v>kg</v>
      </c>
      <c r="K48" s="283">
        <v>313.2010795996344</v>
      </c>
      <c r="L48" s="268"/>
      <c r="M48" s="403">
        <f>VLOOKUP(A48,MATERIALES!A5:D396,4,FALSE)</f>
        <v>7383.004561012689</v>
      </c>
      <c r="N48" s="273">
        <f>K48*M48</f>
        <v>2312364.9991981992</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2312364.9991981992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19</v>
      </c>
      <c r="B71" s="49" t="str">
        <f>VLOOKUP(A71,'MANO DE OBRA'!A8:D68,3,FALSE)</f>
        <v>Obrero (8)</v>
      </c>
      <c r="C71" s="47"/>
      <c r="D71" s="47"/>
      <c r="E71" s="47"/>
      <c r="F71" s="47"/>
      <c r="G71" s="47"/>
      <c r="H71" s="47"/>
      <c r="I71" s="293">
        <f>K71/J71*100</f>
        <v>234080.00000000003</v>
      </c>
      <c r="J71" s="294">
        <v>185</v>
      </c>
      <c r="K71" s="295">
        <f>VLOOKUP(A71,'MANO DE OBRA'!A8:D99,4,FALSE)</f>
        <v>433048</v>
      </c>
      <c r="L71" s="50"/>
      <c r="M71" s="435">
        <v>12</v>
      </c>
      <c r="N71" s="396">
        <f>K71/M71</f>
        <v>36087.333333333336</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3">
        <v>12</v>
      </c>
      <c r="N72" s="396">
        <f>K72/M72</f>
        <v>17781.040602401332</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53868.373935734664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2412703.8460190627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482540.76920381258</v>
      </c>
      <c r="M84" s="862"/>
      <c r="N84" s="51"/>
    </row>
    <row r="85" spans="1:14">
      <c r="B85" s="89" t="s">
        <v>973</v>
      </c>
      <c r="C85" s="90"/>
      <c r="D85" s="90"/>
      <c r="E85" s="90"/>
      <c r="F85" s="90"/>
      <c r="G85" s="90"/>
      <c r="H85" s="90"/>
      <c r="I85" s="87"/>
      <c r="J85" s="88"/>
      <c r="K85" s="305">
        <v>0.05</v>
      </c>
      <c r="L85" s="861">
        <f>N79*K85</f>
        <v>120635.19230095315</v>
      </c>
      <c r="M85" s="862"/>
      <c r="N85" s="51"/>
    </row>
    <row r="86" spans="1:14" ht="15.75" thickBot="1">
      <c r="B86" s="91" t="s">
        <v>974</v>
      </c>
      <c r="C86" s="92"/>
      <c r="D86" s="92"/>
      <c r="E86" s="92"/>
      <c r="F86" s="92"/>
      <c r="G86" s="92"/>
      <c r="H86" s="92"/>
      <c r="I86" s="93"/>
      <c r="J86" s="94"/>
      <c r="K86" s="306">
        <v>0.05</v>
      </c>
      <c r="L86" s="863">
        <f>N79*K86</f>
        <v>120635.19230095315</v>
      </c>
      <c r="M86" s="864"/>
      <c r="N86" s="51"/>
    </row>
    <row r="87" spans="1:14" ht="15.75" thickBot="1">
      <c r="B87" s="826" t="s">
        <v>953</v>
      </c>
      <c r="C87" s="827"/>
      <c r="D87" s="827"/>
      <c r="E87" s="827"/>
      <c r="F87" s="827"/>
      <c r="G87" s="827"/>
      <c r="H87" s="827"/>
      <c r="I87" s="827"/>
      <c r="J87" s="827"/>
      <c r="K87" s="827"/>
      <c r="L87" s="827"/>
      <c r="M87" s="828"/>
      <c r="N87" s="52">
        <f>L84+L85+L86</f>
        <v>723811.15380571899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3136514.9998247819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1656</v>
      </c>
      <c r="C31" s="81" t="s">
        <v>2099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267</v>
      </c>
      <c r="B36" s="875" t="str">
        <f>VLOOKUP(A36,EQUIPOS!A6:D154,3,FALSE)</f>
        <v>Motobomba de concreto</v>
      </c>
      <c r="C36" s="876"/>
      <c r="D36" s="876"/>
      <c r="E36" s="876"/>
      <c r="F36" s="876"/>
      <c r="G36" s="876"/>
      <c r="H36" s="877"/>
      <c r="I36" s="268"/>
      <c r="J36" s="269"/>
      <c r="K36" s="270">
        <f>VLOOKUP(A36,EQUIPOS!A6:D163,4,FALSE)</f>
        <v>56734.857183340951</v>
      </c>
      <c r="L36" s="271"/>
      <c r="M36" s="337">
        <v>2.5</v>
      </c>
      <c r="N36" s="273">
        <f>K36/M36</f>
        <v>22693.942873336382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22693.942873336382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46.758679657867084</v>
      </c>
      <c r="L48" s="268"/>
      <c r="M48" s="403">
        <f>VLOOKUP(A48,MATERIALES!A5:D396,4,FALSE)</f>
        <v>3042.9661039816715</v>
      </c>
      <c r="N48" s="273">
        <f>K48*M48</f>
        <v>142285.07726582684</v>
      </c>
    </row>
    <row r="49" spans="1:14">
      <c r="A49" s="161" t="s">
        <v>832</v>
      </c>
      <c r="B49" s="43" t="str">
        <f>VLOOKUP(A49,MATERIALES!A6:D373,3,FALSE)</f>
        <v>Concreto Resistencia  21 (Mpa)</v>
      </c>
      <c r="C49" s="426"/>
      <c r="D49" s="426"/>
      <c r="E49" s="426"/>
      <c r="F49" s="426"/>
      <c r="G49" s="426"/>
      <c r="H49" s="426"/>
      <c r="I49" s="423"/>
      <c r="J49" s="225" t="str">
        <f>VLOOKUP(A49,MATERIALES!A5:D641,2,FALSE)</f>
        <v>m3</v>
      </c>
      <c r="K49" s="283">
        <v>0.66798113796952974</v>
      </c>
      <c r="L49" s="422"/>
      <c r="M49" s="403">
        <f>VLOOKUP(A49,MATERIALES!A6:D397,4,FALSE)</f>
        <v>372962.22771512944</v>
      </c>
      <c r="N49" s="273">
        <f>K49*M49</f>
        <v>249131.73328880305</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391416.81055462989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1256</v>
      </c>
      <c r="B60" s="46" t="str">
        <f>VLOOKUP(A60,TRANSPORTE!A2:D117,3,FALSE)</f>
        <v>Transporte de material de excavación</v>
      </c>
      <c r="C60" s="318"/>
      <c r="D60" s="318"/>
      <c r="E60" s="318"/>
      <c r="F60" s="318"/>
      <c r="G60" s="318"/>
      <c r="H60" s="312" t="s">
        <v>339</v>
      </c>
      <c r="I60" s="280">
        <v>0.86837547936038872</v>
      </c>
      <c r="J60" s="287">
        <v>1</v>
      </c>
      <c r="K60" s="280">
        <f>I60*J60</f>
        <v>0.86837547936038872</v>
      </c>
      <c r="L60" s="913">
        <f>VLOOKUP(A60,TRANSPORTE!A2:D117,4,FALSE)</f>
        <v>1104.4210612622992</v>
      </c>
      <c r="M60" s="914"/>
      <c r="N60" s="288">
        <f>K60*L60</f>
        <v>959.05216848935834</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959.05216848935834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c r="B71" s="49"/>
      <c r="C71" s="47"/>
      <c r="D71" s="47"/>
      <c r="E71" s="47"/>
      <c r="F71" s="47"/>
      <c r="G71" s="47"/>
      <c r="H71" s="47"/>
      <c r="I71" s="293"/>
      <c r="J71" s="294"/>
      <c r="K71" s="295"/>
      <c r="L71" s="50"/>
      <c r="M71" s="435"/>
      <c r="N71" s="396"/>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415069.80559645564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83013.96111929114</v>
      </c>
      <c r="M84" s="862"/>
      <c r="N84" s="51"/>
    </row>
    <row r="85" spans="1:14">
      <c r="B85" s="89" t="s">
        <v>973</v>
      </c>
      <c r="C85" s="90"/>
      <c r="D85" s="90"/>
      <c r="E85" s="90"/>
      <c r="F85" s="90"/>
      <c r="G85" s="90"/>
      <c r="H85" s="90"/>
      <c r="I85" s="87"/>
      <c r="J85" s="88"/>
      <c r="K85" s="305">
        <v>0.05</v>
      </c>
      <c r="L85" s="861">
        <f>N79*K85</f>
        <v>20753.490279822785</v>
      </c>
      <c r="M85" s="862"/>
      <c r="N85" s="51"/>
    </row>
    <row r="86" spans="1:14" ht="15.75" thickBot="1">
      <c r="B86" s="91" t="s">
        <v>974</v>
      </c>
      <c r="C86" s="92"/>
      <c r="D86" s="92"/>
      <c r="E86" s="92"/>
      <c r="F86" s="92"/>
      <c r="G86" s="92"/>
      <c r="H86" s="92"/>
      <c r="I86" s="93"/>
      <c r="J86" s="94"/>
      <c r="K86" s="306">
        <v>0.05</v>
      </c>
      <c r="L86" s="863">
        <f>N79*K86</f>
        <v>20753.490279822785</v>
      </c>
      <c r="M86" s="864"/>
      <c r="N86" s="51"/>
    </row>
    <row r="87" spans="1:14" ht="15.75" thickBot="1">
      <c r="B87" s="826" t="s">
        <v>953</v>
      </c>
      <c r="C87" s="827"/>
      <c r="D87" s="827"/>
      <c r="E87" s="827"/>
      <c r="F87" s="827"/>
      <c r="G87" s="827"/>
      <c r="H87" s="827"/>
      <c r="I87" s="827"/>
      <c r="J87" s="827"/>
      <c r="K87" s="827"/>
      <c r="L87" s="827"/>
      <c r="M87" s="828"/>
      <c r="N87" s="52">
        <f>L84+L85+L86</f>
        <v>124520.94167893671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539590.74727539229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21.75" customHeight="1" thickBot="1">
      <c r="A31" t="s">
        <v>1845</v>
      </c>
      <c r="B31" s="80" t="s">
        <v>1104</v>
      </c>
      <c r="C31" s="81" t="s">
        <v>2100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8"/>
      <c r="J36" s="269"/>
      <c r="K36" s="270">
        <f>VLOOKUP(A36,EQUIPOS!A6:D163,4,FALSE)</f>
        <v>44864.104524642957</v>
      </c>
      <c r="L36" s="271"/>
      <c r="M36" s="272">
        <v>0.01</v>
      </c>
      <c r="N36" s="273">
        <f t="shared" ref="N36:N41" si="0">K36/M36</f>
        <v>4486410.4524642956</v>
      </c>
    </row>
    <row r="37" spans="1:14">
      <c r="A37" s="113" t="s">
        <v>192</v>
      </c>
      <c r="B37" s="875" t="str">
        <f>VLOOKUP(A37,EQUIPOS!A7:D154,3,FALSE)</f>
        <v>Equipo de acarreo interno</v>
      </c>
      <c r="C37" s="876"/>
      <c r="D37" s="876"/>
      <c r="E37" s="876"/>
      <c r="F37" s="876"/>
      <c r="G37" s="876"/>
      <c r="H37" s="877"/>
      <c r="I37" s="422"/>
      <c r="J37" s="423"/>
      <c r="K37" s="270">
        <f>VLOOKUP(A37,EQUIPOS!A7:D164,4,FALSE)</f>
        <v>43746.297475797503</v>
      </c>
      <c r="L37" s="336"/>
      <c r="M37" s="337">
        <v>0.05</v>
      </c>
      <c r="N37" s="273">
        <f t="shared" si="0"/>
        <v>874925.94951595005</v>
      </c>
    </row>
    <row r="38" spans="1:14">
      <c r="A38" s="113" t="s">
        <v>214</v>
      </c>
      <c r="B38" s="875" t="str">
        <f>VLOOKUP(A38,EQUIPOS!A8:D154,3,FALSE)</f>
        <v>Equipo de oxigeno y soldadura</v>
      </c>
      <c r="C38" s="876"/>
      <c r="D38" s="876"/>
      <c r="E38" s="876"/>
      <c r="F38" s="876"/>
      <c r="G38" s="876"/>
      <c r="H38" s="877"/>
      <c r="I38" s="422"/>
      <c r="J38" s="423"/>
      <c r="K38" s="439">
        <f>VLOOKUP(A38,EQUIPOS!A8:D165,4,FALSE)</f>
        <v>9904.94128511698</v>
      </c>
      <c r="L38" s="336"/>
      <c r="M38" s="337">
        <v>0.01</v>
      </c>
      <c r="N38" s="273">
        <f t="shared" si="0"/>
        <v>990494.12851169799</v>
      </c>
    </row>
    <row r="39" spans="1:14">
      <c r="A39" s="113" t="s">
        <v>248</v>
      </c>
      <c r="B39" s="875" t="str">
        <f>VLOOKUP(A39,EQUIPOS!A9:D154,3,FALSE)</f>
        <v>Grúa telescópica de 50 Ton.</v>
      </c>
      <c r="C39" s="876"/>
      <c r="D39" s="876"/>
      <c r="E39" s="876"/>
      <c r="F39" s="876"/>
      <c r="G39" s="876"/>
      <c r="H39" s="877"/>
      <c r="I39" s="422"/>
      <c r="J39" s="423"/>
      <c r="K39" s="439">
        <f>VLOOKUP(A39,EQUIPOS!A9:D166,4,FALSE)</f>
        <v>227351.56868146014</v>
      </c>
      <c r="L39" s="336"/>
      <c r="M39" s="337">
        <v>0.04</v>
      </c>
      <c r="N39" s="273">
        <f t="shared" si="0"/>
        <v>5683789.2170365034</v>
      </c>
    </row>
    <row r="40" spans="1:14">
      <c r="A40" s="113" t="s">
        <v>255</v>
      </c>
      <c r="B40" s="875" t="str">
        <f>VLOOKUP(A40,EQUIPOS!A10:D154,3,FALSE)</f>
        <v>Manómetro cable de acero para bajar la celda</v>
      </c>
      <c r="C40" s="876"/>
      <c r="D40" s="876"/>
      <c r="E40" s="876"/>
      <c r="F40" s="876"/>
      <c r="G40" s="876"/>
      <c r="H40" s="877"/>
      <c r="I40" s="422"/>
      <c r="J40" s="423"/>
      <c r="K40" s="439">
        <f>VLOOKUP(A40,EQUIPOS!A10:D167,4,FALSE)</f>
        <v>1308423.3588031873</v>
      </c>
      <c r="L40" s="336"/>
      <c r="M40" s="337">
        <v>1</v>
      </c>
      <c r="N40" s="273">
        <f t="shared" si="0"/>
        <v>1308423.3588031873</v>
      </c>
    </row>
    <row r="41" spans="1:14">
      <c r="A41" s="113" t="s">
        <v>322</v>
      </c>
      <c r="B41" s="875" t="str">
        <f>VLOOKUP(A41,EQUIPOS!A11:D155,3,FALSE)</f>
        <v xml:space="preserve">Retroexcavadora sobre llantas JD 410
</v>
      </c>
      <c r="C41" s="876"/>
      <c r="D41" s="876"/>
      <c r="E41" s="876"/>
      <c r="F41" s="876"/>
      <c r="G41" s="876"/>
      <c r="H41" s="877"/>
      <c r="I41" s="422"/>
      <c r="J41" s="423"/>
      <c r="K41" s="439">
        <f>VLOOKUP(A41,EQUIPOS!A11:D168,4,FALSE)</f>
        <v>129178.19268691086</v>
      </c>
      <c r="L41" s="336"/>
      <c r="M41" s="337">
        <v>0.2</v>
      </c>
      <c r="N41" s="273">
        <f t="shared" si="0"/>
        <v>645890.96343455429</v>
      </c>
    </row>
    <row r="42" spans="1:14">
      <c r="A42" s="113"/>
      <c r="B42" s="875"/>
      <c r="C42" s="876"/>
      <c r="D42" s="876"/>
      <c r="E42" s="876"/>
      <c r="F42" s="876"/>
      <c r="G42" s="876"/>
      <c r="H42" s="877"/>
      <c r="I42" s="329"/>
      <c r="J42" s="331"/>
      <c r="K42" s="439"/>
      <c r="L42" s="424"/>
      <c r="M42" s="425"/>
      <c r="N42" s="273"/>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N86*M45</f>
        <v>69139.567913614796</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412">
        <f>SUM(N36:N45)</f>
        <v>14059073.637679802</v>
      </c>
    </row>
    <row r="48" spans="1:14">
      <c r="B48" s="281"/>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1" t="s">
        <v>944</v>
      </c>
      <c r="C51" s="872"/>
      <c r="D51" s="872"/>
      <c r="E51" s="872"/>
      <c r="F51" s="872"/>
      <c r="G51" s="872"/>
      <c r="H51" s="872"/>
      <c r="I51" s="906"/>
      <c r="J51" s="316" t="s">
        <v>945</v>
      </c>
      <c r="K51" s="85" t="s">
        <v>946</v>
      </c>
      <c r="L51" s="907" t="s">
        <v>955</v>
      </c>
      <c r="M51" s="906"/>
      <c r="N51" s="86" t="s">
        <v>951</v>
      </c>
    </row>
    <row r="52" spans="1:17">
      <c r="A52" s="161" t="s">
        <v>410</v>
      </c>
      <c r="B52" s="43" t="str">
        <f>VLOOKUP(A52,MATERIALES!A5:D373,3,FALSE)</f>
        <v>Celda especial de carga</v>
      </c>
      <c r="C52" s="282"/>
      <c r="D52" s="282"/>
      <c r="E52" s="282"/>
      <c r="F52" s="282"/>
      <c r="G52" s="282"/>
      <c r="H52" s="282"/>
      <c r="I52" s="282"/>
      <c r="J52" s="312" t="str">
        <f>VLOOKUP(A52,MATERIALES!A6:D644,2,FALSE)</f>
        <v>u</v>
      </c>
      <c r="K52" s="283">
        <v>1</v>
      </c>
      <c r="L52" s="268"/>
      <c r="M52" s="403">
        <f>VLOOKUP(A52,MATERIALES!A5:D396,4,FALSE)</f>
        <v>15291472.27066203</v>
      </c>
      <c r="N52" s="273">
        <f t="shared" ref="N52:N57" si="1">K52*M52</f>
        <v>15291472.27066203</v>
      </c>
    </row>
    <row r="53" spans="1:17">
      <c r="A53" s="161" t="s">
        <v>505</v>
      </c>
      <c r="B53" s="43" t="str">
        <f>VLOOKUP(A53,MATERIALES!A6:D373,3,FALSE)</f>
        <v>Manguera de alta presión</v>
      </c>
      <c r="C53" s="426"/>
      <c r="D53" s="426"/>
      <c r="E53" s="426"/>
      <c r="F53" s="426"/>
      <c r="G53" s="426"/>
      <c r="H53" s="426"/>
      <c r="I53" s="426"/>
      <c r="J53" s="313" t="str">
        <f>VLOOKUP(A53,MATERIALES!A7:D645,2,FALSE)</f>
        <v>m</v>
      </c>
      <c r="K53" s="398">
        <v>30</v>
      </c>
      <c r="L53" s="422"/>
      <c r="M53" s="403">
        <f>VLOOKUP(A53,MATERIALES!A6:D397,4,FALSE)</f>
        <v>102539.05168529609</v>
      </c>
      <c r="N53" s="273">
        <f t="shared" si="1"/>
        <v>3076171.5505588828</v>
      </c>
    </row>
    <row r="54" spans="1:17">
      <c r="A54" s="161" t="s">
        <v>698</v>
      </c>
      <c r="B54" s="43" t="str">
        <f>VLOOKUP(A54,MATERIALES!A6:D373,3,FALSE)</f>
        <v>Transductores electrónicos (incluye cables, protección contra el concreto y panel de lectura)</v>
      </c>
      <c r="C54" s="426"/>
      <c r="D54" s="426"/>
      <c r="E54" s="426"/>
      <c r="F54" s="426"/>
      <c r="G54" s="426"/>
      <c r="H54" s="426"/>
      <c r="I54" s="426"/>
      <c r="J54" s="313" t="str">
        <f>VLOOKUP(A54,MATERIALES!A8:D646,2,FALSE)</f>
        <v>u</v>
      </c>
      <c r="K54" s="398">
        <v>2</v>
      </c>
      <c r="L54" s="422"/>
      <c r="M54" s="403">
        <f>VLOOKUP(A54,MATERIALES!A6:D398,4,FALSE)</f>
        <v>1553549.6803549952</v>
      </c>
      <c r="N54" s="273">
        <f t="shared" si="1"/>
        <v>3107099.3607099904</v>
      </c>
      <c r="Q54" s="106"/>
    </row>
    <row r="55" spans="1:17">
      <c r="A55" s="161" t="s">
        <v>700</v>
      </c>
      <c r="B55" s="43" t="str">
        <f>VLOOKUP(A55,MATERIALES!A6:D373,3,FALSE)</f>
        <v>Transductores mecánicos (incluye cables, protección contra el concreto y panel de lectura)</v>
      </c>
      <c r="C55" s="426"/>
      <c r="D55" s="426"/>
      <c r="E55" s="426"/>
      <c r="F55" s="426"/>
      <c r="G55" s="426"/>
      <c r="H55" s="426"/>
      <c r="I55" s="426"/>
      <c r="J55" s="313" t="str">
        <f>VLOOKUP(A55,MATERIALES!A9:D647,2,FALSE)</f>
        <v>u</v>
      </c>
      <c r="K55" s="398">
        <v>5</v>
      </c>
      <c r="L55" s="422"/>
      <c r="M55" s="403">
        <f>VLOOKUP(A55,MATERIALES!A6:D399,4,FALSE)</f>
        <v>948885.96865776565</v>
      </c>
      <c r="N55" s="273">
        <f t="shared" si="1"/>
        <v>4744429.8432888286</v>
      </c>
    </row>
    <row r="56" spans="1:17">
      <c r="A56" s="161" t="s">
        <v>727</v>
      </c>
      <c r="B56" s="43" t="str">
        <f>VLOOKUP(A56,MATERIALES!A7:D373,3,FALSE)</f>
        <v>Tubo metálico de alta resistencia</v>
      </c>
      <c r="C56" s="426"/>
      <c r="D56" s="426"/>
      <c r="E56" s="426"/>
      <c r="F56" s="426"/>
      <c r="G56" s="426"/>
      <c r="H56" s="426"/>
      <c r="I56" s="426"/>
      <c r="J56" s="313" t="str">
        <f>VLOOKUP(A56,MATERIALES!A10:D648,2,FALSE)</f>
        <v>m</v>
      </c>
      <c r="K56" s="398">
        <v>60</v>
      </c>
      <c r="L56" s="422"/>
      <c r="M56" s="403">
        <f>VLOOKUP(A56,MATERIALES!A7:D400,4,FALSE)</f>
        <v>53641.409813165163</v>
      </c>
      <c r="N56" s="273">
        <f t="shared" si="1"/>
        <v>3218484.5887899096</v>
      </c>
    </row>
    <row r="57" spans="1:17">
      <c r="A57" s="161" t="s">
        <v>734</v>
      </c>
      <c r="B57" s="43" t="str">
        <f>VLOOKUP(A57,MATERIALES!A8:D373,3,FALSE)</f>
        <v>Uniones especiales de alta resistencia para tubería</v>
      </c>
      <c r="C57" s="426"/>
      <c r="D57" s="426"/>
      <c r="E57" s="426"/>
      <c r="F57" s="426"/>
      <c r="G57" s="426"/>
      <c r="H57" s="426"/>
      <c r="I57" s="426"/>
      <c r="J57" s="313" t="str">
        <f>VLOOKUP(A57,MATERIALES!A11:D649,2,FALSE)</f>
        <v>u</v>
      </c>
      <c r="K57" s="398">
        <v>12</v>
      </c>
      <c r="L57" s="422"/>
      <c r="M57" s="403">
        <f>VLOOKUP(A57,MATERIALES!A8:D401,4,FALSE)</f>
        <v>40939.403089719926</v>
      </c>
      <c r="N57" s="273">
        <f t="shared" si="1"/>
        <v>491272.83707663912</v>
      </c>
    </row>
    <row r="58" spans="1:17">
      <c r="A58" s="161"/>
      <c r="B58" s="43"/>
      <c r="C58" s="426"/>
      <c r="D58" s="426"/>
      <c r="E58" s="426"/>
      <c r="F58" s="426"/>
      <c r="G58" s="426"/>
      <c r="H58" s="426"/>
      <c r="I58" s="426"/>
      <c r="J58" s="312"/>
      <c r="K58" s="398"/>
      <c r="L58" s="422"/>
      <c r="M58" s="403"/>
      <c r="N58" s="273"/>
    </row>
    <row r="59" spans="1:17">
      <c r="A59" s="161"/>
      <c r="B59" s="43"/>
      <c r="C59" s="426"/>
      <c r="D59" s="426"/>
      <c r="E59" s="426"/>
      <c r="F59" s="426"/>
      <c r="G59" s="426"/>
      <c r="H59" s="426"/>
      <c r="I59" s="426"/>
      <c r="J59" s="312"/>
      <c r="K59" s="398"/>
      <c r="L59" s="422"/>
      <c r="M59" s="403"/>
      <c r="N59" s="273"/>
    </row>
    <row r="60" spans="1:17">
      <c r="A60" s="161"/>
      <c r="B60" s="43"/>
      <c r="C60" s="426"/>
      <c r="D60" s="426"/>
      <c r="E60" s="426"/>
      <c r="F60" s="426"/>
      <c r="G60" s="426"/>
      <c r="H60" s="426"/>
      <c r="I60" s="426"/>
      <c r="J60" s="312"/>
      <c r="K60" s="398"/>
      <c r="L60" s="422"/>
      <c r="M60" s="403"/>
      <c r="N60" s="273"/>
    </row>
    <row r="61" spans="1:17">
      <c r="A61" s="161"/>
      <c r="B61" s="43"/>
      <c r="C61" s="426"/>
      <c r="D61" s="426"/>
      <c r="E61" s="426"/>
      <c r="F61" s="426"/>
      <c r="G61" s="426"/>
      <c r="H61" s="426"/>
      <c r="I61" s="426"/>
      <c r="J61" s="312"/>
      <c r="K61" s="398"/>
      <c r="L61" s="422"/>
      <c r="M61" s="403"/>
      <c r="N61" s="273"/>
    </row>
    <row r="62" spans="1:17" ht="15.75" thickBot="1">
      <c r="B62" s="43"/>
      <c r="C62" s="311"/>
      <c r="D62" s="311"/>
      <c r="E62" s="311"/>
      <c r="F62" s="311"/>
      <c r="G62" s="311"/>
      <c r="H62" s="311"/>
      <c r="I62" s="311"/>
      <c r="J62" s="436"/>
      <c r="K62" s="126"/>
      <c r="L62" s="326"/>
      <c r="M62" s="403"/>
      <c r="N62" s="273"/>
    </row>
    <row r="63" spans="1:17" ht="15.75" thickBot="1">
      <c r="B63" s="826" t="s">
        <v>953</v>
      </c>
      <c r="C63" s="827"/>
      <c r="D63" s="827"/>
      <c r="E63" s="827"/>
      <c r="F63" s="827"/>
      <c r="G63" s="827"/>
      <c r="H63" s="827"/>
      <c r="I63" s="827"/>
      <c r="J63" s="827"/>
      <c r="K63" s="827"/>
      <c r="L63" s="827"/>
      <c r="M63" s="828"/>
      <c r="N63" s="395">
        <f>SUM(N52:N62)</f>
        <v>29928930.451086279</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12" t="s">
        <v>961</v>
      </c>
      <c r="M67" s="891"/>
      <c r="N67" s="76" t="s">
        <v>951</v>
      </c>
    </row>
    <row r="68" spans="1:15">
      <c r="A68" t="s">
        <v>1400</v>
      </c>
      <c r="B68" s="46" t="str">
        <f>VLOOKUP(A68,TRANSPORTE!A5:D117,3,FALSE)</f>
        <v>Transporte de tubos. celdas, etc.</v>
      </c>
      <c r="C68" s="318"/>
      <c r="D68" s="318"/>
      <c r="E68" s="318"/>
      <c r="F68" s="318"/>
      <c r="G68" s="318"/>
      <c r="H68" s="312" t="s">
        <v>1468</v>
      </c>
      <c r="I68" s="280">
        <v>1</v>
      </c>
      <c r="J68" s="287">
        <v>1</v>
      </c>
      <c r="K68" s="280">
        <f>I68*J68</f>
        <v>1</v>
      </c>
      <c r="L68" s="913">
        <f>VLOOKUP(A68,TRANSPORTE!A5:D117,4,FALSE)</f>
        <v>1042619.4954373458</v>
      </c>
      <c r="M68" s="914"/>
      <c r="N68" s="288">
        <f>K68*L68</f>
        <v>1042619.4954373458</v>
      </c>
    </row>
    <row r="69" spans="1:15">
      <c r="A69" t="s">
        <v>1399</v>
      </c>
      <c r="B69" s="46" t="str">
        <f>VLOOKUP(A69,TRANSPORTE!A5:D117,3,FALSE)</f>
        <v>Pasajes aéreos</v>
      </c>
      <c r="C69" s="47"/>
      <c r="D69" s="47"/>
      <c r="E69" s="47"/>
      <c r="F69" s="47"/>
      <c r="G69" s="47"/>
      <c r="H69" s="312" t="s">
        <v>945</v>
      </c>
      <c r="I69" s="280">
        <v>3</v>
      </c>
      <c r="J69" s="287">
        <v>1</v>
      </c>
      <c r="K69" s="280">
        <f>I69*J69</f>
        <v>3</v>
      </c>
      <c r="L69" s="913">
        <f>VLOOKUP(A69,TRANSPORTE!A5:D117,4,FALSE)</f>
        <v>360739.59288045496</v>
      </c>
      <c r="M69" s="914"/>
      <c r="N69" s="288">
        <f>K69*L69</f>
        <v>1082218.778641365</v>
      </c>
    </row>
    <row r="70" spans="1:15">
      <c r="B70" s="46"/>
      <c r="C70" s="47"/>
      <c r="D70" s="47"/>
      <c r="E70" s="47"/>
      <c r="F70" s="47"/>
      <c r="G70" s="47"/>
      <c r="H70" s="312"/>
      <c r="I70" s="280"/>
      <c r="J70" s="287"/>
      <c r="K70" s="280"/>
      <c r="L70" s="913"/>
      <c r="M70" s="914"/>
      <c r="N70" s="288"/>
    </row>
    <row r="71" spans="1:15">
      <c r="B71" s="46"/>
      <c r="C71" s="47"/>
      <c r="D71" s="47"/>
      <c r="E71" s="47"/>
      <c r="F71" s="47"/>
      <c r="G71" s="47"/>
      <c r="H71" s="312"/>
      <c r="I71" s="280"/>
      <c r="J71" s="287"/>
      <c r="K71" s="280"/>
      <c r="L71" s="913"/>
      <c r="M71" s="914"/>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2124838.2740787109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868"/>
      <c r="N78" s="98" t="s">
        <v>951</v>
      </c>
    </row>
    <row r="79" spans="1:15">
      <c r="A79" s="162" t="s">
        <v>6</v>
      </c>
      <c r="B79" s="49" t="str">
        <f>VLOOKUP(A79,'MANO DE OBRA'!A8:D68,3,FALSE)</f>
        <v xml:space="preserve">Obrero </v>
      </c>
      <c r="C79" s="47"/>
      <c r="D79" s="47"/>
      <c r="E79" s="47"/>
      <c r="F79" s="47"/>
      <c r="G79" s="47"/>
      <c r="H79" s="47"/>
      <c r="I79" s="293">
        <f t="shared" ref="I79:I82" si="2">K79/J79*100</f>
        <v>29260.000000000004</v>
      </c>
      <c r="J79" s="294">
        <v>185</v>
      </c>
      <c r="K79" s="295">
        <f>VLOOKUP(A79,'MANO DE OBRA'!A8:D99,4,FALSE)</f>
        <v>54131</v>
      </c>
      <c r="L79" s="50"/>
      <c r="M79" s="435">
        <v>1</v>
      </c>
      <c r="N79" s="396">
        <f t="shared" ref="N79:N82" si="3">K79/M79</f>
        <v>54131</v>
      </c>
      <c r="O79" s="106"/>
    </row>
    <row r="80" spans="1:15">
      <c r="A80" s="162" t="s">
        <v>74</v>
      </c>
      <c r="B80" s="49" t="str">
        <f>VLOOKUP(A80,'MANO DE OBRA'!A8:D69,3,FALSE)</f>
        <v>Ingeniero de Montaje y Prueba Pilote (1)</v>
      </c>
      <c r="C80" s="47"/>
      <c r="D80" s="47"/>
      <c r="E80" s="47"/>
      <c r="F80" s="47"/>
      <c r="G80" s="47"/>
      <c r="H80" s="47"/>
      <c r="I80" s="293">
        <f t="shared" si="2"/>
        <v>257965.03444028978</v>
      </c>
      <c r="J80" s="294">
        <v>185</v>
      </c>
      <c r="K80" s="295">
        <f>VLOOKUP(A80,'MANO DE OBRA'!A8:D100,4,FALSE)</f>
        <v>477235.31371453602</v>
      </c>
      <c r="L80" s="50"/>
      <c r="M80" s="435">
        <v>1</v>
      </c>
      <c r="N80" s="396">
        <f t="shared" si="3"/>
        <v>477235.31371453602</v>
      </c>
    </row>
    <row r="81" spans="1:14">
      <c r="A81" s="162"/>
      <c r="B81" s="49"/>
      <c r="C81" s="47"/>
      <c r="D81" s="47"/>
      <c r="E81" s="47"/>
      <c r="F81" s="47"/>
      <c r="G81" s="47"/>
      <c r="H81" s="47"/>
      <c r="I81" s="293"/>
      <c r="J81" s="294"/>
      <c r="K81" s="295"/>
      <c r="L81" s="50"/>
      <c r="M81" s="435"/>
      <c r="N81" s="396"/>
    </row>
    <row r="82" spans="1:14">
      <c r="A82" t="s">
        <v>88</v>
      </c>
      <c r="B82" s="49" t="str">
        <f>VLOOKUP(A82,'MANO DE OBRA'!A9:D70,3,FALSE)</f>
        <v>Soldador experto en montaje y pruebas</v>
      </c>
      <c r="C82" s="47"/>
      <c r="D82" s="47"/>
      <c r="E82" s="47"/>
      <c r="F82" s="47"/>
      <c r="G82" s="47"/>
      <c r="H82" s="47"/>
      <c r="I82" s="293">
        <f t="shared" si="2"/>
        <v>86502.359687357821</v>
      </c>
      <c r="J82" s="294">
        <v>185</v>
      </c>
      <c r="K82" s="295">
        <f>VLOOKUP(A82,'MANO DE OBRA'!A9:D101,4,FALSE)</f>
        <v>160029.36542161196</v>
      </c>
      <c r="L82" s="50"/>
      <c r="M82" s="435">
        <v>1</v>
      </c>
      <c r="N82" s="396">
        <f t="shared" si="3"/>
        <v>160029.36542161196</v>
      </c>
    </row>
    <row r="83" spans="1:14">
      <c r="B83" s="49"/>
      <c r="C83" s="47"/>
      <c r="D83" s="47"/>
      <c r="E83" s="47"/>
      <c r="F83" s="47"/>
      <c r="G83" s="47"/>
      <c r="H83" s="47"/>
      <c r="I83" s="293"/>
      <c r="J83" s="294"/>
      <c r="K83" s="295"/>
      <c r="L83" s="319"/>
      <c r="M83" s="435"/>
      <c r="N83" s="396"/>
    </row>
    <row r="84" spans="1:14">
      <c r="B84" s="49"/>
      <c r="C84" s="47"/>
      <c r="D84" s="47"/>
      <c r="E84" s="47"/>
      <c r="F84" s="47"/>
      <c r="G84" s="47"/>
      <c r="H84" s="47"/>
      <c r="I84" s="293"/>
      <c r="J84" s="294"/>
      <c r="K84" s="295"/>
      <c r="L84" s="319"/>
      <c r="M84" s="301"/>
      <c r="N84" s="297"/>
    </row>
    <row r="85" spans="1:14" ht="15.75" thickBot="1">
      <c r="B85" s="902"/>
      <c r="C85" s="903" t="e">
        <f>VLOOKUP(B85,'MANO DE OBRA'!B12:E73,3,FALSE)</f>
        <v>#N/A</v>
      </c>
      <c r="D85" s="903" t="e">
        <f>VLOOKUP(C85,'MANO DE OBRA'!C12:F73,3,FALSE)</f>
        <v>#N/A</v>
      </c>
      <c r="E85" s="903" t="e">
        <f>VLOOKUP(D85,'MANO DE OBRA'!D12:G73,3,FALSE)</f>
        <v>#N/A</v>
      </c>
      <c r="F85" s="903" t="e">
        <f>VLOOKUP(E85,'MANO DE OBRA'!E12:H73,3,FALSE)</f>
        <v>#N/A</v>
      </c>
      <c r="G85" s="903" t="e">
        <f>VLOOKUP(F85,'MANO DE OBRA'!F12:I73,3,FALSE)</f>
        <v>#N/A</v>
      </c>
      <c r="H85" s="903" t="e">
        <f>VLOOKUP(G85,'MANO DE OBRA'!G12:J73,3,FALSE)</f>
        <v>#N/A</v>
      </c>
      <c r="I85" s="471"/>
      <c r="J85" s="472"/>
      <c r="K85" s="473"/>
      <c r="L85" s="983"/>
      <c r="M85" s="983"/>
      <c r="N85" s="474"/>
    </row>
    <row r="86" spans="1:14" ht="15.75" thickBot="1">
      <c r="B86" s="915" t="s">
        <v>953</v>
      </c>
      <c r="C86" s="869"/>
      <c r="D86" s="869"/>
      <c r="E86" s="869"/>
      <c r="F86" s="869"/>
      <c r="G86" s="869"/>
      <c r="H86" s="869"/>
      <c r="I86" s="869"/>
      <c r="J86" s="869"/>
      <c r="K86" s="869"/>
      <c r="L86" s="869"/>
      <c r="M86" s="870"/>
      <c r="N86" s="461">
        <f>SUM(N79:N85)</f>
        <v>691395.67913614796</v>
      </c>
    </row>
    <row r="87" spans="1:14" ht="15.75" thickBot="1">
      <c r="B87" s="33"/>
      <c r="C87" s="34"/>
      <c r="D87" s="34"/>
      <c r="E87" s="34"/>
      <c r="F87" s="34"/>
      <c r="G87" s="34"/>
      <c r="H87" s="34"/>
      <c r="I87" s="34"/>
      <c r="J87" s="34"/>
      <c r="K87" s="34"/>
      <c r="L87" s="34"/>
      <c r="M87" s="34"/>
      <c r="N87" s="35"/>
    </row>
    <row r="88" spans="1:14" ht="15.75" thickBot="1">
      <c r="B88" s="826" t="s">
        <v>967</v>
      </c>
      <c r="C88" s="827"/>
      <c r="D88" s="827"/>
      <c r="E88" s="827"/>
      <c r="F88" s="827"/>
      <c r="G88" s="827"/>
      <c r="H88" s="827"/>
      <c r="I88" s="827"/>
      <c r="J88" s="827"/>
      <c r="K88" s="827"/>
      <c r="L88" s="827"/>
      <c r="M88" s="828"/>
      <c r="N88" s="99">
        <f>N86+N74+N63+N47</f>
        <v>46804238.041980937</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1" t="s">
        <v>969</v>
      </c>
      <c r="C92" s="872"/>
      <c r="D92" s="872"/>
      <c r="E92" s="872"/>
      <c r="F92" s="872"/>
      <c r="G92" s="872"/>
      <c r="H92" s="872"/>
      <c r="I92" s="315"/>
      <c r="J92" s="335"/>
      <c r="K92" s="303" t="s">
        <v>970</v>
      </c>
      <c r="L92" s="873" t="s">
        <v>971</v>
      </c>
      <c r="M92" s="874"/>
      <c r="N92" s="304"/>
    </row>
    <row r="93" spans="1:14">
      <c r="B93" s="859" t="s">
        <v>972</v>
      </c>
      <c r="C93" s="860"/>
      <c r="D93" s="860"/>
      <c r="E93" s="860"/>
      <c r="F93" s="860"/>
      <c r="G93" s="860"/>
      <c r="H93" s="860"/>
      <c r="I93" s="87"/>
      <c r="J93" s="88"/>
      <c r="K93" s="305">
        <v>0.2</v>
      </c>
      <c r="L93" s="861">
        <f>N88*K93</f>
        <v>9360847.6083961874</v>
      </c>
      <c r="M93" s="862"/>
      <c r="N93" s="51"/>
    </row>
    <row r="94" spans="1:14">
      <c r="B94" s="89" t="s">
        <v>973</v>
      </c>
      <c r="C94" s="90"/>
      <c r="D94" s="90"/>
      <c r="E94" s="90"/>
      <c r="F94" s="90"/>
      <c r="G94" s="90"/>
      <c r="H94" s="90"/>
      <c r="I94" s="87"/>
      <c r="J94" s="88"/>
      <c r="K94" s="305">
        <v>0.05</v>
      </c>
      <c r="L94" s="861">
        <f>N88*K94</f>
        <v>2340211.9020990469</v>
      </c>
      <c r="M94" s="862"/>
      <c r="N94" s="51"/>
    </row>
    <row r="95" spans="1:14" ht="15.75" thickBot="1">
      <c r="B95" s="91" t="s">
        <v>974</v>
      </c>
      <c r="C95" s="92"/>
      <c r="D95" s="92"/>
      <c r="E95" s="92"/>
      <c r="F95" s="92"/>
      <c r="G95" s="92"/>
      <c r="H95" s="92"/>
      <c r="I95" s="93"/>
      <c r="J95" s="94"/>
      <c r="K95" s="306">
        <v>0.05</v>
      </c>
      <c r="L95" s="863">
        <f>N88*K95</f>
        <v>2340211.9020990469</v>
      </c>
      <c r="M95" s="864"/>
      <c r="N95" s="51"/>
    </row>
    <row r="96" spans="1:14" ht="15.75" thickBot="1">
      <c r="B96" s="826" t="s">
        <v>953</v>
      </c>
      <c r="C96" s="827"/>
      <c r="D96" s="827"/>
      <c r="E96" s="827"/>
      <c r="F96" s="827"/>
      <c r="G96" s="827"/>
      <c r="H96" s="827"/>
      <c r="I96" s="827"/>
      <c r="J96" s="827"/>
      <c r="K96" s="827"/>
      <c r="L96" s="827"/>
      <c r="M96" s="828"/>
      <c r="N96" s="52">
        <f>L93+L94+L95</f>
        <v>14041271.412594281</v>
      </c>
    </row>
    <row r="97" spans="1:14" ht="15.75" thickBot="1">
      <c r="B97" s="33"/>
      <c r="C97" s="34"/>
      <c r="D97" s="34"/>
      <c r="E97" s="34"/>
      <c r="F97" s="34"/>
      <c r="G97" s="34"/>
      <c r="H97" s="34"/>
      <c r="I97" s="34"/>
      <c r="J97" s="34"/>
      <c r="K97" s="34"/>
      <c r="L97" s="34"/>
      <c r="M97" s="34"/>
      <c r="N97" s="35"/>
    </row>
    <row r="98" spans="1:14" ht="15.75" thickBot="1">
      <c r="A98" t="s">
        <v>2016</v>
      </c>
      <c r="B98" s="826" t="s">
        <v>975</v>
      </c>
      <c r="C98" s="827"/>
      <c r="D98" s="827"/>
      <c r="E98" s="827"/>
      <c r="F98" s="827"/>
      <c r="G98" s="827"/>
      <c r="H98" s="827"/>
      <c r="I98" s="827"/>
      <c r="J98" s="827"/>
      <c r="K98" s="827"/>
      <c r="L98" s="827"/>
      <c r="M98" s="828"/>
      <c r="N98" s="189">
        <f>N88+N96</f>
        <v>60845509.454575218</v>
      </c>
    </row>
    <row r="99" spans="1:14">
      <c r="B99" s="240"/>
      <c r="C99" s="241"/>
      <c r="D99" s="241"/>
      <c r="E99" s="241"/>
      <c r="F99" s="241"/>
      <c r="G99" s="241"/>
      <c r="H99" s="241"/>
      <c r="I99" s="241"/>
      <c r="J99" s="241"/>
      <c r="K99" s="241"/>
      <c r="L99" s="241"/>
      <c r="M99" s="241"/>
      <c r="N99" s="242"/>
    </row>
    <row r="100" spans="1:14">
      <c r="B100" s="243"/>
      <c r="C100" s="244"/>
      <c r="D100" s="244"/>
      <c r="E100" s="244"/>
      <c r="F100" s="244"/>
      <c r="G100" s="244"/>
      <c r="H100" s="244"/>
      <c r="I100" s="244"/>
      <c r="J100" s="244"/>
      <c r="K100" s="244"/>
      <c r="L100" s="244"/>
      <c r="M100" s="244"/>
      <c r="N100" s="245"/>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418" t="s">
        <v>976</v>
      </c>
      <c r="F103" s="418"/>
      <c r="G103" s="418"/>
      <c r="H103" s="418"/>
      <c r="I103" s="418"/>
      <c r="J103" s="418"/>
      <c r="K103" s="244"/>
      <c r="L103" s="244"/>
      <c r="M103" s="244"/>
      <c r="N103" s="245"/>
    </row>
    <row r="104" spans="1:14">
      <c r="B104" s="243"/>
      <c r="C104" s="244"/>
      <c r="D104" s="244"/>
      <c r="E104" s="244" t="s">
        <v>977</v>
      </c>
      <c r="F104" s="244"/>
      <c r="G104" s="244"/>
      <c r="H104" s="244"/>
      <c r="I104" s="244"/>
      <c r="J104" s="244"/>
      <c r="K104" s="244"/>
      <c r="L104" s="244"/>
      <c r="M104" s="244"/>
      <c r="N104" s="245"/>
    </row>
    <row r="105" spans="1:14">
      <c r="B105" s="243"/>
      <c r="C105" s="244"/>
      <c r="D105" s="244"/>
      <c r="E105" s="244" t="s">
        <v>978</v>
      </c>
      <c r="F105" s="244"/>
      <c r="G105" s="244"/>
      <c r="H105" s="244"/>
      <c r="I105" s="244"/>
      <c r="J105" s="244"/>
      <c r="K105" s="244"/>
      <c r="L105" s="244"/>
      <c r="M105" s="244"/>
      <c r="N105" s="245"/>
    </row>
    <row r="106" spans="1:14">
      <c r="B106" s="243"/>
      <c r="C106" s="244"/>
      <c r="D106" s="244"/>
      <c r="E106" s="244" t="s">
        <v>979</v>
      </c>
      <c r="F106" s="244"/>
      <c r="G106" s="244"/>
      <c r="H106" s="244"/>
      <c r="I106" s="244"/>
      <c r="J106" s="244"/>
      <c r="K106" s="244"/>
      <c r="L106" s="244"/>
      <c r="M106" s="244"/>
      <c r="N106" s="245"/>
    </row>
    <row r="107" spans="1:14" ht="15.75" thickBot="1">
      <c r="B107" s="243"/>
      <c r="C107" s="244"/>
      <c r="D107" s="244"/>
      <c r="E107" s="244"/>
      <c r="F107" s="244" t="s">
        <v>980</v>
      </c>
      <c r="G107" s="244"/>
      <c r="H107" s="244"/>
      <c r="I107" s="244"/>
      <c r="J107" s="244"/>
      <c r="K107" s="244"/>
      <c r="L107" s="244"/>
      <c r="M107" s="244"/>
      <c r="N107" s="245"/>
    </row>
    <row r="108" spans="1:14">
      <c r="B108" s="228" t="s">
        <v>2216</v>
      </c>
      <c r="C108" s="229"/>
      <c r="D108" s="229"/>
      <c r="E108" s="229"/>
      <c r="F108" s="229"/>
      <c r="G108" s="229"/>
      <c r="H108" s="229"/>
      <c r="I108" s="229"/>
      <c r="J108" s="229"/>
      <c r="K108" s="229"/>
      <c r="L108" s="229"/>
      <c r="M108" s="229"/>
      <c r="N108" s="230"/>
    </row>
    <row r="109" spans="1:14">
      <c r="B109" s="246"/>
      <c r="C109" s="247"/>
      <c r="D109" s="247"/>
      <c r="E109" s="247"/>
      <c r="F109" s="247"/>
      <c r="G109" s="247"/>
      <c r="H109" s="247"/>
      <c r="I109" s="247"/>
      <c r="J109" s="247"/>
      <c r="K109" s="247"/>
      <c r="L109" s="247"/>
      <c r="M109" s="247"/>
      <c r="N109" s="248"/>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ht="15.75" thickBot="1">
      <c r="B112" s="249"/>
      <c r="C112" s="250"/>
      <c r="D112" s="250"/>
      <c r="E112" s="250"/>
      <c r="F112" s="250"/>
      <c r="G112" s="250"/>
      <c r="H112" s="250"/>
      <c r="I112" s="250"/>
      <c r="J112" s="250"/>
      <c r="K112" s="250"/>
      <c r="L112" s="250"/>
      <c r="M112" s="250"/>
      <c r="N112" s="251"/>
    </row>
    <row r="113" spans="2:14">
      <c r="B113" s="252"/>
      <c r="C113" s="253"/>
      <c r="D113" s="253"/>
      <c r="E113" s="253"/>
      <c r="F113" s="253"/>
      <c r="G113" s="253"/>
      <c r="H113" s="253"/>
      <c r="I113" s="253"/>
      <c r="J113" s="253"/>
      <c r="K113" s="253"/>
      <c r="L113" s="253"/>
      <c r="M113" s="253"/>
      <c r="N113" s="254"/>
    </row>
    <row r="114" spans="2:14">
      <c r="B114" s="255" t="s">
        <v>2217</v>
      </c>
      <c r="C114" s="256"/>
      <c r="D114" s="256"/>
      <c r="E114" s="256"/>
      <c r="F114" s="256"/>
      <c r="G114" s="256"/>
      <c r="H114" s="256"/>
      <c r="I114" s="256"/>
      <c r="J114" s="256"/>
      <c r="K114" s="256"/>
      <c r="L114" s="256"/>
      <c r="M114" s="256"/>
      <c r="N114" s="257"/>
    </row>
    <row r="115" spans="2:14" ht="15" customHeight="1">
      <c r="B115" s="970" t="s">
        <v>2218</v>
      </c>
      <c r="C115" s="971"/>
      <c r="D115" s="971"/>
      <c r="E115" s="971"/>
      <c r="F115" s="971"/>
      <c r="G115" s="971"/>
      <c r="H115" s="971"/>
      <c r="I115" s="971"/>
      <c r="J115" s="971"/>
      <c r="K115" s="971"/>
      <c r="L115" s="971"/>
      <c r="M115" s="971"/>
      <c r="N115" s="972"/>
    </row>
    <row r="116" spans="2:14" ht="15" customHeight="1">
      <c r="B116" s="970"/>
      <c r="C116" s="971"/>
      <c r="D116" s="971"/>
      <c r="E116" s="971"/>
      <c r="F116" s="971"/>
      <c r="G116" s="971"/>
      <c r="H116" s="971"/>
      <c r="I116" s="971"/>
      <c r="J116" s="971"/>
      <c r="K116" s="971"/>
      <c r="L116" s="971"/>
      <c r="M116" s="971"/>
      <c r="N116" s="972"/>
    </row>
    <row r="117" spans="2:14" ht="30" customHeight="1">
      <c r="B117" s="973" t="s">
        <v>2219</v>
      </c>
      <c r="C117" s="974"/>
      <c r="D117" s="974"/>
      <c r="E117" s="974"/>
      <c r="F117" s="974"/>
      <c r="G117" s="974"/>
      <c r="H117" s="974"/>
      <c r="I117" s="974"/>
      <c r="J117" s="974"/>
      <c r="K117" s="974"/>
      <c r="L117" s="974"/>
      <c r="M117" s="974"/>
      <c r="N117" s="975"/>
    </row>
    <row r="118" spans="2:14">
      <c r="B118" s="973"/>
      <c r="C118" s="974"/>
      <c r="D118" s="974"/>
      <c r="E118" s="974"/>
      <c r="F118" s="974"/>
      <c r="G118" s="974"/>
      <c r="H118" s="974"/>
      <c r="I118" s="974"/>
      <c r="J118" s="974"/>
      <c r="K118" s="974"/>
      <c r="L118" s="974"/>
      <c r="M118" s="974"/>
      <c r="N118" s="975"/>
    </row>
    <row r="119" spans="2:14">
      <c r="B119" s="340"/>
      <c r="C119" s="341"/>
      <c r="D119" s="341"/>
      <c r="E119" s="341"/>
      <c r="F119" s="341"/>
      <c r="G119" s="341"/>
      <c r="H119" s="341"/>
      <c r="I119" s="341"/>
      <c r="J119" s="341"/>
      <c r="K119" s="341"/>
      <c r="L119" s="341"/>
      <c r="M119" s="341"/>
      <c r="N119" s="342"/>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255"/>
      <c r="C122" s="256"/>
      <c r="D122" s="256"/>
      <c r="E122" s="256"/>
      <c r="F122" s="256"/>
      <c r="G122" s="256"/>
      <c r="H122" s="256"/>
      <c r="I122" s="256"/>
      <c r="J122" s="256"/>
      <c r="K122" s="256"/>
      <c r="L122" s="256"/>
      <c r="M122" s="256"/>
      <c r="N122" s="257"/>
    </row>
    <row r="123" spans="2:14">
      <c r="B123" s="243"/>
      <c r="C123" s="244"/>
      <c r="D123" s="244"/>
      <c r="E123" s="244" t="s">
        <v>976</v>
      </c>
      <c r="F123" s="418"/>
      <c r="G123" s="418"/>
      <c r="H123" s="244"/>
      <c r="I123" s="244"/>
      <c r="J123" s="244"/>
      <c r="K123" s="244"/>
      <c r="L123" s="244"/>
      <c r="M123" s="244"/>
      <c r="N123" s="245"/>
    </row>
    <row r="124" spans="2:14">
      <c r="B124" s="243"/>
      <c r="C124" s="244"/>
      <c r="D124" s="244"/>
      <c r="E124" s="419" t="s">
        <v>977</v>
      </c>
      <c r="F124" s="244"/>
      <c r="G124" s="244"/>
      <c r="H124" s="419"/>
      <c r="I124" s="419"/>
      <c r="J124" s="419"/>
      <c r="K124" s="244"/>
      <c r="L124" s="244"/>
      <c r="M124" s="244"/>
      <c r="N124" s="245"/>
    </row>
    <row r="125" spans="2:14">
      <c r="B125" s="243"/>
      <c r="C125" s="244"/>
      <c r="D125" s="244"/>
      <c r="E125" s="258" t="s">
        <v>981</v>
      </c>
      <c r="F125" s="244"/>
      <c r="G125" s="244"/>
      <c r="H125" s="258"/>
      <c r="I125" s="258"/>
      <c r="J125" s="258"/>
      <c r="K125" s="244"/>
      <c r="L125" s="244"/>
      <c r="M125" s="244"/>
      <c r="N125" s="245"/>
    </row>
    <row r="126" spans="2:14">
      <c r="B126" s="259"/>
      <c r="C126" s="256"/>
      <c r="D126" s="256"/>
      <c r="E126" s="244" t="s">
        <v>979</v>
      </c>
      <c r="F126" s="244"/>
      <c r="G126" s="244"/>
      <c r="H126" s="244"/>
      <c r="I126" s="244"/>
      <c r="J126" s="244"/>
      <c r="K126" s="256"/>
      <c r="L126" s="256"/>
      <c r="M126" s="256"/>
      <c r="N126" s="257"/>
    </row>
    <row r="127" spans="2:14">
      <c r="B127" s="259"/>
      <c r="C127" s="256"/>
      <c r="D127" s="256"/>
      <c r="E127" s="256"/>
      <c r="F127" s="244"/>
      <c r="G127" s="244"/>
      <c r="H127" s="244"/>
      <c r="I127" s="244"/>
      <c r="J127" s="244"/>
      <c r="K127" s="256"/>
      <c r="L127" s="256"/>
      <c r="M127" s="256"/>
      <c r="N127" s="257"/>
    </row>
    <row r="128" spans="2:14">
      <c r="B128" s="259" t="s">
        <v>2220</v>
      </c>
      <c r="C128" s="258"/>
      <c r="D128" s="258"/>
      <c r="E128" s="244"/>
      <c r="F128" s="244"/>
      <c r="G128" s="244"/>
      <c r="H128" s="244"/>
      <c r="I128" s="244"/>
      <c r="J128" s="976"/>
      <c r="K128" s="976"/>
      <c r="L128" s="976"/>
      <c r="M128" s="976"/>
      <c r="N128" s="977"/>
    </row>
    <row r="129" spans="2:14" ht="15.75" thickBot="1">
      <c r="B129" s="420" t="s">
        <v>2221</v>
      </c>
      <c r="C129" s="421"/>
      <c r="D129" s="421"/>
      <c r="E129" s="260"/>
      <c r="F129" s="260"/>
      <c r="G129" s="260"/>
      <c r="H129" s="260"/>
      <c r="I129" s="260"/>
      <c r="J129" s="978"/>
      <c r="K129" s="978"/>
      <c r="L129" s="978"/>
      <c r="M129" s="978"/>
      <c r="N129" s="97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1731</v>
      </c>
      <c r="C31" s="81" t="s">
        <v>1657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326</v>
      </c>
      <c r="B36" s="875" t="str">
        <f>VLOOKUP(A36,EQUIPOS!A6:D154,3,FALSE)</f>
        <v>Sensor de Impacto para prueba de integridad tipo</v>
      </c>
      <c r="C36" s="876"/>
      <c r="D36" s="876"/>
      <c r="E36" s="876"/>
      <c r="F36" s="876"/>
      <c r="G36" s="876"/>
      <c r="H36" s="877"/>
      <c r="I36" s="268"/>
      <c r="J36" s="269"/>
      <c r="K36" s="270">
        <f>VLOOKUP(A36,EQUIPOS!A6:D163,4,FALSE)</f>
        <v>89353.376060537426</v>
      </c>
      <c r="L36" s="271"/>
      <c r="M36" s="337">
        <v>1</v>
      </c>
      <c r="N36" s="273">
        <f>K36/M36</f>
        <v>89353.376060537426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89353.376060537426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283"/>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84</v>
      </c>
      <c r="B71" s="49" t="str">
        <f>VLOOKUP(A71,'MANO DE OBRA'!A6:D67,3,FALSE)</f>
        <v>Ingeniero Especialista prueba de  integridad</v>
      </c>
      <c r="C71" s="47"/>
      <c r="D71" s="47"/>
      <c r="E71" s="47"/>
      <c r="F71" s="47"/>
      <c r="G71" s="47"/>
      <c r="H71" s="47"/>
      <c r="I71" s="293">
        <f>K71/J71*100</f>
        <v>294314.65292960324</v>
      </c>
      <c r="J71" s="294">
        <v>185</v>
      </c>
      <c r="K71" s="295">
        <f>VLOOKUP(A71,'MANO DE OBRA'!A6:D97,4,FALSE)</f>
        <v>544482.10791976599</v>
      </c>
      <c r="L71" s="50"/>
      <c r="M71" s="435">
        <v>0.33333332999999998</v>
      </c>
      <c r="N71" s="396">
        <f>K71/M71</f>
        <v>1633446.3400937614</v>
      </c>
      <c r="O71" s="106"/>
    </row>
    <row r="72" spans="1:15">
      <c r="A72" s="162" t="s">
        <v>89</v>
      </c>
      <c r="B72" s="49" t="str">
        <f>VLOOKUP(A72,'MANO DE OBRA'!A7:D67,3,FALSE)</f>
        <v>Operador prueba de integridad</v>
      </c>
      <c r="C72" s="47"/>
      <c r="D72" s="47"/>
      <c r="E72" s="47"/>
      <c r="F72" s="47"/>
      <c r="G72" s="47"/>
      <c r="H72" s="47"/>
      <c r="I72" s="293">
        <f>K72/J72*100</f>
        <v>72085.299739464841</v>
      </c>
      <c r="J72" s="294">
        <v>185</v>
      </c>
      <c r="K72" s="295">
        <f>VLOOKUP(A72,'MANO DE OBRA'!A7:D98,4,FALSE)</f>
        <v>133357.80451800997</v>
      </c>
      <c r="L72" s="50"/>
      <c r="M72" s="433">
        <v>0.33333332999999998</v>
      </c>
      <c r="N72" s="396">
        <f>K72/M72</f>
        <v>400073.41755476414</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2033519.7576485255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2122873.1337090628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424574.62674181256</v>
      </c>
      <c r="M84" s="862"/>
      <c r="N84" s="51"/>
    </row>
    <row r="85" spans="1:14">
      <c r="B85" s="89" t="s">
        <v>973</v>
      </c>
      <c r="C85" s="90"/>
      <c r="D85" s="90"/>
      <c r="E85" s="90"/>
      <c r="F85" s="90"/>
      <c r="G85" s="90"/>
      <c r="H85" s="90"/>
      <c r="I85" s="87"/>
      <c r="J85" s="88"/>
      <c r="K85" s="305">
        <v>0.05</v>
      </c>
      <c r="L85" s="861">
        <f>N79*K85</f>
        <v>106143.65668545314</v>
      </c>
      <c r="M85" s="862"/>
      <c r="N85" s="51"/>
    </row>
    <row r="86" spans="1:14" ht="15.75" thickBot="1">
      <c r="B86" s="91" t="s">
        <v>974</v>
      </c>
      <c r="C86" s="92"/>
      <c r="D86" s="92"/>
      <c r="E86" s="92"/>
      <c r="F86" s="92"/>
      <c r="G86" s="92"/>
      <c r="H86" s="92"/>
      <c r="I86" s="93"/>
      <c r="J86" s="94"/>
      <c r="K86" s="306">
        <v>0.05</v>
      </c>
      <c r="L86" s="863">
        <f>N79*K86</f>
        <v>106143.65668545314</v>
      </c>
      <c r="M86" s="864"/>
      <c r="N86" s="51"/>
    </row>
    <row r="87" spans="1:14" ht="15.75" thickBot="1">
      <c r="B87" s="826" t="s">
        <v>953</v>
      </c>
      <c r="C87" s="827"/>
      <c r="D87" s="827"/>
      <c r="E87" s="827"/>
      <c r="F87" s="827"/>
      <c r="G87" s="827"/>
      <c r="H87" s="827"/>
      <c r="I87" s="827"/>
      <c r="J87" s="827"/>
      <c r="K87" s="827"/>
      <c r="L87" s="827"/>
      <c r="M87" s="828"/>
      <c r="N87" s="52">
        <f>L84+L85+L86</f>
        <v>636861.94011271885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2759735.0738217817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1105</v>
      </c>
      <c r="C31" s="81" t="s">
        <v>2101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320</v>
      </c>
      <c r="B36" s="875" t="str">
        <f>VLOOKUP(A36,EQUIPOS!A6:D154,3,FALSE)</f>
        <v>Retroexcavadora sobre llantas, motor 62HP, Profundidad de excavación de 5.41 metros.</v>
      </c>
      <c r="C36" s="876"/>
      <c r="D36" s="876"/>
      <c r="E36" s="876"/>
      <c r="F36" s="876"/>
      <c r="G36" s="876"/>
      <c r="H36" s="877"/>
      <c r="I36" s="268"/>
      <c r="J36" s="269"/>
      <c r="K36" s="270">
        <f>VLOOKUP(A36,EQUIPOS!A6:D163,4,FALSE)</f>
        <v>132407.64750408361</v>
      </c>
      <c r="L36" s="271"/>
      <c r="M36" s="337">
        <v>10</v>
      </c>
      <c r="N36" s="273">
        <f>K36/M36</f>
        <v>13240.764750408362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336.34905451801001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13577.113804926372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593</v>
      </c>
      <c r="B48" s="43" t="str">
        <f>VLOOKUP(A48,MATERIALES!A5:D373,3,FALSE)</f>
        <v>Paral en madera rolliza de 5´´ y 4,5m de longitud (tablestacados)</v>
      </c>
      <c r="C48" s="282"/>
      <c r="D48" s="282"/>
      <c r="E48" s="282"/>
      <c r="F48" s="282"/>
      <c r="G48" s="282"/>
      <c r="H48" s="282"/>
      <c r="I48" s="269"/>
      <c r="J48" s="225" t="str">
        <f>VLOOKUP(A48,MATERIALES!A4:D640,2,FALSE)</f>
        <v>u</v>
      </c>
      <c r="K48" s="283">
        <v>0.48888888888888893</v>
      </c>
      <c r="L48" s="268"/>
      <c r="M48" s="403">
        <f>VLOOKUP(A48,MATERIALES!A5:D396,4,FALSE)</f>
        <v>27031.047597719804</v>
      </c>
      <c r="N48" s="273">
        <f>K48*M48</f>
        <v>13215.178825551906</v>
      </c>
    </row>
    <row r="49" spans="1:14">
      <c r="A49" s="161" t="s">
        <v>670</v>
      </c>
      <c r="B49" s="43" t="str">
        <f>VLOOKUP(A49,MATERIALES!A6:D373,3,FALSE)</f>
        <v>Tablestaca en madera aserrada (0,25*0,05*3)</v>
      </c>
      <c r="C49" s="426"/>
      <c r="D49" s="426"/>
      <c r="E49" s="426"/>
      <c r="F49" s="426"/>
      <c r="G49" s="426"/>
      <c r="H49" s="426"/>
      <c r="I49" s="426"/>
      <c r="J49" s="312" t="str">
        <f>VLOOKUP(A49,MATERIALES!A5:D641,2,FALSE)</f>
        <v>u</v>
      </c>
      <c r="K49" s="398">
        <v>1.3333333333333333</v>
      </c>
      <c r="L49" s="422"/>
      <c r="M49" s="403">
        <f>VLOOKUP(A49,MATERIALES!A6:D397,4,FALSE)</f>
        <v>16117.438024219169</v>
      </c>
      <c r="N49" s="273">
        <f>K49*M49</f>
        <v>21489.917365625559</v>
      </c>
    </row>
    <row r="50" spans="1:14">
      <c r="A50" s="161" t="s">
        <v>898</v>
      </c>
      <c r="B50" s="43" t="str">
        <f>VLOOKUP(A50,MATERIALES!A6:D373,3,FALSE)</f>
        <v>Alambre Negro Para Amarre</v>
      </c>
      <c r="C50" s="426"/>
      <c r="D50" s="426"/>
      <c r="E50" s="426"/>
      <c r="F50" s="426"/>
      <c r="G50" s="426"/>
      <c r="H50" s="426"/>
      <c r="I50" s="426"/>
      <c r="J50" s="312" t="str">
        <f>VLOOKUP(A50,MATERIALES!A6:D642,2,FALSE)</f>
        <v>kg</v>
      </c>
      <c r="K50" s="398">
        <v>1.5</v>
      </c>
      <c r="L50" s="422"/>
      <c r="M50" s="403">
        <f>VLOOKUP(A50,MATERIALES!A6:D398,4,FALSE)</f>
        <v>4216.8434252442894</v>
      </c>
      <c r="N50" s="273">
        <f>K50*M50</f>
        <v>6325.2651378664341</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41030.361329043895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9</v>
      </c>
      <c r="B71" s="49" t="str">
        <f>VLOOKUP(A71,'MANO DE OBRA'!A8:D68,3,FALSE)</f>
        <v>Obrero (3)</v>
      </c>
      <c r="C71" s="47"/>
      <c r="D71" s="47"/>
      <c r="E71" s="47"/>
      <c r="F71" s="47"/>
      <c r="G71" s="47"/>
      <c r="H71" s="47"/>
      <c r="I71" s="293">
        <f>K71/J71*100</f>
        <v>87780</v>
      </c>
      <c r="J71" s="294">
        <v>185</v>
      </c>
      <c r="K71" s="295">
        <f>VLOOKUP(A71,'MANO DE OBRA'!A8:D99,4,FALSE)</f>
        <v>162393</v>
      </c>
      <c r="L71" s="50"/>
      <c r="M71" s="435">
        <v>80</v>
      </c>
      <c r="N71" s="396">
        <f>K71/M71</f>
        <v>2029.9124999999999</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3">
        <v>80</v>
      </c>
      <c r="N72" s="396">
        <f>K72/M72</f>
        <v>1333.5780451800997</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3363.4905451800996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57970.965679150366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11594.193135830074</v>
      </c>
      <c r="M84" s="862"/>
      <c r="N84" s="51"/>
    </row>
    <row r="85" spans="1:14">
      <c r="B85" s="89" t="s">
        <v>973</v>
      </c>
      <c r="C85" s="90"/>
      <c r="D85" s="90"/>
      <c r="E85" s="90"/>
      <c r="F85" s="90"/>
      <c r="G85" s="90"/>
      <c r="H85" s="90"/>
      <c r="I85" s="87"/>
      <c r="J85" s="88"/>
      <c r="K85" s="305">
        <v>0.05</v>
      </c>
      <c r="L85" s="861">
        <f>N79*K85</f>
        <v>2898.5482839575184</v>
      </c>
      <c r="M85" s="862"/>
      <c r="N85" s="51"/>
    </row>
    <row r="86" spans="1:14" ht="15.75" thickBot="1">
      <c r="B86" s="91" t="s">
        <v>974</v>
      </c>
      <c r="C86" s="92"/>
      <c r="D86" s="92"/>
      <c r="E86" s="92"/>
      <c r="F86" s="92"/>
      <c r="G86" s="92"/>
      <c r="H86" s="92"/>
      <c r="I86" s="93"/>
      <c r="J86" s="94"/>
      <c r="K86" s="306">
        <v>0.05</v>
      </c>
      <c r="L86" s="863">
        <f>N79*K86</f>
        <v>2898.5482839575184</v>
      </c>
      <c r="M86" s="864"/>
      <c r="N86" s="51"/>
    </row>
    <row r="87" spans="1:14" ht="15.75" thickBot="1">
      <c r="B87" s="826" t="s">
        <v>953</v>
      </c>
      <c r="C87" s="827"/>
      <c r="D87" s="827"/>
      <c r="E87" s="827"/>
      <c r="F87" s="827"/>
      <c r="G87" s="827"/>
      <c r="H87" s="827"/>
      <c r="I87" s="827"/>
      <c r="J87" s="827"/>
      <c r="K87" s="827"/>
      <c r="L87" s="827"/>
      <c r="M87" s="828"/>
      <c r="N87" s="52">
        <f>L84+L85+L86</f>
        <v>17391.289703745111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75362.25538289547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1106</v>
      </c>
      <c r="C31" s="81" t="s">
        <v>2102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204</v>
      </c>
      <c r="B36" s="875" t="str">
        <f>VLOOKUP(A36,EQUIPOS!A6:D154,3,FALSE)</f>
        <v xml:space="preserve">Equipo de soldadura 250 AMP
</v>
      </c>
      <c r="C36" s="876"/>
      <c r="D36" s="876"/>
      <c r="E36" s="876"/>
      <c r="F36" s="876"/>
      <c r="G36" s="876"/>
      <c r="H36" s="877"/>
      <c r="I36" s="268"/>
      <c r="J36" s="269"/>
      <c r="K36" s="270">
        <f>VLOOKUP(A36,EQUIPOS!A6:D163,4,FALSE)</f>
        <v>16003.742760656178</v>
      </c>
      <c r="L36" s="271"/>
      <c r="M36" s="337">
        <v>10</v>
      </c>
      <c r="N36" s="273">
        <f>K36/M36</f>
        <v>1600.3742760656178</v>
      </c>
    </row>
    <row r="37" spans="1:14">
      <c r="A37" s="113" t="s">
        <v>320</v>
      </c>
      <c r="B37" s="875" t="str">
        <f>VLOOKUP(A37,EQUIPOS!A7:D154,3,FALSE)</f>
        <v>Retroexcavadora sobre llantas, motor 62HP, Profundidad de excavación de 5.41 metros.</v>
      </c>
      <c r="C37" s="876"/>
      <c r="D37" s="876"/>
      <c r="E37" s="876"/>
      <c r="F37" s="876"/>
      <c r="G37" s="876"/>
      <c r="H37" s="877"/>
      <c r="I37" s="422"/>
      <c r="J37" s="423"/>
      <c r="K37" s="270">
        <f>VLOOKUP(A37,EQUIPOS!A7:D164,4,FALSE)</f>
        <v>132407.64750408361</v>
      </c>
      <c r="L37" s="336"/>
      <c r="M37" s="337">
        <v>10</v>
      </c>
      <c r="N37" s="273">
        <f>K37/M37</f>
        <v>13240.764750408362</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402.04310903601998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15243.182135509998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662</v>
      </c>
      <c r="B48" s="43" t="str">
        <f>VLOOKUP(A48,MATERIALES!A5:D373,3,FALSE)</f>
        <v>Soldadura 7018</v>
      </c>
      <c r="C48" s="282"/>
      <c r="D48" s="282"/>
      <c r="E48" s="282"/>
      <c r="F48" s="282"/>
      <c r="G48" s="282"/>
      <c r="H48" s="282"/>
      <c r="I48" s="282"/>
      <c r="J48" s="312" t="str">
        <f>VLOOKUP(A48,MATERIALES!A4:D640,2,FALSE)</f>
        <v>kg</v>
      </c>
      <c r="K48" s="283">
        <v>3.3000000000000002E-2</v>
      </c>
      <c r="L48" s="268"/>
      <c r="M48" s="403">
        <f>VLOOKUP(A48,MATERIALES!A5:D396,4,FALSE)</f>
        <v>10100.392983458831</v>
      </c>
      <c r="N48" s="273">
        <f>K48*M48</f>
        <v>333.31296845414141</v>
      </c>
    </row>
    <row r="49" spans="1:14">
      <c r="A49" s="161" t="s">
        <v>680</v>
      </c>
      <c r="B49" s="43" t="str">
        <f>VLOOKUP(A49,MATERIALES!A6:D373,3,FALSE)</f>
        <v>Tablestaca metálica (riel de 70 lb/yarda)</v>
      </c>
      <c r="C49" s="426"/>
      <c r="D49" s="426"/>
      <c r="E49" s="426"/>
      <c r="F49" s="426"/>
      <c r="G49" s="426"/>
      <c r="H49" s="426"/>
      <c r="I49" s="426"/>
      <c r="J49" s="313" t="str">
        <f>VLOOKUP(A49,MATERIALES!A5:D641,2,FALSE)</f>
        <v>u</v>
      </c>
      <c r="K49" s="398">
        <v>3</v>
      </c>
      <c r="L49" s="422"/>
      <c r="M49" s="403">
        <f>VLOOKUP(A49,MATERIALES!A6:D397,4,FALSE)</f>
        <v>97567.690871591796</v>
      </c>
      <c r="N49" s="273">
        <f>K49*M49</f>
        <v>292703.07261477539</v>
      </c>
    </row>
    <row r="50" spans="1:14">
      <c r="A50" s="161" t="s">
        <v>690</v>
      </c>
      <c r="B50" s="43" t="str">
        <f>VLOOKUP(A50,MATERIALES!A6:D373,3,FALSE)</f>
        <v>Tornillos de Unión de D= 12 mm</v>
      </c>
      <c r="C50" s="426"/>
      <c r="D50" s="426"/>
      <c r="E50" s="426"/>
      <c r="F50" s="426"/>
      <c r="G50" s="426"/>
      <c r="H50" s="426"/>
      <c r="I50" s="426"/>
      <c r="J50" s="313" t="str">
        <f>VLOOKUP(A50,MATERIALES!A6:D642,2,FALSE)</f>
        <v>u</v>
      </c>
      <c r="K50" s="398">
        <v>10</v>
      </c>
      <c r="L50" s="422"/>
      <c r="M50" s="403">
        <f>VLOOKUP(A50,MATERIALES!A6:D398,4,FALSE)</f>
        <v>620.41555848111966</v>
      </c>
      <c r="N50" s="273">
        <f>K50*M50</f>
        <v>6204.1555848111966</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299240.54116804071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2">
        <v>80</v>
      </c>
      <c r="N71" s="396">
        <f>K71/M71</f>
        <v>1353.2750000000001</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80</v>
      </c>
      <c r="N72" s="396">
        <f>K72/M72</f>
        <v>1333.5780451800997</v>
      </c>
    </row>
    <row r="73" spans="1:15">
      <c r="A73" t="s">
        <v>30</v>
      </c>
      <c r="B73" s="49" t="str">
        <f>VLOOKUP(A73,'MANO DE OBRA'!A9:D70,3,FALSE)</f>
        <v>Oficial</v>
      </c>
      <c r="C73" s="47"/>
      <c r="D73" s="47"/>
      <c r="E73" s="47"/>
      <c r="F73" s="47"/>
      <c r="G73" s="47"/>
      <c r="H73" s="47"/>
      <c r="I73" s="293">
        <f>K73/J73*100</f>
        <v>57668.23979157189</v>
      </c>
      <c r="J73" s="294">
        <v>185</v>
      </c>
      <c r="K73" s="295">
        <f>VLOOKUP(A73,'MANO DE OBRA'!A9:D101,4,FALSE)</f>
        <v>106686.24361440798</v>
      </c>
      <c r="L73" s="50"/>
      <c r="M73" s="433">
        <v>80</v>
      </c>
      <c r="N73" s="396">
        <f>K73/M73</f>
        <v>1333.5780451800997</v>
      </c>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4020.4310903601995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318504.15439391095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63700.830878782195</v>
      </c>
      <c r="M84" s="862"/>
      <c r="N84" s="51"/>
    </row>
    <row r="85" spans="1:14">
      <c r="B85" s="89" t="s">
        <v>973</v>
      </c>
      <c r="C85" s="90"/>
      <c r="D85" s="90"/>
      <c r="E85" s="90"/>
      <c r="F85" s="90"/>
      <c r="G85" s="90"/>
      <c r="H85" s="90"/>
      <c r="I85" s="87"/>
      <c r="J85" s="88"/>
      <c r="K85" s="305">
        <v>0.05</v>
      </c>
      <c r="L85" s="861">
        <f>N79*K85</f>
        <v>15925.207719695549</v>
      </c>
      <c r="M85" s="862"/>
      <c r="N85" s="51"/>
    </row>
    <row r="86" spans="1:14" ht="15.75" thickBot="1">
      <c r="B86" s="91" t="s">
        <v>974</v>
      </c>
      <c r="C86" s="92"/>
      <c r="D86" s="92"/>
      <c r="E86" s="92"/>
      <c r="F86" s="92"/>
      <c r="G86" s="92"/>
      <c r="H86" s="92"/>
      <c r="I86" s="93"/>
      <c r="J86" s="94"/>
      <c r="K86" s="306">
        <v>0.05</v>
      </c>
      <c r="L86" s="863">
        <f>N79*K86</f>
        <v>15925.207719695549</v>
      </c>
      <c r="M86" s="864"/>
      <c r="N86" s="51"/>
    </row>
    <row r="87" spans="1:14" ht="15.75" thickBot="1">
      <c r="B87" s="826" t="s">
        <v>953</v>
      </c>
      <c r="C87" s="827"/>
      <c r="D87" s="827"/>
      <c r="E87" s="827"/>
      <c r="F87" s="827"/>
      <c r="G87" s="827"/>
      <c r="H87" s="827"/>
      <c r="I87" s="827"/>
      <c r="J87" s="827"/>
      <c r="K87" s="827"/>
      <c r="L87" s="827"/>
      <c r="M87" s="828"/>
      <c r="N87" s="52">
        <f>L84+L85+L86</f>
        <v>95551.246318173289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414055.40071208426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1107</v>
      </c>
      <c r="C31" s="81" t="s">
        <v>2103</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8"/>
      <c r="J36" s="269"/>
      <c r="K36" s="270">
        <f>VLOOKUP(A36,EQUIPOS!A6:D163,4,FALSE)</f>
        <v>599862.51788795472</v>
      </c>
      <c r="L36" s="271"/>
      <c r="M36" s="337">
        <v>2</v>
      </c>
      <c r="N36" s="273">
        <f>K36/M36</f>
        <v>299931.25894397736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4716.7655451800993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304648.02448915748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3042.9661039816715</v>
      </c>
      <c r="N48" s="273">
        <f>K48*M48</f>
        <v>85203.050911486804</v>
      </c>
    </row>
    <row r="49" spans="1:14">
      <c r="A49" s="161" t="s">
        <v>829</v>
      </c>
      <c r="B49" s="43" t="str">
        <f>VLOOKUP(A49,MATERIALES!A6:D373,3,FALSE)</f>
        <v>Concreto Resistencia  28 (Mpa)</v>
      </c>
      <c r="C49" s="426"/>
      <c r="D49" s="426"/>
      <c r="E49" s="426"/>
      <c r="F49" s="426"/>
      <c r="G49" s="426"/>
      <c r="H49" s="426"/>
      <c r="I49" s="426"/>
      <c r="J49" s="312" t="str">
        <f>VLOOKUP(A49,MATERIALES!A5:D641,2,FALSE)</f>
        <v>m3</v>
      </c>
      <c r="K49" s="398">
        <v>0.35</v>
      </c>
      <c r="L49" s="422"/>
      <c r="M49" s="403">
        <f>VLOOKUP(A49,MATERIALES!A6:D397,4,FALSE)</f>
        <v>385272.72204946057</v>
      </c>
      <c r="N49" s="273">
        <f>K49*M49</f>
        <v>134845.45271731119</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3</v>
      </c>
      <c r="L50" s="422"/>
      <c r="M50" s="403">
        <f>VLOOKUP(A50,MATERIALES!A6:D398,4,FALSE)</f>
        <v>28696.379668115238</v>
      </c>
      <c r="N50" s="273">
        <f>K50*M50</f>
        <v>86089.139004345721</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306137.6426331437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13">
        <f>VLOOKUP(A60,TRANSPORTE!A2:D117,4,FALSE)</f>
        <v>1117.717304658089</v>
      </c>
      <c r="M60" s="914"/>
      <c r="N60" s="288">
        <f>K60*L60</f>
        <v>391.20105663033115</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391.20105663033115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8</v>
      </c>
      <c r="N71" s="396">
        <f>K71/M71</f>
        <v>33831.875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47167.655451800994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658344.52363073255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131668.90472614652</v>
      </c>
      <c r="M84" s="862"/>
      <c r="N84" s="51"/>
    </row>
    <row r="85" spans="1:14">
      <c r="B85" s="89" t="s">
        <v>973</v>
      </c>
      <c r="C85" s="90"/>
      <c r="D85" s="90"/>
      <c r="E85" s="90"/>
      <c r="F85" s="90"/>
      <c r="G85" s="90"/>
      <c r="H85" s="90"/>
      <c r="I85" s="87"/>
      <c r="J85" s="88"/>
      <c r="K85" s="305">
        <v>0.05</v>
      </c>
      <c r="L85" s="861">
        <f>N79*K85</f>
        <v>32917.226181536629</v>
      </c>
      <c r="M85" s="862"/>
      <c r="N85" s="51"/>
    </row>
    <row r="86" spans="1:14" ht="15.75" thickBot="1">
      <c r="B86" s="91" t="s">
        <v>974</v>
      </c>
      <c r="C86" s="92"/>
      <c r="D86" s="92"/>
      <c r="E86" s="92"/>
      <c r="F86" s="92"/>
      <c r="G86" s="92"/>
      <c r="H86" s="92"/>
      <c r="I86" s="93"/>
      <c r="J86" s="94"/>
      <c r="K86" s="306">
        <v>0.05</v>
      </c>
      <c r="L86" s="863">
        <f>N79*K86</f>
        <v>32917.226181536629</v>
      </c>
      <c r="M86" s="864"/>
      <c r="N86" s="51"/>
    </row>
    <row r="87" spans="1:14" ht="15.75" thickBot="1">
      <c r="B87" s="826" t="s">
        <v>953</v>
      </c>
      <c r="C87" s="827"/>
      <c r="D87" s="827"/>
      <c r="E87" s="827"/>
      <c r="F87" s="827"/>
      <c r="G87" s="827"/>
      <c r="H87" s="827"/>
      <c r="I87" s="827"/>
      <c r="J87" s="827"/>
      <c r="K87" s="827"/>
      <c r="L87" s="827"/>
      <c r="M87" s="828"/>
      <c r="N87" s="52">
        <f>L84+L85+L86</f>
        <v>197503.35708921976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855847.88071995229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1108</v>
      </c>
      <c r="C31" s="81" t="s">
        <v>2104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8"/>
      <c r="J36" s="269"/>
      <c r="K36" s="270">
        <f>VLOOKUP(A36,EQUIPOS!A6:D163,4,FALSE)</f>
        <v>599862.51788795472</v>
      </c>
      <c r="L36" s="271"/>
      <c r="M36" s="337">
        <v>2</v>
      </c>
      <c r="N36" s="273">
        <f>K36/M36</f>
        <v>299931.25894397736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4716.7655451800993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304648.02448915748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3042.9661039816715</v>
      </c>
      <c r="N48" s="273">
        <f>K48*M48</f>
        <v>85203.050911486804</v>
      </c>
    </row>
    <row r="49" spans="1:14">
      <c r="A49" s="161" t="s">
        <v>830</v>
      </c>
      <c r="B49" s="43" t="str">
        <f>VLOOKUP(A49,MATERIALES!A6:D373,3,FALSE)</f>
        <v>Concreto Resistencia  35 (Mpa)</v>
      </c>
      <c r="C49" s="426"/>
      <c r="D49" s="426"/>
      <c r="E49" s="426"/>
      <c r="F49" s="426"/>
      <c r="G49" s="426"/>
      <c r="H49" s="426"/>
      <c r="I49" s="426"/>
      <c r="J49" s="312" t="str">
        <f>VLOOKUP(A49,MATERIALES!A5:D641,2,FALSE)</f>
        <v>m3</v>
      </c>
      <c r="K49" s="398">
        <v>0.35</v>
      </c>
      <c r="L49" s="422"/>
      <c r="M49" s="403">
        <f>VLOOKUP(A49,MATERIALES!A6:D397,4,FALSE)</f>
        <v>411577.5503562282</v>
      </c>
      <c r="N49" s="273">
        <f>K49*M49</f>
        <v>144052.14262467987</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2</v>
      </c>
      <c r="L50" s="422"/>
      <c r="M50" s="403">
        <f>VLOOKUP(A50,MATERIALES!A6:D398,4,FALSE)</f>
        <v>28696.379668115238</v>
      </c>
      <c r="N50" s="273">
        <f>K50*M50</f>
        <v>57392.759336230476</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286647.95287239715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13">
        <f>VLOOKUP(A60,TRANSPORTE!A2:D117,4,FALSE)</f>
        <v>1117.717304658089</v>
      </c>
      <c r="M60" s="914"/>
      <c r="N60" s="288">
        <f>K60*L60</f>
        <v>391.20105663033115</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391.20105663033115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8</v>
      </c>
      <c r="N71" s="396">
        <f>K71/M71</f>
        <v>33831.875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47167.655451800994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638854.833869986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127770.96677399721</v>
      </c>
      <c r="M84" s="862"/>
      <c r="N84" s="51"/>
    </row>
    <row r="85" spans="1:14">
      <c r="B85" s="89" t="s">
        <v>973</v>
      </c>
      <c r="C85" s="90"/>
      <c r="D85" s="90"/>
      <c r="E85" s="90"/>
      <c r="F85" s="90"/>
      <c r="G85" s="90"/>
      <c r="H85" s="90"/>
      <c r="I85" s="87"/>
      <c r="J85" s="88"/>
      <c r="K85" s="305">
        <v>0.05</v>
      </c>
      <c r="L85" s="861">
        <f>N79*K85</f>
        <v>31942.741693499302</v>
      </c>
      <c r="M85" s="862"/>
      <c r="N85" s="51"/>
    </row>
    <row r="86" spans="1:14" ht="15.75" thickBot="1">
      <c r="B86" s="91" t="s">
        <v>974</v>
      </c>
      <c r="C86" s="92"/>
      <c r="D86" s="92"/>
      <c r="E86" s="92"/>
      <c r="F86" s="92"/>
      <c r="G86" s="92"/>
      <c r="H86" s="92"/>
      <c r="I86" s="93"/>
      <c r="J86" s="94"/>
      <c r="K86" s="306">
        <v>0.05</v>
      </c>
      <c r="L86" s="863">
        <f>N79*K86</f>
        <v>31942.741693499302</v>
      </c>
      <c r="M86" s="864"/>
      <c r="N86" s="51"/>
    </row>
    <row r="87" spans="1:14" ht="15.75" thickBot="1">
      <c r="B87" s="826" t="s">
        <v>953</v>
      </c>
      <c r="C87" s="827"/>
      <c r="D87" s="827"/>
      <c r="E87" s="827"/>
      <c r="F87" s="827"/>
      <c r="G87" s="827"/>
      <c r="H87" s="827"/>
      <c r="I87" s="827"/>
      <c r="J87" s="827"/>
      <c r="K87" s="827"/>
      <c r="L87" s="827"/>
      <c r="M87" s="828"/>
      <c r="N87" s="52">
        <f>L84+L85+L86</f>
        <v>191656.4501609958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830511.28403098183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6.5" customHeight="1" thickBot="1">
      <c r="A31" t="s">
        <v>1845</v>
      </c>
      <c r="B31" s="80" t="s">
        <v>1109</v>
      </c>
      <c r="C31" s="81" t="s">
        <v>2105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195</v>
      </c>
      <c r="B36" s="875" t="str">
        <f>VLOOKUP(A36,EQUIPOS!A6:D154,3,FALSE)</f>
        <v xml:space="preserve">Equipo de oxicorte, Capacidad de corte: hasta 6´´ (152mm) </v>
      </c>
      <c r="C36" s="876"/>
      <c r="D36" s="876"/>
      <c r="E36" s="876"/>
      <c r="F36" s="876"/>
      <c r="G36" s="876"/>
      <c r="H36" s="877"/>
      <c r="I36" s="268"/>
      <c r="J36" s="269"/>
      <c r="K36" s="270">
        <f>VLOOKUP(A36,EQUIPOS!A6:D163,4,FALSE)</f>
        <v>15258.187490398428</v>
      </c>
      <c r="L36" s="271"/>
      <c r="M36" s="337">
        <v>1.1299999999999999</v>
      </c>
      <c r="N36" s="273">
        <f>K36/M36</f>
        <v>13502.820787963212</v>
      </c>
    </row>
    <row r="37" spans="1:14">
      <c r="A37" s="113" t="s">
        <v>332</v>
      </c>
      <c r="B37" s="875" t="str">
        <f>VLOOKUP(A37,EQUIPOS!A7:D154,3,FALSE)</f>
        <v xml:space="preserve">Taladro de 1/2´´, pulidora, lijadora y circular
</v>
      </c>
      <c r="C37" s="876"/>
      <c r="D37" s="876"/>
      <c r="E37" s="876"/>
      <c r="F37" s="876"/>
      <c r="G37" s="876"/>
      <c r="H37" s="877"/>
      <c r="I37" s="422"/>
      <c r="J37" s="423"/>
      <c r="K37" s="270">
        <f>VLOOKUP(A37,EQUIPOS!A7:D164,4,FALSE)</f>
        <v>1633.1814361130871</v>
      </c>
      <c r="L37" s="336"/>
      <c r="M37" s="337">
        <v>0.53</v>
      </c>
      <c r="N37" s="273">
        <f>K37/M37</f>
        <v>3081.4744077605415</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2680.2873935734665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19264.582589297221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394</v>
      </c>
      <c r="B48" s="43" t="str">
        <f>VLOOKUP(A48,MATERIALES!A5:D373,3,FALSE)</f>
        <v>Botella de gas propano (40 lb) (5% de oxígeno)</v>
      </c>
      <c r="C48" s="282"/>
      <c r="D48" s="282"/>
      <c r="E48" s="282"/>
      <c r="F48" s="282"/>
      <c r="G48" s="282"/>
      <c r="H48" s="282"/>
      <c r="I48" s="282"/>
      <c r="J48" s="312" t="str">
        <f>VLOOKUP(A48,MATERIALES!A4:D640,2,FALSE)</f>
        <v>u</v>
      </c>
      <c r="K48" s="283">
        <v>0.02</v>
      </c>
      <c r="L48" s="268"/>
      <c r="M48" s="403">
        <f>VLOOKUP(A48,MATERIALES!A5:D396,4,FALSE)</f>
        <v>68182.598091441803</v>
      </c>
      <c r="N48" s="273">
        <f>K48*M48</f>
        <v>1363.6519618288362</v>
      </c>
    </row>
    <row r="49" spans="1:14">
      <c r="A49" s="161" t="s">
        <v>476</v>
      </c>
      <c r="B49" s="43" t="str">
        <f>VLOOKUP(A49,MATERIALES!A6:D373,3,FALSE)</f>
        <v>Grata de limpieza</v>
      </c>
      <c r="C49" s="426"/>
      <c r="D49" s="426"/>
      <c r="E49" s="426"/>
      <c r="F49" s="426"/>
      <c r="G49" s="426"/>
      <c r="H49" s="426"/>
      <c r="I49" s="426"/>
      <c r="J49" s="313" t="str">
        <f>VLOOKUP(A49,MATERIALES!A5:D641,2,FALSE)</f>
        <v>u</v>
      </c>
      <c r="K49" s="398">
        <v>0.5</v>
      </c>
      <c r="L49" s="422"/>
      <c r="M49" s="403">
        <f>VLOOKUP(A49,MATERIALES!A6:D397,4,FALSE)</f>
        <v>4597.3981737768936</v>
      </c>
      <c r="N49" s="273">
        <f>K49*M49</f>
        <v>2298.6990868884468</v>
      </c>
    </row>
    <row r="50" spans="1:14">
      <c r="A50" s="161" t="s">
        <v>396</v>
      </c>
      <c r="B50" s="43" t="str">
        <f>VLOOKUP(A50,MATERIALES!A6:D373,3,FALSE)</f>
        <v>Botella de oxígeno (1800 lb)</v>
      </c>
      <c r="C50" s="426"/>
      <c r="D50" s="426"/>
      <c r="E50" s="426"/>
      <c r="F50" s="426"/>
      <c r="G50" s="426"/>
      <c r="H50" s="426"/>
      <c r="I50" s="426"/>
      <c r="J50" s="313" t="str">
        <f>VLOOKUP(A50,MATERIALES!A6:D642,2,FALSE)</f>
        <v>u</v>
      </c>
      <c r="K50" s="398">
        <v>0.08</v>
      </c>
      <c r="L50" s="422"/>
      <c r="M50" s="403">
        <f>VLOOKUP(A50,MATERIALES!A6:D398,4,FALSE)</f>
        <v>61584.563905510251</v>
      </c>
      <c r="N50" s="273">
        <f>K50*M50</f>
        <v>4926.7651124408203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8589.1161611581028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6</v>
      </c>
      <c r="N71" s="396">
        <f>K71/M71</f>
        <v>9021.8333333333339</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6</v>
      </c>
      <c r="N72" s="396">
        <f>K72/M72</f>
        <v>17781.040602401332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26802.873935734664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54656.572686189989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10931.314537237999</v>
      </c>
      <c r="M84" s="862"/>
      <c r="N84" s="51"/>
    </row>
    <row r="85" spans="1:14">
      <c r="B85" s="89" t="s">
        <v>973</v>
      </c>
      <c r="C85" s="90"/>
      <c r="D85" s="90"/>
      <c r="E85" s="90"/>
      <c r="F85" s="90"/>
      <c r="G85" s="90"/>
      <c r="H85" s="90"/>
      <c r="I85" s="87"/>
      <c r="J85" s="88"/>
      <c r="K85" s="305">
        <v>0.05</v>
      </c>
      <c r="L85" s="861">
        <f>N79*K85</f>
        <v>2732.8286343094996</v>
      </c>
      <c r="M85" s="862"/>
      <c r="N85" s="51"/>
    </row>
    <row r="86" spans="1:14" ht="15.75" thickBot="1">
      <c r="B86" s="91" t="s">
        <v>974</v>
      </c>
      <c r="C86" s="92"/>
      <c r="D86" s="92"/>
      <c r="E86" s="92"/>
      <c r="F86" s="92"/>
      <c r="G86" s="92"/>
      <c r="H86" s="92"/>
      <c r="I86" s="93"/>
      <c r="J86" s="94"/>
      <c r="K86" s="306">
        <v>0.05</v>
      </c>
      <c r="L86" s="863">
        <f>N79*K86</f>
        <v>2732.8286343094996</v>
      </c>
      <c r="M86" s="864"/>
      <c r="N86" s="51"/>
    </row>
    <row r="87" spans="1:14" ht="15.75" thickBot="1">
      <c r="B87" s="826" t="s">
        <v>953</v>
      </c>
      <c r="C87" s="827"/>
      <c r="D87" s="827"/>
      <c r="E87" s="827"/>
      <c r="F87" s="827"/>
      <c r="G87" s="827"/>
      <c r="H87" s="827"/>
      <c r="I87" s="827"/>
      <c r="J87" s="827"/>
      <c r="K87" s="827"/>
      <c r="L87" s="827"/>
      <c r="M87" s="828"/>
      <c r="N87" s="52">
        <f>L84+L85+L86</f>
        <v>16396.971805856996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71053.544492046989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6.5" customHeight="1" thickBot="1">
      <c r="A31" t="s">
        <v>1845</v>
      </c>
      <c r="B31" s="80" t="s">
        <v>1110</v>
      </c>
      <c r="C31" s="81" t="s">
        <v>1658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14033.522609295229</v>
      </c>
      <c r="L36" s="271"/>
      <c r="M36" s="337">
        <v>12</v>
      </c>
      <c r="N36" s="273">
        <f t="shared" ref="N36:N42" si="0">K36/M36</f>
        <v>1169.4602174412692</v>
      </c>
    </row>
    <row r="37" spans="1:14">
      <c r="A37" s="113" t="s">
        <v>288</v>
      </c>
      <c r="B37" s="875" t="str">
        <f>VLOOKUP(A37,EQUIPOS!A7:D154,3,FALSE)</f>
        <v xml:space="preserve">Planta eléctrica </v>
      </c>
      <c r="C37" s="876"/>
      <c r="D37" s="876"/>
      <c r="E37" s="876"/>
      <c r="F37" s="876"/>
      <c r="G37" s="876"/>
      <c r="H37" s="877"/>
      <c r="I37" s="268"/>
      <c r="J37" s="269"/>
      <c r="K37" s="270">
        <f>VLOOKUP(A37,EQUIPOS!A7:D164,4,FALSE)</f>
        <v>7629.093745199214</v>
      </c>
      <c r="L37" s="271"/>
      <c r="M37" s="337">
        <v>1.3</v>
      </c>
      <c r="N37" s="273">
        <f t="shared" si="0"/>
        <v>5868.5336501532411</v>
      </c>
    </row>
    <row r="38" spans="1:14">
      <c r="A38" s="113" t="s">
        <v>125</v>
      </c>
      <c r="B38" s="875" t="str">
        <f>VLOOKUP(A38,EQUIPOS!A8:D154,3,FALSE)</f>
        <v>Bomba para gato de tensionamiento</v>
      </c>
      <c r="C38" s="876"/>
      <c r="D38" s="876"/>
      <c r="E38" s="876"/>
      <c r="F38" s="876"/>
      <c r="G38" s="876"/>
      <c r="H38" s="877"/>
      <c r="I38" s="268"/>
      <c r="J38" s="269"/>
      <c r="K38" s="270">
        <f>VLOOKUP(A38,EQUIPOS!A8:D165,4,FALSE)</f>
        <v>47840.015915470802</v>
      </c>
      <c r="L38" s="271"/>
      <c r="M38" s="337">
        <v>12</v>
      </c>
      <c r="N38" s="273">
        <f t="shared" si="0"/>
        <v>3986.6679929559</v>
      </c>
    </row>
    <row r="39" spans="1:14">
      <c r="A39" s="113" t="s">
        <v>180</v>
      </c>
      <c r="B39" s="875" t="str">
        <f>VLOOKUP(A39,EQUIPOS!A9:D154,3,FALSE)</f>
        <v>Compresor 120 HP, con martillo.</v>
      </c>
      <c r="C39" s="876"/>
      <c r="D39" s="876"/>
      <c r="E39" s="876"/>
      <c r="F39" s="876"/>
      <c r="G39" s="876"/>
      <c r="H39" s="877"/>
      <c r="I39" s="268"/>
      <c r="J39" s="269"/>
      <c r="K39" s="270">
        <f>VLOOKUP(A39,EQUIPOS!A9:D166,4,FALSE)</f>
        <v>116352.64355585327</v>
      </c>
      <c r="L39" s="271"/>
      <c r="M39" s="337">
        <v>1.3</v>
      </c>
      <c r="N39" s="273">
        <f t="shared" si="0"/>
        <v>89502.033504502513</v>
      </c>
    </row>
    <row r="40" spans="1:14">
      <c r="A40" s="113" t="s">
        <v>197</v>
      </c>
      <c r="B40" s="875" t="str">
        <f>VLOOKUP(A40,EQUIPOS!A10:D154,3,FALSE)</f>
        <v>Equipo de perforación (TRACKDRILL), potencia 40 HP, 2100 golpes / minuto</v>
      </c>
      <c r="C40" s="876"/>
      <c r="D40" s="876"/>
      <c r="E40" s="876"/>
      <c r="F40" s="876"/>
      <c r="G40" s="876"/>
      <c r="H40" s="877"/>
      <c r="I40" s="268"/>
      <c r="J40" s="269"/>
      <c r="K40" s="270">
        <f>VLOOKUP(A40,EQUIPOS!A10:D167,4,FALSE)</f>
        <v>107648.49390575904</v>
      </c>
      <c r="L40" s="271"/>
      <c r="M40" s="337">
        <v>1.3</v>
      </c>
      <c r="N40" s="273">
        <f t="shared" si="0"/>
        <v>82806.533773660791</v>
      </c>
    </row>
    <row r="41" spans="1:14">
      <c r="A41" s="113" t="s">
        <v>195</v>
      </c>
      <c r="B41" s="875" t="str">
        <f>VLOOKUP(A41,EQUIPOS!A11:D155,3,FALSE)</f>
        <v xml:space="preserve">Equipo de oxicorte, Capacidad de corte: hasta 6´´ (152mm) </v>
      </c>
      <c r="C41" s="876"/>
      <c r="D41" s="876"/>
      <c r="E41" s="876"/>
      <c r="F41" s="876"/>
      <c r="G41" s="876"/>
      <c r="H41" s="877"/>
      <c r="I41" s="268"/>
      <c r="J41" s="269"/>
      <c r="K41" s="270">
        <f>VLOOKUP(A41,EQUIPOS!A11:D168,4,FALSE)</f>
        <v>15258.187490398428</v>
      </c>
      <c r="L41" s="271"/>
      <c r="M41" s="337">
        <v>15</v>
      </c>
      <c r="N41" s="273">
        <f t="shared" si="0"/>
        <v>1017.2124993598952</v>
      </c>
    </row>
    <row r="42" spans="1:14">
      <c r="A42" s="113" t="s">
        <v>240</v>
      </c>
      <c r="B42" s="875" t="str">
        <f>VLOOKUP(A42,EQUIPOS!A12:D156,3,FALSE)</f>
        <v>Gato para tensionamiento, fuerza Max 200 ton, área de tensión 314 cm2.</v>
      </c>
      <c r="C42" s="876"/>
      <c r="D42" s="876"/>
      <c r="E42" s="876"/>
      <c r="F42" s="876"/>
      <c r="G42" s="876"/>
      <c r="H42" s="877"/>
      <c r="I42" s="268"/>
      <c r="J42" s="269"/>
      <c r="K42" s="270">
        <f>VLOOKUP(A42,EQUIPOS!A12:D169,4,FALSE)</f>
        <v>147478.43665088987</v>
      </c>
      <c r="L42" s="271"/>
      <c r="M42" s="337">
        <v>12</v>
      </c>
      <c r="N42" s="273">
        <f t="shared" si="0"/>
        <v>12289.869720907489</v>
      </c>
    </row>
    <row r="43" spans="1:14">
      <c r="A43" s="113"/>
      <c r="B43" s="875"/>
      <c r="C43" s="876"/>
      <c r="D43" s="876"/>
      <c r="E43" s="876"/>
      <c r="F43" s="876"/>
      <c r="G43" s="876"/>
      <c r="H43" s="877"/>
      <c r="I43" s="422"/>
      <c r="J43" s="423"/>
      <c r="K43" s="270"/>
      <c r="L43" s="336"/>
      <c r="M43" s="337"/>
      <c r="N43" s="273"/>
    </row>
    <row r="44" spans="1:14">
      <c r="A44" s="113"/>
      <c r="B44" s="875"/>
      <c r="C44" s="876"/>
      <c r="D44" s="876"/>
      <c r="E44" s="876"/>
      <c r="F44" s="876"/>
      <c r="G44" s="876"/>
      <c r="H44" s="877"/>
      <c r="I44" s="329"/>
      <c r="J44" s="331"/>
      <c r="K44" s="270"/>
      <c r="L44" s="424"/>
      <c r="M44" s="425"/>
      <c r="N44" s="273"/>
    </row>
    <row r="45" spans="1:14">
      <c r="B45" s="875"/>
      <c r="C45" s="876"/>
      <c r="D45" s="876"/>
      <c r="E45" s="876"/>
      <c r="F45" s="876"/>
      <c r="G45" s="876"/>
      <c r="H45" s="877"/>
      <c r="I45" s="36"/>
      <c r="J45" s="37"/>
      <c r="K45" s="270"/>
      <c r="L45" s="277"/>
      <c r="M45" s="337"/>
      <c r="N45" s="273"/>
    </row>
    <row r="46" spans="1:14">
      <c r="B46" s="321"/>
      <c r="C46" s="322"/>
      <c r="D46" s="322"/>
      <c r="E46" s="322"/>
      <c r="F46" s="324"/>
      <c r="G46" s="324"/>
      <c r="H46" s="125"/>
      <c r="I46" s="36"/>
      <c r="J46" s="37"/>
      <c r="K46" s="270"/>
      <c r="L46" s="277"/>
      <c r="M46" s="278"/>
      <c r="N46" s="274"/>
    </row>
    <row r="47" spans="1:14">
      <c r="B47" s="338" t="s">
        <v>952</v>
      </c>
      <c r="C47" s="339"/>
      <c r="D47" s="339"/>
      <c r="E47" s="38"/>
      <c r="F47" s="39"/>
      <c r="G47" s="39"/>
      <c r="H47" s="40"/>
      <c r="I47" s="36"/>
      <c r="J47" s="37"/>
      <c r="K47" s="280"/>
      <c r="L47" s="277"/>
      <c r="M47" s="402">
        <v>0.1</v>
      </c>
      <c r="N47" s="345">
        <f>N91*M47</f>
        <v>4133.620069507846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200773.93142848893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s="161" t="s">
        <v>788</v>
      </c>
      <c r="B54" s="43" t="str">
        <f>VLOOKUP(A54,MATERIALES!A5:D373,3,FALSE)</f>
        <v>Alambre negro para amarre calibre 18</v>
      </c>
      <c r="C54" s="282"/>
      <c r="D54" s="282"/>
      <c r="E54" s="282"/>
      <c r="F54" s="282"/>
      <c r="G54" s="282"/>
      <c r="H54" s="282"/>
      <c r="I54" s="282"/>
      <c r="J54" s="312" t="str">
        <f>VLOOKUP(A54,MATERIALES!A8:D646,2,FALSE)</f>
        <v>kg</v>
      </c>
      <c r="K54" s="283">
        <v>0.2</v>
      </c>
      <c r="L54" s="268"/>
      <c r="M54" s="403">
        <f>VLOOKUP(A54,MATERIALES!A5:D396,4,FALSE)</f>
        <v>5241.0973900422114</v>
      </c>
      <c r="N54" s="273">
        <f>K54*M54</f>
        <v>1048.2194780084424</v>
      </c>
    </row>
    <row r="55" spans="1:14">
      <c r="A55" s="161" t="s">
        <v>691</v>
      </c>
      <c r="B55" s="43" t="str">
        <f>VLOOKUP(A55,MATERIALES!A6:D373,3,FALSE)</f>
        <v>Torón de tensionmiento 1/2´´ o 5/8´´</v>
      </c>
      <c r="C55" s="426"/>
      <c r="D55" s="426"/>
      <c r="E55" s="426"/>
      <c r="F55" s="426"/>
      <c r="G55" s="426"/>
      <c r="H55" s="426"/>
      <c r="I55" s="426"/>
      <c r="J55" s="313" t="str">
        <f>VLOOKUP(A55,MATERIALES!A9:D647,2,FALSE)</f>
        <v>kg</v>
      </c>
      <c r="K55" s="398">
        <v>5.53</v>
      </c>
      <c r="L55" s="422"/>
      <c r="M55" s="403">
        <f>VLOOKUP(A55,MATERIALES!A6:D397,4,FALSE)</f>
        <v>5018.5594711272124</v>
      </c>
      <c r="N55" s="273">
        <f t="shared" ref="N55:N67" si="1">K55*M55</f>
        <v>27752.633875333486</v>
      </c>
    </row>
    <row r="56" spans="1:14">
      <c r="A56" s="161" t="s">
        <v>484</v>
      </c>
      <c r="B56" s="43" t="str">
        <f>VLOOKUP(A56,MATERIALES!A6:D373,3,FALSE)</f>
        <v>Limpiador 1/4 de galón (anclajes)</v>
      </c>
      <c r="C56" s="426"/>
      <c r="D56" s="426"/>
      <c r="E56" s="426"/>
      <c r="F56" s="426"/>
      <c r="G56" s="426"/>
      <c r="H56" s="426"/>
      <c r="I56" s="426"/>
      <c r="J56" s="313" t="str">
        <f>VLOOKUP(A56,MATERIALES!A10:D648,2,FALSE)</f>
        <v>u</v>
      </c>
      <c r="K56" s="398">
        <v>8.0000000000000002E-3</v>
      </c>
      <c r="L56" s="422"/>
      <c r="M56" s="403">
        <f>VLOOKUP(A56,MATERIALES!A6:D398,4,FALSE)</f>
        <v>30131.198651520997</v>
      </c>
      <c r="N56" s="273">
        <f t="shared" si="1"/>
        <v>241.04958921216797</v>
      </c>
    </row>
    <row r="57" spans="1:14">
      <c r="A57" s="161" t="s">
        <v>664</v>
      </c>
      <c r="B57" s="43" t="str">
        <f>VLOOKUP(A57,MATERIALES!A6:D373,3,FALSE)</f>
        <v>Soldadura en PVC 1/8 de galón (anclajes)</v>
      </c>
      <c r="C57" s="426"/>
      <c r="D57" s="426"/>
      <c r="E57" s="426"/>
      <c r="F57" s="426"/>
      <c r="G57" s="426"/>
      <c r="H57" s="426"/>
      <c r="I57" s="426"/>
      <c r="J57" s="313" t="str">
        <f>VLOOKUP(A57,MATERIALES!A11:D649,2,FALSE)</f>
        <v>u</v>
      </c>
      <c r="K57" s="398">
        <v>2.1999999999999999E-2</v>
      </c>
      <c r="L57" s="422"/>
      <c r="M57" s="403">
        <f>VLOOKUP(A57,MATERIALES!A6:D399,4,FALSE)</f>
        <v>26400.669294666015</v>
      </c>
      <c r="N57" s="273">
        <f t="shared" si="1"/>
        <v>580.81472448265231</v>
      </c>
    </row>
    <row r="58" spans="1:14">
      <c r="A58" s="161" t="s">
        <v>731</v>
      </c>
      <c r="B58" s="43" t="str">
        <f>VLOOKUP(A58,MATERIALES!A7:D373,3,FALSE)</f>
        <v>Unión en PVC RD21 de 1´´ (para anclajes)</v>
      </c>
      <c r="C58" s="426"/>
      <c r="D58" s="426"/>
      <c r="E58" s="426"/>
      <c r="F58" s="426"/>
      <c r="G58" s="426"/>
      <c r="H58" s="426"/>
      <c r="I58" s="426"/>
      <c r="J58" s="313" t="str">
        <f>VLOOKUP(A58,MATERIALES!A11:D650,2,FALSE)</f>
        <v>u</v>
      </c>
      <c r="K58" s="398">
        <v>0.3</v>
      </c>
      <c r="L58" s="422"/>
      <c r="M58" s="403">
        <f>VLOOKUP(A58,MATERIALES!A7:D400,4,FALSE)</f>
        <v>1160.4688681056884</v>
      </c>
      <c r="N58" s="273">
        <f t="shared" si="1"/>
        <v>348.14066043170652</v>
      </c>
    </row>
    <row r="59" spans="1:14">
      <c r="A59" s="161" t="s">
        <v>684</v>
      </c>
      <c r="B59" s="43" t="str">
        <f>VLOOKUP(A59,MATERIALES!A8:D373,3,FALSE)</f>
        <v>Tapón en PVC RD21 de 1´´ (para anclaje)</v>
      </c>
      <c r="C59" s="426"/>
      <c r="D59" s="426"/>
      <c r="E59" s="426"/>
      <c r="F59" s="426"/>
      <c r="G59" s="426"/>
      <c r="H59" s="426"/>
      <c r="I59" s="426"/>
      <c r="J59" s="313" t="str">
        <f>VLOOKUP(A59,MATERIALES!A12:D651,2,FALSE)</f>
        <v>u</v>
      </c>
      <c r="K59" s="398">
        <v>0.1</v>
      </c>
      <c r="L59" s="422"/>
      <c r="M59" s="403">
        <f>VLOOKUP(A59,MATERIALES!A8:D401,4,FALSE)</f>
        <v>1176.6456013125089</v>
      </c>
      <c r="N59" s="273">
        <f t="shared" si="1"/>
        <v>117.66456013125089</v>
      </c>
    </row>
    <row r="60" spans="1:14">
      <c r="A60" s="161" t="s">
        <v>432</v>
      </c>
      <c r="B60" s="43" t="str">
        <f>VLOOKUP(A60,MATERIALES!A9:D373,3,FALSE)</f>
        <v>Anclajes o Cuñas para el tensionamiento</v>
      </c>
      <c r="C60" s="426"/>
      <c r="D60" s="426"/>
      <c r="E60" s="426"/>
      <c r="F60" s="426"/>
      <c r="G60" s="426"/>
      <c r="H60" s="426"/>
      <c r="I60" s="426"/>
      <c r="J60" s="313" t="str">
        <f>VLOOKUP(A60,MATERIALES!A13:D652,2,FALSE)</f>
        <v>u</v>
      </c>
      <c r="K60" s="398">
        <v>0.5</v>
      </c>
      <c r="L60" s="422"/>
      <c r="M60" s="403">
        <f>VLOOKUP(A60,MATERIALES!A9:D402,4,FALSE)</f>
        <v>17476.095217882179</v>
      </c>
      <c r="N60" s="273">
        <f t="shared" si="1"/>
        <v>8738.0476089410895</v>
      </c>
    </row>
    <row r="61" spans="1:14">
      <c r="A61" s="161" t="s">
        <v>702</v>
      </c>
      <c r="B61" s="43" t="str">
        <f>VLOOKUP(A61,MATERIALES!A10:D373,3,FALSE)</f>
        <v>Trompetas de 12 torones (tensionamiento)</v>
      </c>
      <c r="C61" s="426"/>
      <c r="D61" s="426"/>
      <c r="E61" s="426"/>
      <c r="F61" s="426"/>
      <c r="G61" s="426"/>
      <c r="H61" s="426"/>
      <c r="I61" s="426"/>
      <c r="J61" s="313" t="s">
        <v>92</v>
      </c>
      <c r="K61" s="398">
        <v>0.1</v>
      </c>
      <c r="L61" s="422"/>
      <c r="M61" s="403">
        <f>VLOOKUP(A61,MATERIALES!A10:D403,4,FALSE)</f>
        <v>70055.995044631622</v>
      </c>
      <c r="N61" s="273">
        <f t="shared" si="1"/>
        <v>7005.5995044631627</v>
      </c>
    </row>
    <row r="62" spans="1:14">
      <c r="A62" s="161" t="s">
        <v>492</v>
      </c>
      <c r="B62" s="43" t="str">
        <f>VLOOKUP(A62,MATERIALES!A11:D373,3,FALSE)</f>
        <v>Lechada Para Ductos (Acero De Preesfuerzo)</v>
      </c>
      <c r="C62" s="426"/>
      <c r="D62" s="426"/>
      <c r="E62" s="426"/>
      <c r="F62" s="426"/>
      <c r="G62" s="426"/>
      <c r="H62" s="426"/>
      <c r="I62" s="426"/>
      <c r="J62" s="313" t="s">
        <v>422</v>
      </c>
      <c r="K62" s="398">
        <v>10</v>
      </c>
      <c r="L62" s="422"/>
      <c r="M62" s="403">
        <f>VLOOKUP(A62,MATERIALES!A11:D404,4,FALSE)</f>
        <v>1084.7231514547561</v>
      </c>
      <c r="N62" s="273">
        <f t="shared" si="1"/>
        <v>10847.231514547562</v>
      </c>
    </row>
    <row r="63" spans="1:14">
      <c r="A63" s="161" t="s">
        <v>445</v>
      </c>
      <c r="B63" s="43" t="str">
        <f>VLOOKUP(A63,MATERIALES!A11:D373,3,FALSE)</f>
        <v>Ductos para tensionimiento</v>
      </c>
      <c r="C63" s="426"/>
      <c r="D63" s="426"/>
      <c r="E63" s="426"/>
      <c r="F63" s="426"/>
      <c r="G63" s="426"/>
      <c r="H63" s="426"/>
      <c r="I63" s="426"/>
      <c r="J63" s="313" t="str">
        <f>VLOOKUP(A63,MATERIALES!A14:D655,2,FALSE)</f>
        <v>m</v>
      </c>
      <c r="K63" s="398">
        <v>1</v>
      </c>
      <c r="L63" s="422"/>
      <c r="M63" s="403">
        <f>VLOOKUP(A63,MATERIALES!A11:D405,4,FALSE)</f>
        <v>16299.543651489454</v>
      </c>
      <c r="N63" s="273">
        <f t="shared" si="1"/>
        <v>16299.543651489454</v>
      </c>
    </row>
    <row r="64" spans="1:14">
      <c r="A64" s="161" t="s">
        <v>591</v>
      </c>
      <c r="B64" s="43" t="str">
        <f>VLOOKUP(A64,MATERIALES!A12:D373,3,FALSE)</f>
        <v>Oxigeno industrial</v>
      </c>
      <c r="C64" s="426"/>
      <c r="D64" s="426"/>
      <c r="E64" s="426"/>
      <c r="F64" s="426"/>
      <c r="G64" s="426"/>
      <c r="H64" s="426"/>
      <c r="I64" s="426"/>
      <c r="J64" s="313" t="str">
        <f>VLOOKUP(A64,MATERIALES!A15:D656,2,FALSE)</f>
        <v>kg</v>
      </c>
      <c r="K64" s="398">
        <v>0.5</v>
      </c>
      <c r="L64" s="422"/>
      <c r="M64" s="403">
        <f>VLOOKUP(A64,MATERIALES!A12:D406,4,FALSE)</f>
        <v>13569.944017458336</v>
      </c>
      <c r="N64" s="273">
        <f t="shared" si="1"/>
        <v>6784.972008729168</v>
      </c>
    </row>
    <row r="65" spans="1:14">
      <c r="A65" s="161" t="s">
        <v>507</v>
      </c>
      <c r="B65" s="43" t="str">
        <f>VLOOKUP(A65,MATERIALES!A13:D374,3,FALSE)</f>
        <v>Manguera de polietileno de 3´´</v>
      </c>
      <c r="C65" s="426"/>
      <c r="D65" s="426"/>
      <c r="E65" s="426"/>
      <c r="F65" s="426"/>
      <c r="G65" s="426"/>
      <c r="H65" s="426"/>
      <c r="I65" s="426"/>
      <c r="J65" s="313" t="str">
        <f>VLOOKUP(A65,MATERIALES!A16:D657,2,FALSE)</f>
        <v>m</v>
      </c>
      <c r="K65" s="398">
        <v>0.55000000000000004</v>
      </c>
      <c r="L65" s="422"/>
      <c r="M65" s="403">
        <f>VLOOKUP(A65,MATERIALES!A13:D407,4,FALSE)</f>
        <v>6976.5601019767182</v>
      </c>
      <c r="N65" s="273">
        <f t="shared" si="1"/>
        <v>3837.1080560871951</v>
      </c>
    </row>
    <row r="66" spans="1:14">
      <c r="A66" s="161" t="s">
        <v>898</v>
      </c>
      <c r="B66" s="43" t="str">
        <f>VLOOKUP(A66,MATERIALES!A13:D375,3,FALSE)</f>
        <v>Alambre Negro Para Amarre</v>
      </c>
      <c r="C66" s="426"/>
      <c r="D66" s="426"/>
      <c r="E66" s="426"/>
      <c r="F66" s="426"/>
      <c r="G66" s="426"/>
      <c r="H66" s="426"/>
      <c r="I66" s="426"/>
      <c r="J66" s="313" t="str">
        <f>VLOOKUP(A66,MATERIALES!A17:D658,2,FALSE)</f>
        <v>kg</v>
      </c>
      <c r="K66" s="398">
        <v>0.05</v>
      </c>
      <c r="L66" s="422"/>
      <c r="M66" s="403">
        <f>VLOOKUP(A66,MATERIALES!A13:D408,4,FALSE)</f>
        <v>4216.8434252442894</v>
      </c>
      <c r="N66" s="273">
        <f t="shared" si="1"/>
        <v>210.84217126221449</v>
      </c>
    </row>
    <row r="67" spans="1:14">
      <c r="A67" s="161" t="s">
        <v>706</v>
      </c>
      <c r="B67" s="43" t="str">
        <f>VLOOKUP(A67,MATERIALES!A13:D376,3,FALSE)</f>
        <v>Tubería PVC RD21 de 1´´ (para anclajes)</v>
      </c>
      <c r="C67" s="426"/>
      <c r="D67" s="426"/>
      <c r="E67" s="426"/>
      <c r="F67" s="426"/>
      <c r="G67" s="426"/>
      <c r="H67" s="426"/>
      <c r="I67" s="426"/>
      <c r="J67" s="313" t="str">
        <f>VLOOKUP(A67,MATERIALES!A18:D659,2,FALSE)</f>
        <v>m</v>
      </c>
      <c r="K67" s="398">
        <v>1</v>
      </c>
      <c r="L67" s="422"/>
      <c r="M67" s="403">
        <f>VLOOKUP(A67,MATERIALES!A13:D409,4,FALSE)</f>
        <v>2863.5134746919366</v>
      </c>
      <c r="N67" s="273">
        <f t="shared" si="1"/>
        <v>2863.5134746919366</v>
      </c>
    </row>
    <row r="68" spans="1:14" ht="15.75" thickBot="1">
      <c r="B68" s="43"/>
      <c r="C68" s="311"/>
      <c r="D68" s="311"/>
      <c r="E68" s="311"/>
      <c r="F68" s="311"/>
      <c r="G68" s="311"/>
      <c r="H68" s="311"/>
      <c r="I68" s="311"/>
      <c r="J68" s="436"/>
      <c r="K68" s="126"/>
      <c r="L68" s="326"/>
      <c r="M68" s="403"/>
      <c r="N68" s="273"/>
    </row>
    <row r="69" spans="1:14" ht="15.75" thickBot="1">
      <c r="B69" s="826" t="s">
        <v>953</v>
      </c>
      <c r="C69" s="827"/>
      <c r="D69" s="827"/>
      <c r="E69" s="827"/>
      <c r="F69" s="827"/>
      <c r="G69" s="827"/>
      <c r="H69" s="827"/>
      <c r="I69" s="827"/>
      <c r="J69" s="827"/>
      <c r="K69" s="827"/>
      <c r="L69" s="827"/>
      <c r="M69" s="828"/>
      <c r="N69" s="395">
        <f>SUM(N54:N68)</f>
        <v>86675.380877811476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4" t="s">
        <v>957</v>
      </c>
      <c r="C73" s="315"/>
      <c r="D73" s="315"/>
      <c r="E73" s="315"/>
      <c r="F73" s="315"/>
      <c r="G73" s="315"/>
      <c r="H73" s="73" t="s">
        <v>945</v>
      </c>
      <c r="I73" s="74" t="s">
        <v>958</v>
      </c>
      <c r="J73" s="75" t="s">
        <v>959</v>
      </c>
      <c r="K73" s="73" t="s">
        <v>960</v>
      </c>
      <c r="L73" s="912" t="s">
        <v>961</v>
      </c>
      <c r="M73" s="891"/>
      <c r="N73" s="76" t="s">
        <v>951</v>
      </c>
    </row>
    <row r="74" spans="1:14">
      <c r="B74" s="46"/>
      <c r="C74" s="318"/>
      <c r="D74" s="318"/>
      <c r="E74" s="318"/>
      <c r="F74" s="318"/>
      <c r="G74" s="318"/>
      <c r="H74" s="312"/>
      <c r="I74" s="280"/>
      <c r="J74" s="287"/>
      <c r="K74" s="280"/>
      <c r="L74" s="913"/>
      <c r="M74" s="914"/>
      <c r="N74" s="288"/>
    </row>
    <row r="75" spans="1:14">
      <c r="B75" s="46"/>
      <c r="C75" s="47"/>
      <c r="D75" s="47"/>
      <c r="E75" s="47"/>
      <c r="F75" s="47"/>
      <c r="G75" s="47"/>
      <c r="H75" s="312"/>
      <c r="I75" s="280"/>
      <c r="J75" s="287"/>
      <c r="K75" s="280"/>
      <c r="L75" s="913"/>
      <c r="M75" s="914"/>
      <c r="N75" s="288"/>
    </row>
    <row r="76" spans="1:14">
      <c r="B76" s="46"/>
      <c r="C76" s="47"/>
      <c r="D76" s="47"/>
      <c r="E76" s="47"/>
      <c r="F76" s="47"/>
      <c r="G76" s="47"/>
      <c r="H76" s="312"/>
      <c r="I76" s="280"/>
      <c r="J76" s="287"/>
      <c r="K76" s="280"/>
      <c r="L76" s="913"/>
      <c r="M76" s="914"/>
      <c r="N76" s="288"/>
    </row>
    <row r="77" spans="1:14">
      <c r="B77" s="46"/>
      <c r="C77" s="47"/>
      <c r="D77" s="47"/>
      <c r="E77" s="47"/>
      <c r="F77" s="47"/>
      <c r="G77" s="47"/>
      <c r="H77" s="312"/>
      <c r="I77" s="280"/>
      <c r="J77" s="287"/>
      <c r="K77" s="280"/>
      <c r="L77" s="913"/>
      <c r="M77" s="914"/>
      <c r="N77" s="288"/>
    </row>
    <row r="78" spans="1:14">
      <c r="B78" s="46"/>
      <c r="C78" s="47"/>
      <c r="D78" s="47"/>
      <c r="E78" s="47"/>
      <c r="F78" s="47"/>
      <c r="G78" s="47"/>
      <c r="H78" s="289"/>
      <c r="I78" s="280"/>
      <c r="J78" s="280"/>
      <c r="K78" s="280"/>
      <c r="L78" s="290"/>
      <c r="M78" s="291"/>
      <c r="N78" s="292"/>
    </row>
    <row r="79" spans="1:14" ht="15.75" thickBot="1">
      <c r="B79" s="448"/>
      <c r="C79" s="449"/>
      <c r="D79" s="449"/>
      <c r="E79" s="449"/>
      <c r="F79" s="449"/>
      <c r="G79" s="449"/>
      <c r="H79" s="48"/>
      <c r="I79" s="126"/>
      <c r="J79" s="126"/>
      <c r="K79" s="126"/>
      <c r="L79" s="904"/>
      <c r="M79" s="905"/>
      <c r="N79" s="127"/>
    </row>
    <row r="80" spans="1:14" ht="15.75" thickBot="1">
      <c r="B80" s="915" t="s">
        <v>953</v>
      </c>
      <c r="C80" s="869"/>
      <c r="D80" s="869"/>
      <c r="E80" s="869"/>
      <c r="F80" s="869"/>
      <c r="G80" s="869"/>
      <c r="H80" s="869"/>
      <c r="I80" s="869"/>
      <c r="J80" s="869"/>
      <c r="K80" s="869"/>
      <c r="L80" s="869"/>
      <c r="M80" s="870"/>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5" t="s">
        <v>963</v>
      </c>
      <c r="C84" s="866"/>
      <c r="D84" s="866"/>
      <c r="E84" s="866"/>
      <c r="F84" s="866"/>
      <c r="G84" s="866"/>
      <c r="H84" s="866"/>
      <c r="I84" s="73" t="s">
        <v>964</v>
      </c>
      <c r="J84" s="75" t="s">
        <v>1410</v>
      </c>
      <c r="K84" s="74" t="s">
        <v>966</v>
      </c>
      <c r="L84" s="867" t="s">
        <v>950</v>
      </c>
      <c r="M84" s="868"/>
      <c r="N84" s="98" t="s">
        <v>951</v>
      </c>
    </row>
    <row r="85" spans="1:15">
      <c r="A85" s="162" t="s">
        <v>11</v>
      </c>
      <c r="B85" s="49" t="str">
        <f>VLOOKUP(A85,'MANO DE OBRA'!A8:D68,3,FALSE)</f>
        <v>Obrero (4)</v>
      </c>
      <c r="C85" s="47"/>
      <c r="D85" s="47"/>
      <c r="E85" s="47"/>
      <c r="F85" s="47"/>
      <c r="G85" s="47"/>
      <c r="H85" s="47"/>
      <c r="I85" s="293">
        <f>K85/J85*100</f>
        <v>117040.00000000001</v>
      </c>
      <c r="J85" s="294">
        <v>185</v>
      </c>
      <c r="K85" s="295">
        <f>VLOOKUP(A85,'MANO DE OBRA'!A8:D99,4,FALSE)</f>
        <v>216524</v>
      </c>
      <c r="L85" s="50"/>
      <c r="M85" s="435">
        <v>10.4</v>
      </c>
      <c r="N85" s="396">
        <f>K85/M85</f>
        <v>20819.615384615383</v>
      </c>
      <c r="O85" s="106"/>
    </row>
    <row r="86" spans="1:15">
      <c r="A86" s="162" t="s">
        <v>32</v>
      </c>
      <c r="B86" s="49" t="str">
        <f>VLOOKUP(A86,'MANO DE OBRA'!A8:D69,3,FALSE)</f>
        <v>Oficial (2)</v>
      </c>
      <c r="C86" s="47"/>
      <c r="D86" s="47"/>
      <c r="E86" s="47"/>
      <c r="F86" s="47"/>
      <c r="G86" s="47"/>
      <c r="H86" s="47"/>
      <c r="I86" s="293">
        <f>K86/J86*100</f>
        <v>115336.47958314378</v>
      </c>
      <c r="J86" s="294">
        <v>185</v>
      </c>
      <c r="K86" s="295">
        <f>VLOOKUP(A86,'MANO DE OBRA'!A8:D100,4,FALSE)</f>
        <v>213372.48722881597</v>
      </c>
      <c r="L86" s="50"/>
      <c r="M86" s="432">
        <v>10.4</v>
      </c>
      <c r="N86" s="396">
        <f>K86/M86</f>
        <v>20516.585310463073</v>
      </c>
    </row>
    <row r="87" spans="1:15">
      <c r="B87" s="49"/>
      <c r="C87" s="47"/>
      <c r="D87" s="47"/>
      <c r="E87" s="47"/>
      <c r="F87" s="47"/>
      <c r="G87" s="47"/>
      <c r="H87" s="47"/>
      <c r="I87" s="293"/>
      <c r="J87" s="294"/>
      <c r="K87" s="295"/>
      <c r="L87" s="50"/>
      <c r="M87" s="433"/>
      <c r="N87" s="396"/>
    </row>
    <row r="88" spans="1:15">
      <c r="B88" s="49"/>
      <c r="C88" s="47"/>
      <c r="D88" s="47"/>
      <c r="E88" s="47"/>
      <c r="F88" s="47"/>
      <c r="G88" s="47"/>
      <c r="H88" s="47"/>
      <c r="I88" s="280"/>
      <c r="J88" s="298"/>
      <c r="K88" s="299"/>
      <c r="L88" s="319"/>
      <c r="M88" s="301"/>
      <c r="N88" s="297"/>
    </row>
    <row r="89" spans="1:15">
      <c r="B89" s="49"/>
      <c r="C89" s="47"/>
      <c r="D89" s="47"/>
      <c r="E89" s="47"/>
      <c r="F89" s="47"/>
      <c r="G89" s="47"/>
      <c r="H89" s="47"/>
      <c r="I89" s="280"/>
      <c r="J89" s="298"/>
      <c r="K89" s="299"/>
      <c r="L89" s="319"/>
      <c r="M89" s="301"/>
      <c r="N89" s="297"/>
    </row>
    <row r="90" spans="1:15" ht="15.75" thickBot="1">
      <c r="B90" s="902"/>
      <c r="C90" s="903"/>
      <c r="D90" s="903"/>
      <c r="E90" s="903"/>
      <c r="F90" s="903"/>
      <c r="G90" s="903"/>
      <c r="H90" s="903"/>
      <c r="I90" s="126"/>
      <c r="J90" s="126"/>
      <c r="K90" s="126"/>
      <c r="L90" s="916"/>
      <c r="M90" s="916"/>
      <c r="N90" s="45"/>
    </row>
    <row r="91" spans="1:15" ht="15.75" thickBot="1">
      <c r="B91" s="915" t="s">
        <v>953</v>
      </c>
      <c r="C91" s="869"/>
      <c r="D91" s="869"/>
      <c r="E91" s="869"/>
      <c r="F91" s="869"/>
      <c r="G91" s="869"/>
      <c r="H91" s="869"/>
      <c r="I91" s="869"/>
      <c r="J91" s="869"/>
      <c r="K91" s="869"/>
      <c r="L91" s="869"/>
      <c r="M91" s="870"/>
      <c r="N91" s="302">
        <f>SUM(N85:N90)</f>
        <v>41336.200695078456</v>
      </c>
    </row>
    <row r="92" spans="1:15" ht="15.75" thickBot="1">
      <c r="B92" s="33"/>
      <c r="C92" s="34"/>
      <c r="D92" s="34"/>
      <c r="E92" s="34"/>
      <c r="F92" s="34"/>
      <c r="G92" s="34"/>
      <c r="H92" s="34"/>
      <c r="I92" s="34"/>
      <c r="J92" s="34"/>
      <c r="K92" s="34"/>
      <c r="L92" s="34"/>
      <c r="M92" s="34"/>
      <c r="N92" s="35"/>
    </row>
    <row r="93" spans="1:15" ht="15.75" thickBot="1">
      <c r="B93" s="826" t="s">
        <v>967</v>
      </c>
      <c r="C93" s="827"/>
      <c r="D93" s="827"/>
      <c r="E93" s="827"/>
      <c r="F93" s="827"/>
      <c r="G93" s="827"/>
      <c r="H93" s="827"/>
      <c r="I93" s="827"/>
      <c r="J93" s="827"/>
      <c r="K93" s="827"/>
      <c r="L93" s="827"/>
      <c r="M93" s="828"/>
      <c r="N93" s="99">
        <f>N49+N69+N80+N91</f>
        <v>328785.51300137886</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1" t="s">
        <v>969</v>
      </c>
      <c r="C97" s="872"/>
      <c r="D97" s="872"/>
      <c r="E97" s="872"/>
      <c r="F97" s="872"/>
      <c r="G97" s="872"/>
      <c r="H97" s="872"/>
      <c r="I97" s="315"/>
      <c r="J97" s="335"/>
      <c r="K97" s="303" t="s">
        <v>970</v>
      </c>
      <c r="L97" s="873" t="s">
        <v>971</v>
      </c>
      <c r="M97" s="874"/>
      <c r="N97" s="304"/>
    </row>
    <row r="98" spans="1:14">
      <c r="B98" s="859" t="s">
        <v>972</v>
      </c>
      <c r="C98" s="860"/>
      <c r="D98" s="860"/>
      <c r="E98" s="860"/>
      <c r="F98" s="860"/>
      <c r="G98" s="860"/>
      <c r="H98" s="860"/>
      <c r="I98" s="87"/>
      <c r="J98" s="88"/>
      <c r="K98" s="305">
        <v>0.2</v>
      </c>
      <c r="L98" s="861">
        <f>N93*K98</f>
        <v>65757.102600275772</v>
      </c>
      <c r="M98" s="862"/>
      <c r="N98" s="51"/>
    </row>
    <row r="99" spans="1:14">
      <c r="B99" s="89" t="s">
        <v>973</v>
      </c>
      <c r="C99" s="90"/>
      <c r="D99" s="90"/>
      <c r="E99" s="90"/>
      <c r="F99" s="90"/>
      <c r="G99" s="90"/>
      <c r="H99" s="90"/>
      <c r="I99" s="87"/>
      <c r="J99" s="88"/>
      <c r="K99" s="305">
        <v>0.05</v>
      </c>
      <c r="L99" s="861">
        <f>N93*K99</f>
        <v>16439.275650068943</v>
      </c>
      <c r="M99" s="862"/>
      <c r="N99" s="51"/>
    </row>
    <row r="100" spans="1:14" ht="15.75" thickBot="1">
      <c r="B100" s="91" t="s">
        <v>974</v>
      </c>
      <c r="C100" s="92"/>
      <c r="D100" s="92"/>
      <c r="E100" s="92"/>
      <c r="F100" s="92"/>
      <c r="G100" s="92"/>
      <c r="H100" s="92"/>
      <c r="I100" s="93"/>
      <c r="J100" s="94"/>
      <c r="K100" s="306">
        <v>0.05</v>
      </c>
      <c r="L100" s="863">
        <f>N93*K100</f>
        <v>16439.275650068943</v>
      </c>
      <c r="M100" s="864"/>
      <c r="N100" s="51"/>
    </row>
    <row r="101" spans="1:14" ht="15.75" thickBot="1">
      <c r="B101" s="826" t="s">
        <v>953</v>
      </c>
      <c r="C101" s="827"/>
      <c r="D101" s="827"/>
      <c r="E101" s="827"/>
      <c r="F101" s="827"/>
      <c r="G101" s="827"/>
      <c r="H101" s="827"/>
      <c r="I101" s="827"/>
      <c r="J101" s="827"/>
      <c r="K101" s="827"/>
      <c r="L101" s="827"/>
      <c r="M101" s="828"/>
      <c r="N101" s="52">
        <f>L98+L99+L100</f>
        <v>98635.653900413658</v>
      </c>
    </row>
    <row r="102" spans="1:14" ht="15.75" thickBot="1">
      <c r="B102" s="33"/>
      <c r="C102" s="34"/>
      <c r="D102" s="34"/>
      <c r="E102" s="34"/>
      <c r="F102" s="34"/>
      <c r="G102" s="34"/>
      <c r="H102" s="34"/>
      <c r="I102" s="34"/>
      <c r="J102" s="34"/>
      <c r="K102" s="34"/>
      <c r="L102" s="34"/>
      <c r="M102" s="34"/>
      <c r="N102" s="35"/>
    </row>
    <row r="103" spans="1:14" ht="15.75" thickBot="1">
      <c r="A103" t="s">
        <v>2016</v>
      </c>
      <c r="B103" s="826" t="s">
        <v>975</v>
      </c>
      <c r="C103" s="827"/>
      <c r="D103" s="827"/>
      <c r="E103" s="827"/>
      <c r="F103" s="827"/>
      <c r="G103" s="827"/>
      <c r="H103" s="827"/>
      <c r="I103" s="827"/>
      <c r="J103" s="827"/>
      <c r="K103" s="827"/>
      <c r="L103" s="827"/>
      <c r="M103" s="828"/>
      <c r="N103" s="189">
        <f>N93+N101</f>
        <v>427421.16690179252</v>
      </c>
    </row>
    <row r="104" spans="1:14">
      <c r="B104" s="240"/>
      <c r="C104" s="241"/>
      <c r="D104" s="241"/>
      <c r="E104" s="241"/>
      <c r="F104" s="241"/>
      <c r="G104" s="241"/>
      <c r="H104" s="241"/>
      <c r="I104" s="241"/>
      <c r="J104" s="241"/>
      <c r="K104" s="241"/>
      <c r="L104" s="241"/>
      <c r="M104" s="241"/>
      <c r="N104" s="242"/>
    </row>
    <row r="105" spans="1:14">
      <c r="B105" s="243"/>
      <c r="C105" s="244"/>
      <c r="D105" s="244"/>
      <c r="E105" s="244"/>
      <c r="F105" s="244"/>
      <c r="G105" s="244"/>
      <c r="H105" s="244"/>
      <c r="I105" s="244"/>
      <c r="J105" s="244"/>
      <c r="K105" s="244"/>
      <c r="L105" s="244"/>
      <c r="M105" s="244"/>
      <c r="N105" s="245"/>
    </row>
    <row r="106" spans="1:14">
      <c r="B106" s="243"/>
      <c r="C106" s="244"/>
      <c r="D106" s="244"/>
      <c r="E106" s="244"/>
      <c r="F106" s="244"/>
      <c r="G106" s="244"/>
      <c r="H106" s="244"/>
      <c r="I106" s="244"/>
      <c r="J106" s="244"/>
      <c r="K106" s="244"/>
      <c r="L106" s="244"/>
      <c r="M106" s="244"/>
      <c r="N106" s="245"/>
    </row>
    <row r="107" spans="1:14">
      <c r="B107" s="243"/>
      <c r="C107" s="244"/>
      <c r="D107" s="244"/>
      <c r="E107" s="244"/>
      <c r="F107" s="244"/>
      <c r="G107" s="244"/>
      <c r="H107" s="244"/>
      <c r="I107" s="244"/>
      <c r="J107" s="244"/>
      <c r="K107" s="244"/>
      <c r="L107" s="244"/>
      <c r="M107" s="244"/>
      <c r="N107" s="245"/>
    </row>
    <row r="108" spans="1:14">
      <c r="B108" s="243"/>
      <c r="C108" s="244"/>
      <c r="D108" s="244"/>
      <c r="E108" s="418" t="s">
        <v>976</v>
      </c>
      <c r="F108" s="418"/>
      <c r="G108" s="418"/>
      <c r="H108" s="418"/>
      <c r="I108" s="418"/>
      <c r="J108" s="418"/>
      <c r="K108" s="244"/>
      <c r="L108" s="244"/>
      <c r="M108" s="244"/>
      <c r="N108" s="245"/>
    </row>
    <row r="109" spans="1:14">
      <c r="B109" s="243"/>
      <c r="C109" s="244"/>
      <c r="D109" s="244"/>
      <c r="E109" s="244" t="s">
        <v>977</v>
      </c>
      <c r="F109" s="244"/>
      <c r="G109" s="244"/>
      <c r="H109" s="244"/>
      <c r="I109" s="244"/>
      <c r="J109" s="244"/>
      <c r="K109" s="244"/>
      <c r="L109" s="244"/>
      <c r="M109" s="244"/>
      <c r="N109" s="245"/>
    </row>
    <row r="110" spans="1:14">
      <c r="B110" s="243"/>
      <c r="C110" s="244"/>
      <c r="D110" s="244"/>
      <c r="E110" s="244" t="s">
        <v>978</v>
      </c>
      <c r="F110" s="244"/>
      <c r="G110" s="244"/>
      <c r="H110" s="244"/>
      <c r="I110" s="244"/>
      <c r="J110" s="244"/>
      <c r="K110" s="244"/>
      <c r="L110" s="244"/>
      <c r="M110" s="244"/>
      <c r="N110" s="245"/>
    </row>
    <row r="111" spans="1:14">
      <c r="B111" s="243"/>
      <c r="C111" s="244"/>
      <c r="D111" s="244"/>
      <c r="E111" s="244" t="s">
        <v>979</v>
      </c>
      <c r="F111" s="244"/>
      <c r="G111" s="244"/>
      <c r="H111" s="244"/>
      <c r="I111" s="244"/>
      <c r="J111" s="244"/>
      <c r="K111" s="244"/>
      <c r="L111" s="244"/>
      <c r="M111" s="244"/>
      <c r="N111" s="245"/>
    </row>
    <row r="112" spans="1:14" ht="15.75" thickBot="1">
      <c r="B112" s="243"/>
      <c r="C112" s="244"/>
      <c r="D112" s="244"/>
      <c r="E112" s="244"/>
      <c r="F112" s="244" t="s">
        <v>980</v>
      </c>
      <c r="G112" s="244"/>
      <c r="H112" s="244"/>
      <c r="I112" s="244"/>
      <c r="J112" s="244"/>
      <c r="K112" s="244"/>
      <c r="L112" s="244"/>
      <c r="M112" s="244"/>
      <c r="N112" s="245"/>
    </row>
    <row r="113" spans="2:14">
      <c r="B113" s="228" t="s">
        <v>2216</v>
      </c>
      <c r="C113" s="229"/>
      <c r="D113" s="229"/>
      <c r="E113" s="229"/>
      <c r="F113" s="229"/>
      <c r="G113" s="229"/>
      <c r="H113" s="229"/>
      <c r="I113" s="229"/>
      <c r="J113" s="229"/>
      <c r="K113" s="229"/>
      <c r="L113" s="229"/>
      <c r="M113" s="229"/>
      <c r="N113" s="230"/>
    </row>
    <row r="114" spans="2:14">
      <c r="B114" s="246"/>
      <c r="C114" s="247"/>
      <c r="D114" s="247"/>
      <c r="E114" s="247"/>
      <c r="F114" s="247"/>
      <c r="G114" s="247"/>
      <c r="H114" s="247"/>
      <c r="I114" s="247"/>
      <c r="J114" s="247"/>
      <c r="K114" s="247"/>
      <c r="L114" s="247"/>
      <c r="M114" s="247"/>
      <c r="N114" s="248"/>
    </row>
    <row r="115" spans="2:14">
      <c r="B115" s="246"/>
      <c r="C115" s="247"/>
      <c r="D115" s="247"/>
      <c r="E115" s="247"/>
      <c r="F115" s="247"/>
      <c r="G115" s="247"/>
      <c r="H115" s="247"/>
      <c r="I115" s="247"/>
      <c r="J115" s="247"/>
      <c r="K115" s="247"/>
      <c r="L115" s="247"/>
      <c r="M115" s="247"/>
      <c r="N115" s="248"/>
    </row>
    <row r="116" spans="2:14">
      <c r="B116" s="246"/>
      <c r="C116" s="247"/>
      <c r="D116" s="247"/>
      <c r="E116" s="247"/>
      <c r="F116" s="247"/>
      <c r="G116" s="247"/>
      <c r="H116" s="247"/>
      <c r="I116" s="247"/>
      <c r="J116" s="247"/>
      <c r="K116" s="247"/>
      <c r="L116" s="247"/>
      <c r="M116" s="247"/>
      <c r="N116" s="248"/>
    </row>
    <row r="117" spans="2:14" ht="15.75" thickBot="1">
      <c r="B117" s="249"/>
      <c r="C117" s="250"/>
      <c r="D117" s="250"/>
      <c r="E117" s="250"/>
      <c r="F117" s="250"/>
      <c r="G117" s="250"/>
      <c r="H117" s="250"/>
      <c r="I117" s="250"/>
      <c r="J117" s="250"/>
      <c r="K117" s="250"/>
      <c r="L117" s="250"/>
      <c r="M117" s="250"/>
      <c r="N117" s="251"/>
    </row>
    <row r="118" spans="2:14">
      <c r="B118" s="252"/>
      <c r="C118" s="253"/>
      <c r="D118" s="253"/>
      <c r="E118" s="253"/>
      <c r="F118" s="253"/>
      <c r="G118" s="253"/>
      <c r="H118" s="253"/>
      <c r="I118" s="253"/>
      <c r="J118" s="253"/>
      <c r="K118" s="253"/>
      <c r="L118" s="253"/>
      <c r="M118" s="253"/>
      <c r="N118" s="254"/>
    </row>
    <row r="119" spans="2:14">
      <c r="B119" s="255" t="s">
        <v>2217</v>
      </c>
      <c r="C119" s="256"/>
      <c r="D119" s="256"/>
      <c r="E119" s="256"/>
      <c r="F119" s="256"/>
      <c r="G119" s="256"/>
      <c r="H119" s="256"/>
      <c r="I119" s="256"/>
      <c r="J119" s="256"/>
      <c r="K119" s="256"/>
      <c r="L119" s="256"/>
      <c r="M119" s="256"/>
      <c r="N119" s="257"/>
    </row>
    <row r="120" spans="2:14" ht="15" customHeight="1">
      <c r="B120" s="970" t="s">
        <v>2218</v>
      </c>
      <c r="C120" s="971"/>
      <c r="D120" s="971"/>
      <c r="E120" s="971"/>
      <c r="F120" s="971"/>
      <c r="G120" s="971"/>
      <c r="H120" s="971"/>
      <c r="I120" s="971"/>
      <c r="J120" s="971"/>
      <c r="K120" s="971"/>
      <c r="L120" s="971"/>
      <c r="M120" s="971"/>
      <c r="N120" s="972"/>
    </row>
    <row r="121" spans="2:14" ht="15" customHeight="1">
      <c r="B121" s="970"/>
      <c r="C121" s="971"/>
      <c r="D121" s="971"/>
      <c r="E121" s="971"/>
      <c r="F121" s="971"/>
      <c r="G121" s="971"/>
      <c r="H121" s="971"/>
      <c r="I121" s="971"/>
      <c r="J121" s="971"/>
      <c r="K121" s="971"/>
      <c r="L121" s="971"/>
      <c r="M121" s="971"/>
      <c r="N121" s="972"/>
    </row>
    <row r="122" spans="2:14" ht="30" customHeight="1">
      <c r="B122" s="973" t="s">
        <v>2219</v>
      </c>
      <c r="C122" s="974"/>
      <c r="D122" s="974"/>
      <c r="E122" s="974"/>
      <c r="F122" s="974"/>
      <c r="G122" s="974"/>
      <c r="H122" s="974"/>
      <c r="I122" s="974"/>
      <c r="J122" s="974"/>
      <c r="K122" s="974"/>
      <c r="L122" s="974"/>
      <c r="M122" s="974"/>
      <c r="N122" s="975"/>
    </row>
    <row r="123" spans="2:14">
      <c r="B123" s="973"/>
      <c r="C123" s="974"/>
      <c r="D123" s="974"/>
      <c r="E123" s="974"/>
      <c r="F123" s="974"/>
      <c r="G123" s="974"/>
      <c r="H123" s="974"/>
      <c r="I123" s="974"/>
      <c r="J123" s="974"/>
      <c r="K123" s="974"/>
      <c r="L123" s="974"/>
      <c r="M123" s="974"/>
      <c r="N123" s="975"/>
    </row>
    <row r="124" spans="2:14">
      <c r="B124" s="340"/>
      <c r="C124" s="341"/>
      <c r="D124" s="341"/>
      <c r="E124" s="341"/>
      <c r="F124" s="341"/>
      <c r="G124" s="341"/>
      <c r="H124" s="341"/>
      <c r="I124" s="341"/>
      <c r="J124" s="341"/>
      <c r="K124" s="341"/>
      <c r="L124" s="341"/>
      <c r="M124" s="341"/>
      <c r="N124" s="342"/>
    </row>
    <row r="125" spans="2:14">
      <c r="B125" s="340"/>
      <c r="C125" s="341"/>
      <c r="D125" s="341"/>
      <c r="E125" s="341"/>
      <c r="F125" s="341"/>
      <c r="G125" s="341"/>
      <c r="H125" s="341"/>
      <c r="I125" s="341"/>
      <c r="J125" s="341"/>
      <c r="K125" s="341"/>
      <c r="L125" s="341"/>
      <c r="M125" s="341"/>
      <c r="N125" s="342"/>
    </row>
    <row r="126" spans="2:14">
      <c r="B126" s="340"/>
      <c r="C126" s="341"/>
      <c r="D126" s="341"/>
      <c r="E126" s="341"/>
      <c r="F126" s="341"/>
      <c r="G126" s="341"/>
      <c r="H126" s="341"/>
      <c r="I126" s="341"/>
      <c r="J126" s="341"/>
      <c r="K126" s="341"/>
      <c r="L126" s="341"/>
      <c r="M126" s="341"/>
      <c r="N126" s="342"/>
    </row>
    <row r="127" spans="2:14">
      <c r="B127" s="255"/>
      <c r="C127" s="256"/>
      <c r="D127" s="256"/>
      <c r="E127" s="256"/>
      <c r="F127" s="256"/>
      <c r="G127" s="256"/>
      <c r="H127" s="256"/>
      <c r="I127" s="256"/>
      <c r="J127" s="256"/>
      <c r="K127" s="256"/>
      <c r="L127" s="256"/>
      <c r="M127" s="256"/>
      <c r="N127" s="257"/>
    </row>
    <row r="128" spans="2:14">
      <c r="B128" s="243"/>
      <c r="C128" s="244"/>
      <c r="D128" s="244"/>
      <c r="E128" s="244" t="s">
        <v>976</v>
      </c>
      <c r="F128" s="418"/>
      <c r="G128" s="418"/>
      <c r="H128" s="244"/>
      <c r="I128" s="244"/>
      <c r="J128" s="244"/>
      <c r="K128" s="244"/>
      <c r="L128" s="244"/>
      <c r="M128" s="244"/>
      <c r="N128" s="245"/>
    </row>
    <row r="129" spans="2:14">
      <c r="B129" s="243"/>
      <c r="C129" s="244"/>
      <c r="D129" s="244"/>
      <c r="E129" s="419" t="s">
        <v>977</v>
      </c>
      <c r="F129" s="244"/>
      <c r="G129" s="244"/>
      <c r="H129" s="419"/>
      <c r="I129" s="419"/>
      <c r="J129" s="419"/>
      <c r="K129" s="244"/>
      <c r="L129" s="244"/>
      <c r="M129" s="244"/>
      <c r="N129" s="245"/>
    </row>
    <row r="130" spans="2:14">
      <c r="B130" s="243"/>
      <c r="C130" s="244"/>
      <c r="D130" s="244"/>
      <c r="E130" s="258" t="s">
        <v>981</v>
      </c>
      <c r="F130" s="244"/>
      <c r="G130" s="244"/>
      <c r="H130" s="258"/>
      <c r="I130" s="258"/>
      <c r="J130" s="258"/>
      <c r="K130" s="244"/>
      <c r="L130" s="244"/>
      <c r="M130" s="244"/>
      <c r="N130" s="245"/>
    </row>
    <row r="131" spans="2:14">
      <c r="B131" s="259"/>
      <c r="C131" s="256"/>
      <c r="D131" s="256"/>
      <c r="E131" s="244" t="s">
        <v>979</v>
      </c>
      <c r="F131" s="244"/>
      <c r="G131" s="244"/>
      <c r="H131" s="244"/>
      <c r="I131" s="244"/>
      <c r="J131" s="244"/>
      <c r="K131" s="256"/>
      <c r="L131" s="256"/>
      <c r="M131" s="256"/>
      <c r="N131" s="257"/>
    </row>
    <row r="132" spans="2:14">
      <c r="B132" s="259"/>
      <c r="C132" s="256"/>
      <c r="D132" s="256"/>
      <c r="E132" s="256"/>
      <c r="F132" s="244"/>
      <c r="G132" s="244"/>
      <c r="H132" s="244"/>
      <c r="I132" s="244"/>
      <c r="J132" s="244"/>
      <c r="K132" s="256"/>
      <c r="L132" s="256"/>
      <c r="M132" s="256"/>
      <c r="N132" s="257"/>
    </row>
    <row r="133" spans="2:14">
      <c r="B133" s="259" t="s">
        <v>2220</v>
      </c>
      <c r="C133" s="258"/>
      <c r="D133" s="258"/>
      <c r="E133" s="244"/>
      <c r="F133" s="244"/>
      <c r="G133" s="244"/>
      <c r="H133" s="244"/>
      <c r="I133" s="244"/>
      <c r="J133" s="976"/>
      <c r="K133" s="976"/>
      <c r="L133" s="976"/>
      <c r="M133" s="976"/>
      <c r="N133" s="977"/>
    </row>
    <row r="134" spans="2:14" ht="15.75" thickBot="1">
      <c r="B134" s="420" t="s">
        <v>2221</v>
      </c>
      <c r="C134" s="421"/>
      <c r="D134" s="421"/>
      <c r="E134" s="260"/>
      <c r="F134" s="260"/>
      <c r="G134" s="260"/>
      <c r="H134" s="260"/>
      <c r="I134" s="260"/>
      <c r="J134" s="978"/>
      <c r="K134" s="978"/>
      <c r="L134" s="978"/>
      <c r="M134" s="978"/>
      <c r="N134" s="97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1111</v>
      </c>
      <c r="C31" s="81" t="s">
        <v>2106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224</v>
      </c>
      <c r="B36" s="875" t="str">
        <f>VLOOKUP(A36,EQUIPOS!A6:D154,3,FALSE)</f>
        <v>Equipo de Medición (Deformimetros Eléctricos, Mecánicos, Celdas de Carga,  Etc.)</v>
      </c>
      <c r="C36" s="876"/>
      <c r="D36" s="876"/>
      <c r="E36" s="876"/>
      <c r="F36" s="876"/>
      <c r="G36" s="876"/>
      <c r="H36" s="877"/>
      <c r="I36" s="268"/>
      <c r="J36" s="269"/>
      <c r="K36" s="270">
        <f>VLOOKUP(A36,EQUIPOS!A6:D163,4,FALSE)</f>
        <v>157535.88165294222</v>
      </c>
      <c r="L36" s="271"/>
      <c r="M36" s="337">
        <v>3.3333333330000001</v>
      </c>
      <c r="N36" s="273">
        <f>K36/M36</f>
        <v>47260.76450060874</v>
      </c>
    </row>
    <row r="37" spans="1:14">
      <c r="A37" s="113" t="s">
        <v>125</v>
      </c>
      <c r="B37" s="875" t="str">
        <f>VLOOKUP(A37,EQUIPOS!A7:D154,3,FALSE)</f>
        <v>Bomba para gato de tensionamiento</v>
      </c>
      <c r="C37" s="876"/>
      <c r="D37" s="876"/>
      <c r="E37" s="876"/>
      <c r="F37" s="876"/>
      <c r="G37" s="876"/>
      <c r="H37" s="877"/>
      <c r="I37" s="422"/>
      <c r="J37" s="423"/>
      <c r="K37" s="270">
        <f>VLOOKUP(A37,EQUIPOS!A7:D164,4,FALSE)</f>
        <v>47840.015915470802</v>
      </c>
      <c r="L37" s="336"/>
      <c r="M37" s="337">
        <v>0.1</v>
      </c>
      <c r="N37" s="273">
        <f>K37/M37</f>
        <v>478400.15915470797</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147478.43665088987</v>
      </c>
      <c r="L38" s="424"/>
      <c r="M38" s="425">
        <v>0.1</v>
      </c>
      <c r="N38" s="273">
        <f>K38/M38</f>
        <v>1474784.3665088986</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2000445.2901642153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1393</v>
      </c>
      <c r="B60" s="46" t="str">
        <f>VLOOKUP(A60,TRANSPORTE!A2:D117,3,FALSE)</f>
        <v>Transporte de equipos</v>
      </c>
      <c r="C60" s="318"/>
      <c r="D60" s="318"/>
      <c r="E60" s="318"/>
      <c r="F60" s="318"/>
      <c r="G60" s="318"/>
      <c r="H60" s="312" t="s">
        <v>339</v>
      </c>
      <c r="I60" s="280">
        <v>15</v>
      </c>
      <c r="J60" s="287">
        <v>1</v>
      </c>
      <c r="K60" s="280">
        <f>I60*J60</f>
        <v>15</v>
      </c>
      <c r="L60" s="913">
        <f>VLOOKUP(A60,TRANSPORTE!A2:D117,4,FALSE)</f>
        <v>5343.398357267306</v>
      </c>
      <c r="M60" s="914"/>
      <c r="N60" s="288">
        <f>K60*L60</f>
        <v>80150.975359009593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80150.975359009593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4</v>
      </c>
      <c r="B71" s="49" t="str">
        <f>VLOOKUP(A71,'MANO DE OBRA'!A8:D68,3,FALSE)</f>
        <v>Inspector de fabricación y montaje</v>
      </c>
      <c r="C71" s="47"/>
      <c r="D71" s="47"/>
      <c r="E71" s="47"/>
      <c r="F71" s="47"/>
      <c r="G71" s="47"/>
      <c r="H71" s="47"/>
      <c r="I71" s="293">
        <f>K71/J71*100</f>
        <v>87942.625377371514</v>
      </c>
      <c r="J71" s="294">
        <v>185</v>
      </c>
      <c r="K71" s="295">
        <f>VLOOKUP(A71,'MANO DE OBRA'!A8:D99,4,FALSE)</f>
        <v>162693.85694813728</v>
      </c>
      <c r="L71" s="50"/>
      <c r="M71" s="435">
        <v>26.666666664000001</v>
      </c>
      <c r="N71" s="396">
        <f>K71/M71</f>
        <v>6101.0196361652497</v>
      </c>
      <c r="O71" s="106"/>
    </row>
    <row r="72" spans="1:15">
      <c r="A72" s="162"/>
      <c r="B72" s="49"/>
      <c r="C72" s="47"/>
      <c r="D72" s="47"/>
      <c r="E72" s="47"/>
      <c r="F72" s="47"/>
      <c r="G72" s="47"/>
      <c r="H72" s="47"/>
      <c r="I72" s="293"/>
      <c r="J72" s="294"/>
      <c r="K72" s="295"/>
      <c r="L72" s="50"/>
      <c r="M72" s="432"/>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6101.0196361652497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2086697.2851593902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417339.45703187806</v>
      </c>
      <c r="M84" s="862"/>
      <c r="N84" s="51"/>
    </row>
    <row r="85" spans="1:14">
      <c r="B85" s="89" t="s">
        <v>973</v>
      </c>
      <c r="C85" s="90"/>
      <c r="D85" s="90"/>
      <c r="E85" s="90"/>
      <c r="F85" s="90"/>
      <c r="G85" s="90"/>
      <c r="H85" s="90"/>
      <c r="I85" s="87"/>
      <c r="J85" s="88"/>
      <c r="K85" s="305">
        <v>0.05</v>
      </c>
      <c r="L85" s="861">
        <f>N79*K85</f>
        <v>104334.86425796952</v>
      </c>
      <c r="M85" s="862"/>
      <c r="N85" s="51"/>
    </row>
    <row r="86" spans="1:14" ht="15.75" thickBot="1">
      <c r="B86" s="91" t="s">
        <v>974</v>
      </c>
      <c r="C86" s="92"/>
      <c r="D86" s="92"/>
      <c r="E86" s="92"/>
      <c r="F86" s="92"/>
      <c r="G86" s="92"/>
      <c r="H86" s="92"/>
      <c r="I86" s="93"/>
      <c r="J86" s="94"/>
      <c r="K86" s="306">
        <v>0.05</v>
      </c>
      <c r="L86" s="863">
        <f>N79*K86</f>
        <v>104334.86425796952</v>
      </c>
      <c r="M86" s="864"/>
      <c r="N86" s="51"/>
    </row>
    <row r="87" spans="1:14" ht="15.75" thickBot="1">
      <c r="B87" s="826" t="s">
        <v>953</v>
      </c>
      <c r="C87" s="827"/>
      <c r="D87" s="827"/>
      <c r="E87" s="827"/>
      <c r="F87" s="827"/>
      <c r="G87" s="827"/>
      <c r="H87" s="827"/>
      <c r="I87" s="827"/>
      <c r="J87" s="827"/>
      <c r="K87" s="827"/>
      <c r="L87" s="827"/>
      <c r="M87" s="828"/>
      <c r="N87" s="52">
        <f>L84+L85+L86</f>
        <v>626009.18554781715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2712706.4707072075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topLeftCell="A16"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1112</v>
      </c>
      <c r="C31" s="81" t="s">
        <v>2107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2419.5280535008701</v>
      </c>
      <c r="L36" s="271"/>
      <c r="M36" s="337">
        <v>2</v>
      </c>
      <c r="N36" s="273">
        <f>K36/M36</f>
        <v>1209.7640267504351</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6569.4973916993231</v>
      </c>
      <c r="L37" s="336"/>
      <c r="M37" s="337">
        <v>2</v>
      </c>
      <c r="N37" s="273">
        <f>K37/M37</f>
        <v>3284.7486958496615</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1681.7452725900498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6176.2579951901462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54932.90567107965</v>
      </c>
      <c r="N48" s="273">
        <f>K48*M48</f>
        <v>252691.36608696636</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5007.905000902284</v>
      </c>
      <c r="N49" s="273">
        <f>K49*M49</f>
        <v>5007.905000902284</v>
      </c>
    </row>
    <row r="50" spans="1:14">
      <c r="A50" s="161" t="s">
        <v>830</v>
      </c>
      <c r="B50" s="43" t="str">
        <f>VLOOKUP(A50,MATERIALES!A6:D373,3,FALSE)</f>
        <v>Concreto Resistencia  35 (Mpa)</v>
      </c>
      <c r="C50" s="426"/>
      <c r="D50" s="426"/>
      <c r="E50" s="426"/>
      <c r="F50" s="426"/>
      <c r="G50" s="426"/>
      <c r="H50" s="426"/>
      <c r="I50" s="426"/>
      <c r="J50" s="313" t="str">
        <f>VLOOKUP(A50,MATERIALES!A6:D642,2,FALSE)</f>
        <v>m3</v>
      </c>
      <c r="K50" s="398">
        <v>1</v>
      </c>
      <c r="L50" s="422"/>
      <c r="M50" s="403">
        <f>VLOOKUP(A50,MATERIALES!A6:D398,4,FALSE)</f>
        <v>411577.5503562282</v>
      </c>
      <c r="N50" s="273">
        <f>K50*M50</f>
        <v>411577.5503562282</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14692.546390075004</v>
      </c>
      <c r="N51" s="273">
        <f>K51*M51</f>
        <v>67585.713394345017</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736862.53483844188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1117.717304658089</v>
      </c>
      <c r="M60" s="914"/>
      <c r="N60" s="288">
        <f>K60*L60</f>
        <v>1117.717304658089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1117.717304658089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5">
        <v>16</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33634.905451800994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777791.41559009114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155558.28311801824</v>
      </c>
      <c r="M84" s="862"/>
      <c r="N84" s="51"/>
    </row>
    <row r="85" spans="1:14">
      <c r="B85" s="89" t="s">
        <v>973</v>
      </c>
      <c r="C85" s="90"/>
      <c r="D85" s="90"/>
      <c r="E85" s="90"/>
      <c r="F85" s="90"/>
      <c r="G85" s="90"/>
      <c r="H85" s="90"/>
      <c r="I85" s="87"/>
      <c r="J85" s="88"/>
      <c r="K85" s="305">
        <v>0.05</v>
      </c>
      <c r="L85" s="861">
        <f>N79*K85</f>
        <v>38889.57077950456</v>
      </c>
      <c r="M85" s="862"/>
      <c r="N85" s="51"/>
    </row>
    <row r="86" spans="1:14" ht="15.75" thickBot="1">
      <c r="B86" s="91" t="s">
        <v>974</v>
      </c>
      <c r="C86" s="92"/>
      <c r="D86" s="92"/>
      <c r="E86" s="92"/>
      <c r="F86" s="92"/>
      <c r="G86" s="92"/>
      <c r="H86" s="92"/>
      <c r="I86" s="93"/>
      <c r="J86" s="94"/>
      <c r="K86" s="306">
        <v>0.05</v>
      </c>
      <c r="L86" s="863">
        <f>N79*K86</f>
        <v>38889.57077950456</v>
      </c>
      <c r="M86" s="864"/>
      <c r="N86" s="51"/>
    </row>
    <row r="87" spans="1:14" ht="15.75" thickBot="1">
      <c r="B87" s="826" t="s">
        <v>953</v>
      </c>
      <c r="C87" s="827"/>
      <c r="D87" s="827"/>
      <c r="E87" s="827"/>
      <c r="F87" s="827"/>
      <c r="G87" s="827"/>
      <c r="H87" s="827"/>
      <c r="I87" s="827"/>
      <c r="J87" s="827"/>
      <c r="K87" s="827"/>
      <c r="L87" s="827"/>
      <c r="M87" s="828"/>
      <c r="N87" s="52">
        <f>L84+L85+L86</f>
        <v>233337.42467702733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1011128.8402671185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2.5" customHeight="1" thickBot="1">
      <c r="A31" t="s">
        <v>1845</v>
      </c>
      <c r="B31" s="80" t="s">
        <v>1113</v>
      </c>
      <c r="C31" s="81" t="s">
        <v>2108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2419.5280535008701</v>
      </c>
      <c r="L36" s="271"/>
      <c r="M36" s="337">
        <v>2</v>
      </c>
      <c r="N36" s="273">
        <f>K36/M36</f>
        <v>1209.7640267504351</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6569.4973916993231</v>
      </c>
      <c r="L37" s="336"/>
      <c r="M37" s="337">
        <v>2</v>
      </c>
      <c r="N37" s="273">
        <f>K37/M37</f>
        <v>3284.7486958496615</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5842.863483895122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54932.90567107965</v>
      </c>
      <c r="N48" s="273">
        <f>K48*M48</f>
        <v>252691.36608696636</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5007.905000902284</v>
      </c>
      <c r="N49" s="273">
        <f>K49*M49</f>
        <v>5007.905000902284</v>
      </c>
    </row>
    <row r="50" spans="1:14">
      <c r="A50" s="161" t="s">
        <v>831</v>
      </c>
      <c r="B50" s="43" t="str">
        <f>VLOOKUP(A50,MATERIALES!A6:D373,3,FALSE)</f>
        <v>Concreto Resistencia  32 (Mpa)</v>
      </c>
      <c r="C50" s="426"/>
      <c r="D50" s="426"/>
      <c r="E50" s="426"/>
      <c r="F50" s="426"/>
      <c r="G50" s="426"/>
      <c r="H50" s="426"/>
      <c r="I50" s="426"/>
      <c r="J50" s="313" t="str">
        <f>VLOOKUP(A50,MATERIALES!A6:D642,2,FALSE)</f>
        <v>m3</v>
      </c>
      <c r="K50" s="398">
        <v>1</v>
      </c>
      <c r="L50" s="422"/>
      <c r="M50" s="403">
        <f>VLOOKUP(A50,MATERIALES!A6:D398,4,FALSE)</f>
        <v>401662.10910490563</v>
      </c>
      <c r="N50" s="273">
        <f>K50*M50</f>
        <v>401662.10910490563</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14692.546390075004</v>
      </c>
      <c r="N51" s="273">
        <f>K51*M51</f>
        <v>67585.713394345017</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726947.09358711925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1117.717304658089</v>
      </c>
      <c r="M60" s="914"/>
      <c r="N60" s="288">
        <f>K60*L60</f>
        <v>1117.717304658089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1117.717304658089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760874.68960157293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152174.93792031458</v>
      </c>
      <c r="M84" s="862"/>
      <c r="N84" s="51"/>
    </row>
    <row r="85" spans="1:14">
      <c r="B85" s="89" t="s">
        <v>973</v>
      </c>
      <c r="C85" s="90"/>
      <c r="D85" s="90"/>
      <c r="E85" s="90"/>
      <c r="F85" s="90"/>
      <c r="G85" s="90"/>
      <c r="H85" s="90"/>
      <c r="I85" s="87"/>
      <c r="J85" s="88"/>
      <c r="K85" s="305">
        <v>0.05</v>
      </c>
      <c r="L85" s="861">
        <f>N79*K85</f>
        <v>38043.734480078645</v>
      </c>
      <c r="M85" s="862"/>
      <c r="N85" s="51"/>
    </row>
    <row r="86" spans="1:14" ht="15.75" thickBot="1">
      <c r="B86" s="91" t="s">
        <v>974</v>
      </c>
      <c r="C86" s="92"/>
      <c r="D86" s="92"/>
      <c r="E86" s="92"/>
      <c r="F86" s="92"/>
      <c r="G86" s="92"/>
      <c r="H86" s="92"/>
      <c r="I86" s="93"/>
      <c r="J86" s="94"/>
      <c r="K86" s="306">
        <v>0.05</v>
      </c>
      <c r="L86" s="863">
        <f>N79*K86</f>
        <v>38043.734480078645</v>
      </c>
      <c r="M86" s="864"/>
      <c r="N86" s="51"/>
    </row>
    <row r="87" spans="1:14" ht="15.75" thickBot="1">
      <c r="B87" s="826" t="s">
        <v>953</v>
      </c>
      <c r="C87" s="827"/>
      <c r="D87" s="827"/>
      <c r="E87" s="827"/>
      <c r="F87" s="827"/>
      <c r="G87" s="827"/>
      <c r="H87" s="827"/>
      <c r="I87" s="827"/>
      <c r="J87" s="827"/>
      <c r="K87" s="827"/>
      <c r="L87" s="827"/>
      <c r="M87" s="828"/>
      <c r="N87" s="52">
        <f>L84+L85+L86</f>
        <v>228262.40688047188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989137.09648204478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0.25" customHeight="1" thickBot="1">
      <c r="A31" t="s">
        <v>1845</v>
      </c>
      <c r="B31" s="80" t="s">
        <v>1114</v>
      </c>
      <c r="C31" s="81" t="s">
        <v>2109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2419.5280535008701</v>
      </c>
      <c r="L36" s="271"/>
      <c r="M36" s="337">
        <v>2</v>
      </c>
      <c r="N36" s="273">
        <f>K36/M36</f>
        <v>1209.7640267504351</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6569.4973916993231</v>
      </c>
      <c r="L37" s="336"/>
      <c r="M37" s="337">
        <v>2</v>
      </c>
      <c r="N37" s="273">
        <f>K37/M37</f>
        <v>3284.7486958496615</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5842.863483895122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829</v>
      </c>
      <c r="B48" s="43" t="str">
        <f>VLOOKUP(A48,MATERIALES!A5:D373,3,FALSE)</f>
        <v>Concreto Resistencia  28 (Mpa)</v>
      </c>
      <c r="C48" s="282"/>
      <c r="D48" s="282"/>
      <c r="E48" s="282"/>
      <c r="F48" s="282"/>
      <c r="G48" s="282"/>
      <c r="H48" s="282"/>
      <c r="I48" s="282"/>
      <c r="J48" s="312" t="str">
        <f>VLOOKUP(A48,MATERIALES!A4:D640,2,FALSE)</f>
        <v>m3</v>
      </c>
      <c r="K48" s="283">
        <v>1</v>
      </c>
      <c r="L48" s="268"/>
      <c r="M48" s="403">
        <f>VLOOKUP(A48,MATERIALES!A5:D396,4,FALSE)</f>
        <v>385272.72204946057</v>
      </c>
      <c r="N48" s="273">
        <f>K48*M48</f>
        <v>385272.72204946057</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5007.905000902284</v>
      </c>
      <c r="N49" s="273">
        <f>K49*M49</f>
        <v>5007.905000902284</v>
      </c>
    </row>
    <row r="50" spans="1:14">
      <c r="A50" s="161" t="s">
        <v>873</v>
      </c>
      <c r="B50" s="43" t="str">
        <f>VLOOKUP(A50,MATERIALES!A6:D373,3,FALSE)</f>
        <v>FORMALETA (Depende para que sea el Concreto)</v>
      </c>
      <c r="C50" s="426"/>
      <c r="D50" s="426"/>
      <c r="E50" s="426"/>
      <c r="F50" s="426"/>
      <c r="G50" s="426"/>
      <c r="H50" s="426"/>
      <c r="I50" s="426"/>
      <c r="J50" s="313" t="str">
        <f>VLOOKUP(A50,MATERIALES!A6:D642,2,FALSE)</f>
        <v>m2</v>
      </c>
      <c r="K50" s="398">
        <v>4.5999999999999996</v>
      </c>
      <c r="L50" s="422"/>
      <c r="M50" s="403">
        <f>VLOOKUP(A50,MATERIALES!A6:D398,4,FALSE)</f>
        <v>14692.546390075004</v>
      </c>
      <c r="N50" s="273">
        <f>K50*M50</f>
        <v>67585.713394345017</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457866.34044470789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1117.717304658089</v>
      </c>
      <c r="M60" s="914"/>
      <c r="N60" s="288">
        <f>K60*L60</f>
        <v>1117.717304658089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1117.717304658089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491793.93645916163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98358.787291832326</v>
      </c>
      <c r="M84" s="862"/>
      <c r="N84" s="51"/>
    </row>
    <row r="85" spans="1:14">
      <c r="B85" s="89" t="s">
        <v>973</v>
      </c>
      <c r="C85" s="90"/>
      <c r="D85" s="90"/>
      <c r="E85" s="90"/>
      <c r="F85" s="90"/>
      <c r="G85" s="90"/>
      <c r="H85" s="90"/>
      <c r="I85" s="87"/>
      <c r="J85" s="88"/>
      <c r="K85" s="305">
        <v>0.05</v>
      </c>
      <c r="L85" s="861">
        <f>N79*K85</f>
        <v>24589.696822958082</v>
      </c>
      <c r="M85" s="862"/>
      <c r="N85" s="51"/>
    </row>
    <row r="86" spans="1:14" ht="15.75" thickBot="1">
      <c r="B86" s="91" t="s">
        <v>974</v>
      </c>
      <c r="C86" s="92"/>
      <c r="D86" s="92"/>
      <c r="E86" s="92"/>
      <c r="F86" s="92"/>
      <c r="G86" s="92"/>
      <c r="H86" s="92"/>
      <c r="I86" s="93"/>
      <c r="J86" s="94"/>
      <c r="K86" s="306">
        <v>0.05</v>
      </c>
      <c r="L86" s="863">
        <f>N79*K86</f>
        <v>24589.696822958082</v>
      </c>
      <c r="M86" s="864"/>
      <c r="N86" s="51"/>
    </row>
    <row r="87" spans="1:14" ht="15.75" thickBot="1">
      <c r="B87" s="826" t="s">
        <v>953</v>
      </c>
      <c r="C87" s="827"/>
      <c r="D87" s="827"/>
      <c r="E87" s="827"/>
      <c r="F87" s="827"/>
      <c r="G87" s="827"/>
      <c r="H87" s="827"/>
      <c r="I87" s="827"/>
      <c r="J87" s="827"/>
      <c r="K87" s="827"/>
      <c r="L87" s="827"/>
      <c r="M87" s="828"/>
      <c r="N87" s="52">
        <f>L84+L85+L86</f>
        <v>147538.18093774849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639332.11739691009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topLeftCell="A64"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1115</v>
      </c>
      <c r="C31" s="81" t="s">
        <v>2110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2419.5280535008701</v>
      </c>
      <c r="L36" s="271"/>
      <c r="M36" s="337">
        <v>2</v>
      </c>
      <c r="N36" s="273">
        <f>K36/M36</f>
        <v>1209.7640267504351</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6569.4973916993231</v>
      </c>
      <c r="L37" s="336"/>
      <c r="M37" s="337">
        <v>2</v>
      </c>
      <c r="N37" s="273">
        <f>K37/M37</f>
        <v>3284.7486958496615</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5842.863483895122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832</v>
      </c>
      <c r="B48" s="43" t="str">
        <f>VLOOKUP(A48,MATERIALES!A5:D373,3,FALSE)</f>
        <v>Concreto Resistencia  21 (Mpa)</v>
      </c>
      <c r="C48" s="282"/>
      <c r="D48" s="282"/>
      <c r="E48" s="282"/>
      <c r="F48" s="282"/>
      <c r="G48" s="282"/>
      <c r="H48" s="282"/>
      <c r="I48" s="282"/>
      <c r="J48" s="312" t="str">
        <f>VLOOKUP(A48,MATERIALES!A4:D640,2,FALSE)</f>
        <v>m3</v>
      </c>
      <c r="K48" s="283">
        <v>1</v>
      </c>
      <c r="L48" s="268"/>
      <c r="M48" s="403">
        <f>VLOOKUP(A48,MATERIALES!A5:D396,4,FALSE)</f>
        <v>372962.22771512944</v>
      </c>
      <c r="N48" s="273">
        <f>K48*M48</f>
        <v>372962.22771512944</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5007.905000902284</v>
      </c>
      <c r="N49" s="273">
        <f>K49*M49</f>
        <v>5007.905000902284</v>
      </c>
    </row>
    <row r="50" spans="1:14">
      <c r="A50" s="161"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4.5999999999999996</v>
      </c>
      <c r="L50" s="422"/>
      <c r="M50" s="403">
        <f>VLOOKUP(A50,MATERIALES!A6:D398,4,FALSE)</f>
        <v>4897.9161883197939</v>
      </c>
      <c r="N50" s="273">
        <f>K50*M50</f>
        <v>22530.41446627105</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400500.54718230281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1117.717304658089</v>
      </c>
      <c r="M60" s="914"/>
      <c r="N60" s="288">
        <f>K60*L60</f>
        <v>1117.717304658089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1117.717304658089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434428.14319675654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86885.628639351315</v>
      </c>
      <c r="M84" s="862"/>
      <c r="N84" s="51"/>
    </row>
    <row r="85" spans="1:14">
      <c r="B85" s="89" t="s">
        <v>973</v>
      </c>
      <c r="C85" s="90"/>
      <c r="D85" s="90"/>
      <c r="E85" s="90"/>
      <c r="F85" s="90"/>
      <c r="G85" s="90"/>
      <c r="H85" s="90"/>
      <c r="I85" s="87"/>
      <c r="J85" s="88"/>
      <c r="K85" s="305">
        <v>0.05</v>
      </c>
      <c r="L85" s="861">
        <f>N79*K85</f>
        <v>21721.407159837829</v>
      </c>
      <c r="M85" s="862"/>
      <c r="N85" s="51"/>
    </row>
    <row r="86" spans="1:14" ht="15.75" thickBot="1">
      <c r="B86" s="91" t="s">
        <v>974</v>
      </c>
      <c r="C86" s="92"/>
      <c r="D86" s="92"/>
      <c r="E86" s="92"/>
      <c r="F86" s="92"/>
      <c r="G86" s="92"/>
      <c r="H86" s="92"/>
      <c r="I86" s="93"/>
      <c r="J86" s="94"/>
      <c r="K86" s="306">
        <v>0.05</v>
      </c>
      <c r="L86" s="863">
        <f>N79*K86</f>
        <v>21721.407159837829</v>
      </c>
      <c r="M86" s="864"/>
      <c r="N86" s="51"/>
    </row>
    <row r="87" spans="1:14" ht="15.75" thickBot="1">
      <c r="B87" s="826" t="s">
        <v>953</v>
      </c>
      <c r="C87" s="827"/>
      <c r="D87" s="827"/>
      <c r="E87" s="827"/>
      <c r="F87" s="827"/>
      <c r="G87" s="827"/>
      <c r="H87" s="827"/>
      <c r="I87" s="827"/>
      <c r="J87" s="827"/>
      <c r="K87" s="827"/>
      <c r="L87" s="827"/>
      <c r="M87" s="828"/>
      <c r="N87" s="52">
        <f>L84+L85+L86</f>
        <v>130328.44295902699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564756.5861557835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5.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1116</v>
      </c>
      <c r="C31" s="81" t="s">
        <v>2111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6145.6588502993673</v>
      </c>
      <c r="L36" s="271"/>
      <c r="M36" s="337">
        <v>1</v>
      </c>
      <c r="N36" s="273">
        <f>K36/M36</f>
        <v>6145.6588502993673</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6569.4973916993231</v>
      </c>
      <c r="L37" s="336"/>
      <c r="M37" s="337">
        <v>1</v>
      </c>
      <c r="N37" s="273">
        <f>K37/M37</f>
        <v>6569.4973916993231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16088.495264588741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0.95</v>
      </c>
      <c r="L48" s="268"/>
      <c r="M48" s="403">
        <f>VLOOKUP(A48,MATERIALES!A5:D396,4,FALSE)</f>
        <v>79831.284748987338</v>
      </c>
      <c r="N48" s="273">
        <f>K48*M48</f>
        <v>75839.720511537962</v>
      </c>
    </row>
    <row r="49" spans="1:14">
      <c r="A49" s="161" t="s">
        <v>774</v>
      </c>
      <c r="B49" s="43" t="str">
        <f>VLOOKUP(A49,MATERIALES!A6:D373,3,FALSE)</f>
        <v>Agua</v>
      </c>
      <c r="C49" s="426"/>
      <c r="D49" s="426"/>
      <c r="E49" s="426"/>
      <c r="F49" s="426"/>
      <c r="G49" s="426"/>
      <c r="H49" s="426"/>
      <c r="I49" s="426"/>
      <c r="J49" s="313" t="str">
        <f>VLOOKUP(A49,MATERIALES!A5:D641,2,FALSE)</f>
        <v>lt</v>
      </c>
      <c r="K49" s="398">
        <v>170</v>
      </c>
      <c r="L49" s="422"/>
      <c r="M49" s="403">
        <f>VLOOKUP(A49,MATERIALES!A6:D397,4,FALSE)</f>
        <v>12.495331525928451</v>
      </c>
      <c r="N49" s="273">
        <f>K49*M49</f>
        <v>2124.2063594078368</v>
      </c>
    </row>
    <row r="50" spans="1:14">
      <c r="A50" s="161" t="s">
        <v>802</v>
      </c>
      <c r="B50" s="43" t="str">
        <f>VLOOKUP(A50,MATERIALES!A6:D373,3,FALSE)</f>
        <v>Arena lavada</v>
      </c>
      <c r="C50" s="426"/>
      <c r="D50" s="426"/>
      <c r="E50" s="426"/>
      <c r="F50" s="426"/>
      <c r="G50" s="426"/>
      <c r="H50" s="426"/>
      <c r="I50" s="426"/>
      <c r="J50" s="313" t="str">
        <f>VLOOKUP(A50,MATERIALES!A6:D642,2,FALSE)</f>
        <v>m3</v>
      </c>
      <c r="K50" s="398">
        <v>0.55000000000000004</v>
      </c>
      <c r="L50" s="422"/>
      <c r="M50" s="403">
        <f>VLOOKUP(A50,MATERIALES!A6:D398,4,FALSE)</f>
        <v>32638.268735781628</v>
      </c>
      <c r="N50" s="273">
        <f>K50*M50</f>
        <v>17951.047804679896</v>
      </c>
    </row>
    <row r="51" spans="1:14">
      <c r="A51" s="161" t="s">
        <v>804</v>
      </c>
      <c r="B51" s="43" t="str">
        <f>VLOOKUP(A51,MATERIALES!A6:D373,3,FALSE)</f>
        <v>Cemento gris</v>
      </c>
      <c r="C51" s="426"/>
      <c r="D51" s="426"/>
      <c r="E51" s="426"/>
      <c r="F51" s="426"/>
      <c r="G51" s="426"/>
      <c r="H51" s="426"/>
      <c r="I51" s="426"/>
      <c r="J51" s="313" t="str">
        <f>VLOOKUP(A51,MATERIALES!A6:D643,2,FALSE)</f>
        <v>kg</v>
      </c>
      <c r="K51" s="398">
        <v>300</v>
      </c>
      <c r="L51" s="422"/>
      <c r="M51" s="403">
        <f>VLOOKUP(A51,MATERIALES!A6:D399,4,FALSE)</f>
        <v>416.51105086428169</v>
      </c>
      <c r="N51" s="273">
        <f>K51*M51</f>
        <v>124953.3152592845</v>
      </c>
    </row>
    <row r="52" spans="1:14">
      <c r="A52" s="161" t="s">
        <v>867</v>
      </c>
      <c r="B52" s="43" t="str">
        <f>VLOOKUP(A52,MATERIALES!A7:D373,3,FALSE)</f>
        <v>Formaleta (gaviones, juntas de bordillos, juntas de cunetas, muros, concretos clase D,E, F y G)</v>
      </c>
      <c r="C52" s="426"/>
      <c r="D52" s="426"/>
      <c r="E52" s="426"/>
      <c r="F52" s="426"/>
      <c r="G52" s="426"/>
      <c r="H52" s="426"/>
      <c r="I52" s="426"/>
      <c r="J52" s="313" t="str">
        <f>VLOOKUP(A52,MATERIALES!A6:D644,2,FALSE)</f>
        <v>m2</v>
      </c>
      <c r="K52" s="398">
        <v>3.1</v>
      </c>
      <c r="L52" s="422"/>
      <c r="M52" s="403">
        <f>VLOOKUP(A52,MATERIALES!A7:D400,4,FALSE)</f>
        <v>4897.9161883197939</v>
      </c>
      <c r="N52" s="273">
        <f>K52*M52</f>
        <v>15183.540183791361</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236051.83011870156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0.55000000000000004</v>
      </c>
      <c r="J64" s="287">
        <v>1</v>
      </c>
      <c r="K64" s="280">
        <f>I64*J64</f>
        <v>0.55000000000000004</v>
      </c>
      <c r="L64" s="913">
        <f>VLOOKUP(A64,TRANSPORTE!A2:D117,4,FALSE)</f>
        <v>1117.717304658089</v>
      </c>
      <c r="M64" s="914"/>
      <c r="N64" s="288">
        <f>K64*L64</f>
        <v>614.74451756194901</v>
      </c>
    </row>
    <row r="65" spans="1:15">
      <c r="A65" t="s">
        <v>1281</v>
      </c>
      <c r="B65" s="46" t="str">
        <f>VLOOKUP(A65,TRANSPORTE!A3:D117,3,FALSE)</f>
        <v>Transporte de material triturado</v>
      </c>
      <c r="C65" s="47"/>
      <c r="D65" s="47"/>
      <c r="E65" s="47"/>
      <c r="F65" s="47"/>
      <c r="G65" s="47"/>
      <c r="H65" s="312" t="s">
        <v>339</v>
      </c>
      <c r="I65" s="280">
        <v>0.95</v>
      </c>
      <c r="J65" s="287">
        <v>1</v>
      </c>
      <c r="K65" s="280">
        <f>I65*J65</f>
        <v>0.95</v>
      </c>
      <c r="L65" s="913">
        <f>VLOOKUP(A65,TRANSPORTE!A3:D117,4,FALSE)</f>
        <v>1117.717304658089</v>
      </c>
      <c r="M65" s="914"/>
      <c r="N65" s="288">
        <f>K65*L65</f>
        <v>1061.8314394251845</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1676.5759569871334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8</v>
      </c>
      <c r="N75" s="396">
        <f>K75/M75</f>
        <v>54131</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67466.780451800994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321283.68179207842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64256.736358415685</v>
      </c>
      <c r="M88" s="862"/>
      <c r="N88" s="51"/>
    </row>
    <row r="89" spans="1:14">
      <c r="B89" s="89" t="s">
        <v>973</v>
      </c>
      <c r="C89" s="90"/>
      <c r="D89" s="90"/>
      <c r="E89" s="90"/>
      <c r="F89" s="90"/>
      <c r="G89" s="90"/>
      <c r="H89" s="90"/>
      <c r="I89" s="87"/>
      <c r="J89" s="88"/>
      <c r="K89" s="305">
        <v>0.05</v>
      </c>
      <c r="L89" s="861">
        <f>N83*K89</f>
        <v>16064.184089603921</v>
      </c>
      <c r="M89" s="862"/>
      <c r="N89" s="51"/>
    </row>
    <row r="90" spans="1:14" ht="15.75" thickBot="1">
      <c r="B90" s="91" t="s">
        <v>974</v>
      </c>
      <c r="C90" s="92"/>
      <c r="D90" s="92"/>
      <c r="E90" s="92"/>
      <c r="F90" s="92"/>
      <c r="G90" s="92"/>
      <c r="H90" s="92"/>
      <c r="I90" s="93"/>
      <c r="J90" s="94"/>
      <c r="K90" s="306">
        <v>0.05</v>
      </c>
      <c r="L90" s="863">
        <f>N83*K90</f>
        <v>16064.184089603921</v>
      </c>
      <c r="M90" s="864"/>
      <c r="N90" s="51"/>
    </row>
    <row r="91" spans="1:14" ht="15.75" thickBot="1">
      <c r="B91" s="826" t="s">
        <v>953</v>
      </c>
      <c r="C91" s="827"/>
      <c r="D91" s="827"/>
      <c r="E91" s="827"/>
      <c r="F91" s="827"/>
      <c r="G91" s="827"/>
      <c r="H91" s="827"/>
      <c r="I91" s="827"/>
      <c r="J91" s="827"/>
      <c r="K91" s="827"/>
      <c r="L91" s="827"/>
      <c r="M91" s="828"/>
      <c r="N91" s="52">
        <f>L88+L89+L90</f>
        <v>96385.104537623527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417668.78632970195</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topLeftCell="A28"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1117</v>
      </c>
      <c r="C31" s="81" t="s">
        <v>2112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6145.6588502993673</v>
      </c>
      <c r="L36" s="271"/>
      <c r="M36" s="337">
        <v>1</v>
      </c>
      <c r="N36" s="273">
        <f>K36/M36</f>
        <v>6145.6588502993673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9518.9978728894166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0.84</v>
      </c>
      <c r="L48" s="268"/>
      <c r="M48" s="403">
        <f>VLOOKUP(A48,MATERIALES!A5:D396,4,FALSE)</f>
        <v>79831.284748987338</v>
      </c>
      <c r="N48" s="273">
        <f>K48*M48</f>
        <v>67058.279189149369</v>
      </c>
    </row>
    <row r="49" spans="1:14">
      <c r="A49" s="161" t="s">
        <v>774</v>
      </c>
      <c r="B49" s="43" t="str">
        <f>VLOOKUP(A49,MATERIALES!A6:D373,3,FALSE)</f>
        <v>Agua</v>
      </c>
      <c r="C49" s="426"/>
      <c r="D49" s="426"/>
      <c r="E49" s="426"/>
      <c r="F49" s="426"/>
      <c r="G49" s="426"/>
      <c r="H49" s="426"/>
      <c r="I49" s="426"/>
      <c r="J49" s="313" t="str">
        <f>VLOOKUP(A49,MATERIALES!A5:D641,2,FALSE)</f>
        <v>lt</v>
      </c>
      <c r="K49" s="398">
        <v>185</v>
      </c>
      <c r="L49" s="422"/>
      <c r="M49" s="403">
        <f>VLOOKUP(A49,MATERIALES!A6:D397,4,FALSE)</f>
        <v>12.495331525928451</v>
      </c>
      <c r="N49" s="273">
        <f>K49*M49</f>
        <v>2311.6363322967636</v>
      </c>
    </row>
    <row r="50" spans="1:14">
      <c r="A50" s="161" t="s">
        <v>802</v>
      </c>
      <c r="B50" s="43" t="str">
        <f>VLOOKUP(A50,MATERIALES!A6:D373,3,FALSE)</f>
        <v>Arena lavada</v>
      </c>
      <c r="C50" s="426"/>
      <c r="D50" s="426"/>
      <c r="E50" s="426"/>
      <c r="F50" s="426"/>
      <c r="G50" s="426"/>
      <c r="H50" s="426"/>
      <c r="I50" s="426"/>
      <c r="J50" s="313" t="str">
        <f>VLOOKUP(A50,MATERIALES!A6:D642,2,FALSE)</f>
        <v>m3</v>
      </c>
      <c r="K50" s="398">
        <v>0.63</v>
      </c>
      <c r="L50" s="422"/>
      <c r="M50" s="403">
        <f>VLOOKUP(A50,MATERIALES!A6:D398,4,FALSE)</f>
        <v>32638.268735781628</v>
      </c>
      <c r="N50" s="273">
        <f>K50*M50</f>
        <v>20562.109303542427</v>
      </c>
    </row>
    <row r="51" spans="1:14">
      <c r="A51" s="161" t="s">
        <v>804</v>
      </c>
      <c r="B51" s="43" t="str">
        <f>VLOOKUP(A51,MATERIALES!A6:D373,3,FALSE)</f>
        <v>Cemento gris</v>
      </c>
      <c r="C51" s="426"/>
      <c r="D51" s="426"/>
      <c r="E51" s="426"/>
      <c r="F51" s="426"/>
      <c r="G51" s="426"/>
      <c r="H51" s="426"/>
      <c r="I51" s="426"/>
      <c r="J51" s="313" t="str">
        <f>VLOOKUP(A51,MATERIALES!A6:D643,2,FALSE)</f>
        <v>kg</v>
      </c>
      <c r="K51" s="398">
        <v>260</v>
      </c>
      <c r="L51" s="422"/>
      <c r="M51" s="403">
        <f>VLOOKUP(A51,MATERIALES!A6:D399,4,FALSE)</f>
        <v>416.51105086428169</v>
      </c>
      <c r="N51" s="273">
        <f>K51*M51</f>
        <v>108292.87322471324</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198224.89804970182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0.63</v>
      </c>
      <c r="J64" s="287">
        <v>1</v>
      </c>
      <c r="K64" s="280">
        <f>I64*J64</f>
        <v>0.63</v>
      </c>
      <c r="L64" s="913">
        <f>VLOOKUP(A64,TRANSPORTE!A2:D117,4,FALSE)</f>
        <v>1117.717304658089</v>
      </c>
      <c r="M64" s="914"/>
      <c r="N64" s="288">
        <f>K64*L64</f>
        <v>704.16190193459613</v>
      </c>
    </row>
    <row r="65" spans="1:15">
      <c r="A65" t="s">
        <v>1281</v>
      </c>
      <c r="B65" s="46" t="str">
        <f>VLOOKUP(A65,TRANSPORTE!A3:D117,3,FALSE)</f>
        <v>Transporte de material triturado</v>
      </c>
      <c r="C65" s="47"/>
      <c r="D65" s="47"/>
      <c r="E65" s="47"/>
      <c r="F65" s="47"/>
      <c r="G65" s="47"/>
      <c r="H65" s="312" t="s">
        <v>339</v>
      </c>
      <c r="I65" s="280">
        <v>0.84</v>
      </c>
      <c r="J65" s="287">
        <v>1</v>
      </c>
      <c r="K65" s="280">
        <f>I65*J65</f>
        <v>0.84</v>
      </c>
      <c r="L65" s="913">
        <f>VLOOKUP(A65,TRANSPORTE!A3:D117,4,FALSE)</f>
        <v>1117.717304658089</v>
      </c>
      <c r="M65" s="914"/>
      <c r="N65" s="288">
        <f>K65*L65</f>
        <v>938.88253591279476</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1643.0444378473908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8</v>
      </c>
      <c r="N75" s="396">
        <f>K75/M75</f>
        <v>54131</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67466.780451800994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276853.72081223963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55370.744162447925</v>
      </c>
      <c r="M88" s="862"/>
      <c r="N88" s="51"/>
    </row>
    <row r="89" spans="1:14">
      <c r="B89" s="89" t="s">
        <v>973</v>
      </c>
      <c r="C89" s="90"/>
      <c r="D89" s="90"/>
      <c r="E89" s="90"/>
      <c r="F89" s="90"/>
      <c r="G89" s="90"/>
      <c r="H89" s="90"/>
      <c r="I89" s="87"/>
      <c r="J89" s="88"/>
      <c r="K89" s="305">
        <v>0.05</v>
      </c>
      <c r="L89" s="861">
        <f>N83*K89</f>
        <v>13842.686040611981</v>
      </c>
      <c r="M89" s="862"/>
      <c r="N89" s="51"/>
    </row>
    <row r="90" spans="1:14" ht="15.75" thickBot="1">
      <c r="B90" s="91" t="s">
        <v>974</v>
      </c>
      <c r="C90" s="92"/>
      <c r="D90" s="92"/>
      <c r="E90" s="92"/>
      <c r="F90" s="92"/>
      <c r="G90" s="92"/>
      <c r="H90" s="92"/>
      <c r="I90" s="93"/>
      <c r="J90" s="94"/>
      <c r="K90" s="306">
        <v>0.05</v>
      </c>
      <c r="L90" s="863">
        <f>N83*K90</f>
        <v>13842.686040611981</v>
      </c>
      <c r="M90" s="864"/>
      <c r="N90" s="51"/>
    </row>
    <row r="91" spans="1:14" ht="15.75" thickBot="1">
      <c r="B91" s="826" t="s">
        <v>953</v>
      </c>
      <c r="C91" s="827"/>
      <c r="D91" s="827"/>
      <c r="E91" s="827"/>
      <c r="F91" s="827"/>
      <c r="G91" s="827"/>
      <c r="H91" s="827"/>
      <c r="I91" s="827"/>
      <c r="J91" s="827"/>
      <c r="K91" s="827"/>
      <c r="L91" s="827"/>
      <c r="M91" s="828"/>
      <c r="N91" s="52">
        <f>L88+L89+L90</f>
        <v>83056.116243671888</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359909.83705591154</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2"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1118</v>
      </c>
      <c r="C31" s="81" t="s">
        <v>2113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6145.6588502993673</v>
      </c>
      <c r="L36" s="271"/>
      <c r="M36" s="337">
        <v>1</v>
      </c>
      <c r="N36" s="273">
        <f>K36/M36</f>
        <v>6145.6588502993673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2698.6712180720406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8844.3300683714078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79831.284748987338</v>
      </c>
      <c r="N48" s="273">
        <f>K48*M48</f>
        <v>40234.967513489617</v>
      </c>
    </row>
    <row r="49" spans="1:14">
      <c r="A49" s="161" t="s">
        <v>774</v>
      </c>
      <c r="B49" s="43" t="str">
        <f>VLOOKUP(A49,MATERIALES!A6:D373,3,FALSE)</f>
        <v>Agua</v>
      </c>
      <c r="C49" s="426"/>
      <c r="D49" s="426"/>
      <c r="E49" s="426"/>
      <c r="F49" s="426"/>
      <c r="G49" s="426"/>
      <c r="H49" s="426"/>
      <c r="I49" s="426"/>
      <c r="J49" s="313" t="str">
        <f>VLOOKUP(A49,MATERIALES!A5:D641,2,FALSE)</f>
        <v>lt</v>
      </c>
      <c r="K49" s="398">
        <v>111</v>
      </c>
      <c r="L49" s="422"/>
      <c r="M49" s="403">
        <f>VLOOKUP(A49,MATERIALES!A6:D397,4,FALSE)</f>
        <v>12.495331525928451</v>
      </c>
      <c r="N49" s="273">
        <f>K49*M49</f>
        <v>1386.981799378058</v>
      </c>
    </row>
    <row r="50" spans="1:14">
      <c r="A50" s="161" t="s">
        <v>598</v>
      </c>
      <c r="B50" s="43" t="str">
        <f>VLOOKUP(A50,MATERIALES!A6:D373,3,FALSE)</f>
        <v>Piedra para concreto ciclópeo (rajón o canto rodado)</v>
      </c>
      <c r="C50" s="426"/>
      <c r="D50" s="426"/>
      <c r="E50" s="426"/>
      <c r="F50" s="426"/>
      <c r="G50" s="426"/>
      <c r="H50" s="426"/>
      <c r="I50" s="426"/>
      <c r="J50" s="313" t="str">
        <f>VLOOKUP(A50,MATERIALES!A6:D642,2,FALSE)</f>
        <v>m3</v>
      </c>
      <c r="K50" s="398">
        <v>0.4</v>
      </c>
      <c r="L50" s="422"/>
      <c r="M50" s="403">
        <f>VLOOKUP(A50,MATERIALES!A6:D398,4,FALSE)</f>
        <v>24782.407526424762</v>
      </c>
      <c r="N50" s="273">
        <f>K50*M50</f>
        <v>9912.9630105699052</v>
      </c>
    </row>
    <row r="51" spans="1:14">
      <c r="A51" s="161" t="s">
        <v>802</v>
      </c>
      <c r="B51" s="43" t="str">
        <f>VLOOKUP(A51,MATERIALES!A6:D373,3,FALSE)</f>
        <v>Arena lavada</v>
      </c>
      <c r="C51" s="426"/>
      <c r="D51" s="426"/>
      <c r="E51" s="426"/>
      <c r="F51" s="426"/>
      <c r="G51" s="426"/>
      <c r="H51" s="426"/>
      <c r="I51" s="426"/>
      <c r="J51" s="313" t="str">
        <f>VLOOKUP(A51,MATERIALES!A6:D643,2,FALSE)</f>
        <v>m3</v>
      </c>
      <c r="K51" s="398">
        <v>0.378</v>
      </c>
      <c r="L51" s="422"/>
      <c r="M51" s="403">
        <f>VLOOKUP(A51,MATERIALES!A6:D399,4,FALSE)</f>
        <v>32638.268735781628</v>
      </c>
      <c r="N51" s="273">
        <f>K51*M51</f>
        <v>12337.265582125456</v>
      </c>
    </row>
    <row r="52" spans="1:14">
      <c r="A52" s="161" t="s">
        <v>804</v>
      </c>
      <c r="B52" s="43" t="str">
        <f>VLOOKUP(A52,MATERIALES!A7:D373,3,FALSE)</f>
        <v>Cemento gris</v>
      </c>
      <c r="C52" s="426"/>
      <c r="D52" s="426"/>
      <c r="E52" s="426"/>
      <c r="F52" s="426"/>
      <c r="G52" s="426"/>
      <c r="H52" s="426"/>
      <c r="I52" s="426"/>
      <c r="J52" s="313" t="str">
        <f>VLOOKUP(A52,MATERIALES!A6:D644,2,FALSE)</f>
        <v>kg</v>
      </c>
      <c r="K52" s="398">
        <v>156</v>
      </c>
      <c r="L52" s="422"/>
      <c r="M52" s="403">
        <f>VLOOKUP(A52,MATERIALES!A7:D400,4,FALSE)</f>
        <v>416.51105086428169</v>
      </c>
      <c r="N52" s="273">
        <f>K52*M52</f>
        <v>64975.72393482794</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128847.90184039097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0.378</v>
      </c>
      <c r="J64" s="287">
        <v>1</v>
      </c>
      <c r="K64" s="280">
        <f>I64*J64</f>
        <v>0.378</v>
      </c>
      <c r="L64" s="913">
        <f>VLOOKUP(A64,TRANSPORTE!A2:D117,4,FALSE)</f>
        <v>1117.717304658089</v>
      </c>
      <c r="M64" s="914"/>
      <c r="N64" s="288">
        <f>K64*L64</f>
        <v>422.49714116075762</v>
      </c>
    </row>
    <row r="65" spans="1:15">
      <c r="A65" t="s">
        <v>1281</v>
      </c>
      <c r="B65" s="46" t="str">
        <f>VLOOKUP(A65,TRANSPORTE!A3:D117,3,FALSE)</f>
        <v>Transporte de material triturado</v>
      </c>
      <c r="C65" s="47"/>
      <c r="D65" s="47"/>
      <c r="E65" s="47"/>
      <c r="F65" s="47"/>
      <c r="G65" s="47"/>
      <c r="H65" s="312" t="s">
        <v>339</v>
      </c>
      <c r="I65" s="280">
        <v>0.504</v>
      </c>
      <c r="J65" s="287">
        <v>1</v>
      </c>
      <c r="K65" s="280">
        <f>I65*J65</f>
        <v>0.504</v>
      </c>
      <c r="L65" s="913">
        <f>VLOOKUP(A65,TRANSPORTE!A3:D117,4,FALSE)</f>
        <v>1117.717304658089</v>
      </c>
      <c r="M65" s="914"/>
      <c r="N65" s="288">
        <f>K65*L65</f>
        <v>563.3295215476769</v>
      </c>
    </row>
    <row r="66" spans="1:15">
      <c r="A66" t="s">
        <v>1308</v>
      </c>
      <c r="B66" s="46" t="str">
        <f>VLOOKUP(A66,TRANSPORTE!A3:D117,3,FALSE)</f>
        <v>Transporte de piedra para Ciclópeo</v>
      </c>
      <c r="C66" s="47"/>
      <c r="D66" s="47"/>
      <c r="E66" s="47"/>
      <c r="F66" s="47"/>
      <c r="G66" s="47"/>
      <c r="H66" s="312" t="s">
        <v>339</v>
      </c>
      <c r="I66" s="280">
        <v>0.4</v>
      </c>
      <c r="J66" s="287">
        <v>1</v>
      </c>
      <c r="K66" s="280">
        <f>I66*J66</f>
        <v>0.4</v>
      </c>
      <c r="L66" s="913">
        <f>VLOOKUP(A66,TRANSPORTE!A3:D117,4,FALSE)</f>
        <v>1104.4210612622992</v>
      </c>
      <c r="M66" s="914"/>
      <c r="N66" s="288">
        <f>K66*L66</f>
        <v>441.76842450491972</v>
      </c>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1427.5950872133542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10</v>
      </c>
      <c r="N75" s="396">
        <f>K75/M75</f>
        <v>43304.800000000003</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10</v>
      </c>
      <c r="N76" s="396">
        <f>K76/M76</f>
        <v>10668.624361440798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53973.424361440804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193093.25135741656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38618.650271483311</v>
      </c>
      <c r="M88" s="862"/>
      <c r="N88" s="51"/>
    </row>
    <row r="89" spans="1:14">
      <c r="B89" s="89" t="s">
        <v>973</v>
      </c>
      <c r="C89" s="90"/>
      <c r="D89" s="90"/>
      <c r="E89" s="90"/>
      <c r="F89" s="90"/>
      <c r="G89" s="90"/>
      <c r="H89" s="90"/>
      <c r="I89" s="87"/>
      <c r="J89" s="88"/>
      <c r="K89" s="305">
        <v>0.05</v>
      </c>
      <c r="L89" s="861">
        <f>N83*K89</f>
        <v>9654.6625678708278</v>
      </c>
      <c r="M89" s="862"/>
      <c r="N89" s="51"/>
    </row>
    <row r="90" spans="1:14" ht="15.75" thickBot="1">
      <c r="B90" s="91" t="s">
        <v>974</v>
      </c>
      <c r="C90" s="92"/>
      <c r="D90" s="92"/>
      <c r="E90" s="92"/>
      <c r="F90" s="92"/>
      <c r="G90" s="92"/>
      <c r="H90" s="92"/>
      <c r="I90" s="93"/>
      <c r="J90" s="94"/>
      <c r="K90" s="306">
        <v>0.05</v>
      </c>
      <c r="L90" s="863">
        <f>N83*K90</f>
        <v>9654.6625678708278</v>
      </c>
      <c r="M90" s="864"/>
      <c r="N90" s="51"/>
    </row>
    <row r="91" spans="1:14" ht="15.75" thickBot="1">
      <c r="B91" s="826" t="s">
        <v>953</v>
      </c>
      <c r="C91" s="827"/>
      <c r="D91" s="827"/>
      <c r="E91" s="827"/>
      <c r="F91" s="827"/>
      <c r="G91" s="827"/>
      <c r="H91" s="827"/>
      <c r="I91" s="827"/>
      <c r="J91" s="827"/>
      <c r="K91" s="827"/>
      <c r="L91" s="827"/>
      <c r="M91" s="828"/>
      <c r="N91" s="52">
        <f>L88+L89+L90</f>
        <v>57927.975407224971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251021.22676464153</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1119</v>
      </c>
      <c r="C31" s="81" t="s">
        <v>2232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6569.4973916993231</v>
      </c>
      <c r="L36" s="271"/>
      <c r="M36" s="337">
        <v>1</v>
      </c>
      <c r="N36" s="273">
        <f>K36/M36</f>
        <v>6569.4973916993231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1582.8190800847531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8152.3164717840764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3042.9661039816715</v>
      </c>
      <c r="N48" s="273">
        <f>K48*M48</f>
        <v>103801.65973902278</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33320.884069142536</v>
      </c>
      <c r="N49" s="273">
        <f>K49*M49</f>
        <v>4998.13261037138</v>
      </c>
    </row>
    <row r="50" spans="1:14">
      <c r="A50" s="161" t="s">
        <v>832</v>
      </c>
      <c r="B50" s="43" t="str">
        <f>VLOOKUP(A50,MATERIALES!A6:D373,3,FALSE)</f>
        <v>Concreto Resistencia  21 (Mpa)</v>
      </c>
      <c r="C50" s="426"/>
      <c r="D50" s="426"/>
      <c r="E50" s="426"/>
      <c r="F50" s="426"/>
      <c r="G50" s="426"/>
      <c r="H50" s="426"/>
      <c r="I50" s="426"/>
      <c r="J50" s="313" t="str">
        <f>VLOOKUP(A50,MATERIALES!A6:D642,2,FALSE)</f>
        <v>m3</v>
      </c>
      <c r="K50" s="398">
        <v>0.126</v>
      </c>
      <c r="L50" s="422"/>
      <c r="M50" s="403">
        <f>VLOOKUP(A50,MATERIALES!A6:D398,4,FALSE)</f>
        <v>372962.22771512944</v>
      </c>
      <c r="N50" s="273">
        <f>K50*M50</f>
        <v>46993.240692106308</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27800.246945619201</v>
      </c>
      <c r="N51" s="273">
        <f>K51*M51</f>
        <v>27800.246945619201</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183593.27998711969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1239</v>
      </c>
      <c r="B61" s="46" t="str">
        <f>VLOOKUP(A61,TRANSPORTE!A3:D117,3,FALSE)</f>
        <v>Transporte de concreto</v>
      </c>
      <c r="C61" s="318"/>
      <c r="D61" s="318"/>
      <c r="E61" s="318"/>
      <c r="F61" s="318"/>
      <c r="G61" s="318"/>
      <c r="H61" s="312" t="s">
        <v>339</v>
      </c>
      <c r="I61" s="280">
        <v>0.126</v>
      </c>
      <c r="J61" s="287">
        <v>1</v>
      </c>
      <c r="K61" s="280">
        <f>I61*J61</f>
        <v>0.126</v>
      </c>
      <c r="L61" s="913">
        <f>VLOOKUP(A61,TRANSPORTE!A3:D117,4,FALSE)</f>
        <v>1117.717304658089</v>
      </c>
      <c r="M61" s="914"/>
      <c r="N61" s="288">
        <f>K61*L61</f>
        <v>140.83238038691923</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140.83238038691923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3">
        <f>K72/J72*100</f>
        <v>87780</v>
      </c>
      <c r="J72" s="294">
        <v>185</v>
      </c>
      <c r="K72" s="295">
        <f>VLOOKUP(A72,'MANO DE OBRA'!A8:D99,4,FALSE)</f>
        <v>162393</v>
      </c>
      <c r="L72" s="50"/>
      <c r="M72" s="432">
        <v>3.4</v>
      </c>
      <c r="N72" s="396">
        <f>K72/M72</f>
        <v>47762.647058823532</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79140.954004237647</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271027.38284352835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54205.476568705672</v>
      </c>
      <c r="M85" s="862"/>
      <c r="N85" s="51"/>
    </row>
    <row r="86" spans="1:14">
      <c r="B86" s="89" t="s">
        <v>973</v>
      </c>
      <c r="C86" s="90"/>
      <c r="D86" s="90"/>
      <c r="E86" s="90"/>
      <c r="F86" s="90"/>
      <c r="G86" s="90"/>
      <c r="H86" s="90"/>
      <c r="I86" s="87"/>
      <c r="J86" s="88"/>
      <c r="K86" s="305">
        <v>0.05</v>
      </c>
      <c r="L86" s="861">
        <f>N80*K86</f>
        <v>13551.369142176418</v>
      </c>
      <c r="M86" s="862"/>
      <c r="N86" s="51"/>
    </row>
    <row r="87" spans="1:14" ht="15.75" thickBot="1">
      <c r="B87" s="91" t="s">
        <v>974</v>
      </c>
      <c r="C87" s="92"/>
      <c r="D87" s="92"/>
      <c r="E87" s="92"/>
      <c r="F87" s="92"/>
      <c r="G87" s="92"/>
      <c r="H87" s="92"/>
      <c r="I87" s="93"/>
      <c r="J87" s="94"/>
      <c r="K87" s="306">
        <v>0.05</v>
      </c>
      <c r="L87" s="863">
        <f>N80*K87</f>
        <v>13551.369142176418</v>
      </c>
      <c r="M87" s="864"/>
      <c r="N87" s="51"/>
    </row>
    <row r="88" spans="1:14" ht="15.75" thickBot="1">
      <c r="B88" s="826" t="s">
        <v>953</v>
      </c>
      <c r="C88" s="827"/>
      <c r="D88" s="827"/>
      <c r="E88" s="827"/>
      <c r="F88" s="827"/>
      <c r="G88" s="827"/>
      <c r="H88" s="827"/>
      <c r="I88" s="827"/>
      <c r="J88" s="827"/>
      <c r="K88" s="827"/>
      <c r="L88" s="827"/>
      <c r="M88" s="828"/>
      <c r="N88" s="52">
        <f>L85+L86+L87</f>
        <v>81308.214853058511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352335.59769658686</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1659</v>
      </c>
      <c r="C31" s="81" t="s">
        <v>1660</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6569.4973916993231</v>
      </c>
      <c r="L36" s="271"/>
      <c r="M36" s="337">
        <v>1</v>
      </c>
      <c r="N36" s="273">
        <f>K36/M36</f>
        <v>6569.4973916993231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1582.8190800847531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8152.3164717840764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3042.9661039816715</v>
      </c>
      <c r="N48" s="273">
        <f>K48*M48</f>
        <v>103801.65973902278</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33320.884069142536</v>
      </c>
      <c r="N49" s="273">
        <f>K49*M49</f>
        <v>4998.13261037138</v>
      </c>
    </row>
    <row r="50" spans="1:14">
      <c r="A50" s="161" t="s">
        <v>1661</v>
      </c>
      <c r="B50" s="43" t="str">
        <f>VLOOKUP(A50,MATERIALES!A6:D373,3,FALSE)</f>
        <v>Concreto Resistencia  28 (Mpa)</v>
      </c>
      <c r="C50" s="426"/>
      <c r="D50" s="426"/>
      <c r="E50" s="426"/>
      <c r="F50" s="426"/>
      <c r="G50" s="426"/>
      <c r="H50" s="426"/>
      <c r="I50" s="426"/>
      <c r="J50" s="313" t="str">
        <f>VLOOKUP(A50,MATERIALES!A6:D642,2,FALSE)</f>
        <v>m3</v>
      </c>
      <c r="K50" s="398">
        <v>0.126</v>
      </c>
      <c r="L50" s="422"/>
      <c r="M50" s="403">
        <f>VLOOKUP(A50,MATERIALES!A6:D398,4,FALSE)</f>
        <v>406524.58497471391</v>
      </c>
      <c r="N50" s="273">
        <f>K50*M50</f>
        <v>51222.097706813955</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27800.246945619201</v>
      </c>
      <c r="N51" s="273">
        <f>K51*M51</f>
        <v>27800.246945619201</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187822.13700182733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1239</v>
      </c>
      <c r="B61" s="46" t="str">
        <f>VLOOKUP(A61,TRANSPORTE!A3:D117,3,FALSE)</f>
        <v>Transporte de concreto</v>
      </c>
      <c r="C61" s="318"/>
      <c r="D61" s="318"/>
      <c r="E61" s="318"/>
      <c r="F61" s="318"/>
      <c r="G61" s="318"/>
      <c r="H61" s="312" t="s">
        <v>339</v>
      </c>
      <c r="I61" s="414">
        <v>0.126</v>
      </c>
      <c r="J61" s="287">
        <v>1</v>
      </c>
      <c r="K61" s="414">
        <f>I61*J61</f>
        <v>0.126</v>
      </c>
      <c r="L61" s="913">
        <f>VLOOKUP(A61,TRANSPORTE!A3:D117,4,FALSE)</f>
        <v>1117.717304658089</v>
      </c>
      <c r="M61" s="914"/>
      <c r="N61" s="288">
        <f>K61*L61</f>
        <v>140.83238038691923</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140.83238038691923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3">
        <f>K72/J72*100</f>
        <v>87780</v>
      </c>
      <c r="J72" s="294">
        <v>185</v>
      </c>
      <c r="K72" s="295">
        <f>VLOOKUP(A72,'MANO DE OBRA'!A8:D99,4,FALSE)</f>
        <v>162393</v>
      </c>
      <c r="L72" s="50"/>
      <c r="M72" s="432">
        <v>3.4</v>
      </c>
      <c r="N72" s="396">
        <f>K72/M72</f>
        <v>47762.647058823532</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f>SUM(N72:N77)</f>
        <v>79140.954004237647</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275256.23985823599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55051.247971647201</v>
      </c>
      <c r="M85" s="862"/>
      <c r="N85" s="51"/>
    </row>
    <row r="86" spans="1:14">
      <c r="B86" s="89" t="s">
        <v>973</v>
      </c>
      <c r="C86" s="90"/>
      <c r="D86" s="90"/>
      <c r="E86" s="90"/>
      <c r="F86" s="90"/>
      <c r="G86" s="90"/>
      <c r="H86" s="90"/>
      <c r="I86" s="87"/>
      <c r="J86" s="88"/>
      <c r="K86" s="305">
        <v>0.05</v>
      </c>
      <c r="L86" s="861">
        <f>N80*K86</f>
        <v>13762.8119929118</v>
      </c>
      <c r="M86" s="862"/>
      <c r="N86" s="51"/>
    </row>
    <row r="87" spans="1:14" ht="15.75" thickBot="1">
      <c r="B87" s="91" t="s">
        <v>974</v>
      </c>
      <c r="C87" s="92"/>
      <c r="D87" s="92"/>
      <c r="E87" s="92"/>
      <c r="F87" s="92"/>
      <c r="G87" s="92"/>
      <c r="H87" s="92"/>
      <c r="I87" s="93"/>
      <c r="J87" s="94"/>
      <c r="K87" s="306">
        <v>0.05</v>
      </c>
      <c r="L87" s="863">
        <f>N80*K87</f>
        <v>13762.8119929118</v>
      </c>
      <c r="M87" s="864"/>
      <c r="N87" s="51"/>
    </row>
    <row r="88" spans="1:14" ht="15.75" thickBot="1">
      <c r="B88" s="826" t="s">
        <v>953</v>
      </c>
      <c r="C88" s="827"/>
      <c r="D88" s="827"/>
      <c r="E88" s="827"/>
      <c r="F88" s="827"/>
      <c r="G88" s="827"/>
      <c r="H88" s="827"/>
      <c r="I88" s="827"/>
      <c r="J88" s="827"/>
      <c r="K88" s="827"/>
      <c r="L88" s="827"/>
      <c r="M88" s="828"/>
      <c r="N88" s="52">
        <f>L85+L86+L87</f>
        <v>82576.871957470794</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357833.11181570677</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1662</v>
      </c>
      <c r="C31" s="81" t="s">
        <v>2121</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8"/>
      <c r="J36" s="269"/>
      <c r="K36" s="270">
        <f>VLOOKUP(A36,EQUIPOS!A6:D163,4,FALSE)</f>
        <v>727.90886355322789</v>
      </c>
      <c r="L36" s="271"/>
      <c r="M36" s="337">
        <v>37.5</v>
      </c>
      <c r="N36" s="273">
        <f>K36/M36</f>
        <v>19.410903028086079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16.081724361440799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35.492627389526874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1.05</v>
      </c>
      <c r="L48" s="268"/>
      <c r="M48" s="403">
        <f>VLOOKUP(A48,MATERIALES!A5:D396,4,FALSE)</f>
        <v>3042.9661039816715</v>
      </c>
      <c r="N48" s="273">
        <f>K48*M48</f>
        <v>3195.114409180755</v>
      </c>
    </row>
    <row r="49" spans="1:14">
      <c r="A49" s="161" t="s">
        <v>898</v>
      </c>
      <c r="B49" s="43" t="str">
        <f>VLOOKUP(A49,MATERIALES!A6:D373,3,FALSE)</f>
        <v>Alambre Negro Para Amarre</v>
      </c>
      <c r="C49" s="426"/>
      <c r="D49" s="426"/>
      <c r="E49" s="426"/>
      <c r="F49" s="426"/>
      <c r="G49" s="426"/>
      <c r="H49" s="426"/>
      <c r="I49" s="426"/>
      <c r="J49" s="312" t="str">
        <f>VLOOKUP(A49,MATERIALES!A5:D641,2,FALSE)</f>
        <v>kg</v>
      </c>
      <c r="K49" s="398">
        <v>0.03</v>
      </c>
      <c r="L49" s="422"/>
      <c r="M49" s="403">
        <f>VLOOKUP(A49,MATERIALES!A6:D397,4,FALSE)</f>
        <v>4216.8434252442894</v>
      </c>
      <c r="N49" s="273">
        <f>K49*M49</f>
        <v>126.50530275732868</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3321.6197119380836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13">
        <f>VLOOKUP(A61,TRANSPORTE!A3:D117,4,FALSE)</f>
        <v>0.30586190528046459</v>
      </c>
      <c r="M61" s="914"/>
      <c r="N61" s="288">
        <f>K61*L61</f>
        <v>0.32115500054448781</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0.32115500054448781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200</v>
      </c>
      <c r="N72" s="396">
        <f>K72/M72</f>
        <v>270.65499999999997</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804.08621807203986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4161.5197124001943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832.30394248003893</v>
      </c>
      <c r="M85" s="862"/>
      <c r="N85" s="51"/>
    </row>
    <row r="86" spans="1:14">
      <c r="B86" s="89" t="s">
        <v>973</v>
      </c>
      <c r="C86" s="90"/>
      <c r="D86" s="90"/>
      <c r="E86" s="90"/>
      <c r="F86" s="90"/>
      <c r="G86" s="90"/>
      <c r="H86" s="90"/>
      <c r="I86" s="87"/>
      <c r="J86" s="88"/>
      <c r="K86" s="305">
        <v>0.05</v>
      </c>
      <c r="L86" s="861">
        <f>N80*K86</f>
        <v>208.07598562000973</v>
      </c>
      <c r="M86" s="862"/>
      <c r="N86" s="51"/>
    </row>
    <row r="87" spans="1:14" ht="15.75" thickBot="1">
      <c r="B87" s="91" t="s">
        <v>974</v>
      </c>
      <c r="C87" s="92"/>
      <c r="D87" s="92"/>
      <c r="E87" s="92"/>
      <c r="F87" s="92"/>
      <c r="G87" s="92"/>
      <c r="H87" s="92"/>
      <c r="I87" s="93"/>
      <c r="J87" s="94"/>
      <c r="K87" s="306">
        <v>0.05</v>
      </c>
      <c r="L87" s="863">
        <f>N80*K87</f>
        <v>208.07598562000973</v>
      </c>
      <c r="M87" s="864"/>
      <c r="N87" s="51"/>
    </row>
    <row r="88" spans="1:14" ht="15.75" thickBot="1">
      <c r="B88" s="826" t="s">
        <v>953</v>
      </c>
      <c r="C88" s="827"/>
      <c r="D88" s="827"/>
      <c r="E88" s="827"/>
      <c r="F88" s="827"/>
      <c r="G88" s="827"/>
      <c r="H88" s="827"/>
      <c r="I88" s="827"/>
      <c r="J88" s="827"/>
      <c r="K88" s="827"/>
      <c r="L88" s="827"/>
      <c r="M88" s="828"/>
      <c r="N88" s="52">
        <f>L85+L86+L87</f>
        <v>1248.4559137200583</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5409.9756261202529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1663</v>
      </c>
      <c r="C31" s="81" t="s">
        <v>2122</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8"/>
      <c r="J36" s="269"/>
      <c r="K36" s="270">
        <f>VLOOKUP(A36,EQUIPOS!A6:D163,4,FALSE)</f>
        <v>727.90886355322789</v>
      </c>
      <c r="L36" s="271"/>
      <c r="M36" s="337">
        <v>37.5</v>
      </c>
      <c r="N36" s="273">
        <f>K36/M36</f>
        <v>19.410903028086079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16.081724361440799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35.492627389526874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743</v>
      </c>
      <c r="B48" s="43" t="str">
        <f>VLOOKUP(A48,MATERIALES!A5:D373,3,FALSE)</f>
        <v>Acero A-40</v>
      </c>
      <c r="C48" s="282"/>
      <c r="D48" s="282"/>
      <c r="E48" s="282"/>
      <c r="F48" s="282"/>
      <c r="G48" s="282"/>
      <c r="H48" s="282"/>
      <c r="I48" s="282"/>
      <c r="J48" s="312" t="str">
        <f>VLOOKUP(A48,MATERIALES!A4:D640,2,FALSE)</f>
        <v>kg</v>
      </c>
      <c r="K48" s="283">
        <v>1.05</v>
      </c>
      <c r="L48" s="268"/>
      <c r="M48" s="403">
        <f>VLOOKUP(A48,MATERIALES!A5:D396,4,FALSE)</f>
        <v>2036.3389190282248</v>
      </c>
      <c r="N48" s="273">
        <f>K48*M48</f>
        <v>2138.1558649796361</v>
      </c>
    </row>
    <row r="49" spans="1:14">
      <c r="A49" s="161" t="s">
        <v>898</v>
      </c>
      <c r="B49" s="43" t="str">
        <f>VLOOKUP(A49,MATERIALES!A6:D373,3,FALSE)</f>
        <v>Alambre Negro Para Amarre</v>
      </c>
      <c r="C49" s="426"/>
      <c r="D49" s="426"/>
      <c r="E49" s="426"/>
      <c r="F49" s="426"/>
      <c r="G49" s="426"/>
      <c r="H49" s="426"/>
      <c r="I49" s="426"/>
      <c r="J49" s="313" t="str">
        <f>VLOOKUP(A49,MATERIALES!A5:D641,2,FALSE)</f>
        <v>kg</v>
      </c>
      <c r="K49" s="398">
        <v>0.03</v>
      </c>
      <c r="L49" s="422"/>
      <c r="M49" s="403">
        <f>VLOOKUP(A49,MATERIALES!A6:D397,4,FALSE)</f>
        <v>4216.8434252442894</v>
      </c>
      <c r="N49" s="273">
        <f>K49*M49</f>
        <v>126.50530275732868</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2264.6611677369647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13">
        <f>VLOOKUP(A61,TRANSPORTE!A3:D117,4,FALSE)</f>
        <v>0.30586190528046459</v>
      </c>
      <c r="M61" s="914"/>
      <c r="N61" s="288">
        <f>K61*L61</f>
        <v>0.32115500054448781</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0.32115500054448781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200</v>
      </c>
      <c r="N72" s="396">
        <f>K72/M72</f>
        <v>270.65499999999997</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804.08621807203986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3104.5611681990758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620.91223363981521</v>
      </c>
      <c r="M85" s="862"/>
      <c r="N85" s="51"/>
    </row>
    <row r="86" spans="1:14">
      <c r="B86" s="89" t="s">
        <v>973</v>
      </c>
      <c r="C86" s="90"/>
      <c r="D86" s="90"/>
      <c r="E86" s="90"/>
      <c r="F86" s="90"/>
      <c r="G86" s="90"/>
      <c r="H86" s="90"/>
      <c r="I86" s="87"/>
      <c r="J86" s="88"/>
      <c r="K86" s="305">
        <v>0.05</v>
      </c>
      <c r="L86" s="861">
        <f>N80*K86</f>
        <v>155.2280584099538</v>
      </c>
      <c r="M86" s="862"/>
      <c r="N86" s="51"/>
    </row>
    <row r="87" spans="1:14" ht="15.75" thickBot="1">
      <c r="B87" s="91" t="s">
        <v>974</v>
      </c>
      <c r="C87" s="92"/>
      <c r="D87" s="92"/>
      <c r="E87" s="92"/>
      <c r="F87" s="92"/>
      <c r="G87" s="92"/>
      <c r="H87" s="92"/>
      <c r="I87" s="93"/>
      <c r="J87" s="94"/>
      <c r="K87" s="306">
        <v>0.05</v>
      </c>
      <c r="L87" s="863">
        <f>N80*K87</f>
        <v>155.2280584099538</v>
      </c>
      <c r="M87" s="864"/>
      <c r="N87" s="51"/>
    </row>
    <row r="88" spans="1:14" ht="15.75" thickBot="1">
      <c r="B88" s="826" t="s">
        <v>953</v>
      </c>
      <c r="C88" s="827"/>
      <c r="D88" s="827"/>
      <c r="E88" s="827"/>
      <c r="F88" s="827"/>
      <c r="G88" s="827"/>
      <c r="H88" s="827"/>
      <c r="I88" s="827"/>
      <c r="J88" s="827"/>
      <c r="K88" s="827"/>
      <c r="L88" s="827"/>
      <c r="M88" s="828"/>
      <c r="N88" s="52">
        <f>L85+L86+L87</f>
        <v>931.36835045972271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4035.9295186587988</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1120</v>
      </c>
      <c r="C31" s="81" t="s">
        <v>2123</v>
      </c>
      <c r="D31" s="82"/>
      <c r="E31" s="82"/>
      <c r="F31" s="82"/>
      <c r="G31" s="82"/>
      <c r="H31" s="82"/>
      <c r="I31" s="82"/>
      <c r="J31" s="82"/>
      <c r="K31" s="454"/>
      <c r="L31" s="307" t="s">
        <v>1664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14033.522609295229</v>
      </c>
      <c r="L36" s="271"/>
      <c r="M36" s="337">
        <v>670</v>
      </c>
      <c r="N36" s="273">
        <f>K36/M36</f>
        <v>20.945556133276462</v>
      </c>
    </row>
    <row r="37" spans="1:14">
      <c r="A37" s="113" t="s">
        <v>125</v>
      </c>
      <c r="B37" s="875" t="str">
        <f>VLOOKUP(A37,EQUIPOS!A7:D154,3,FALSE)</f>
        <v>Bomba para gato de tensionamiento</v>
      </c>
      <c r="C37" s="876"/>
      <c r="D37" s="876"/>
      <c r="E37" s="876"/>
      <c r="F37" s="876"/>
      <c r="G37" s="876"/>
      <c r="H37" s="877"/>
      <c r="I37" s="422"/>
      <c r="J37" s="423"/>
      <c r="K37" s="270">
        <f>VLOOKUP(A37,EQUIPOS!A7:D164,4,FALSE)</f>
        <v>47840.015915470802</v>
      </c>
      <c r="L37" s="336"/>
      <c r="M37" s="337">
        <v>670</v>
      </c>
      <c r="N37" s="273">
        <f>K37/M37</f>
        <v>71.403008829060894</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147478.43665088987</v>
      </c>
      <c r="L38" s="424"/>
      <c r="M38" s="425">
        <v>670</v>
      </c>
      <c r="N38" s="273">
        <f>K38/M38</f>
        <v>220.11706962819383</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6.4163654810271034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318.88200007155831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17476.095217882179</v>
      </c>
      <c r="N48" s="273">
        <f t="shared" ref="N48:N53" si="0">K48*M48</f>
        <v>69.904380871528716</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16299.543651489454</v>
      </c>
      <c r="N49" s="273">
        <f t="shared" si="0"/>
        <v>65.198174605957817</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856.29996929655874</v>
      </c>
      <c r="N50" s="273">
        <f t="shared" si="0"/>
        <v>17.125999385931177</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8.5000000000000006E-2</v>
      </c>
      <c r="L51" s="422"/>
      <c r="M51" s="403">
        <f>VLOOKUP(A51,MATERIALES!A6:D399,4,FALSE)</f>
        <v>5018.5594711272124</v>
      </c>
      <c r="N51" s="273">
        <f t="shared" si="0"/>
        <v>426.57755504581309</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70055.995044631622</v>
      </c>
      <c r="N52" s="273">
        <f t="shared" si="0"/>
        <v>70.055995044631629</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4216.8434252442894</v>
      </c>
      <c r="N53" s="273">
        <f t="shared" si="0"/>
        <v>84.336868504885786</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733.19897345874824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5">
        <v>670</v>
      </c>
      <c r="N72" s="396">
        <f>K72/M72</f>
        <v>161.58507462686566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f>SUM(N72:N77)</f>
        <v>320.81827405135516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1372.8992475816617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274.57984951633233</v>
      </c>
      <c r="M85" s="862"/>
      <c r="N85" s="51"/>
    </row>
    <row r="86" spans="1:14">
      <c r="B86" s="89" t="s">
        <v>973</v>
      </c>
      <c r="C86" s="90"/>
      <c r="D86" s="90"/>
      <c r="E86" s="90"/>
      <c r="F86" s="90"/>
      <c r="G86" s="90"/>
      <c r="H86" s="90"/>
      <c r="I86" s="87"/>
      <c r="J86" s="88"/>
      <c r="K86" s="305">
        <v>0.05</v>
      </c>
      <c r="L86" s="861">
        <f>N80*K86</f>
        <v>68.644962379083083</v>
      </c>
      <c r="M86" s="862"/>
      <c r="N86" s="51"/>
    </row>
    <row r="87" spans="1:14" ht="15.75" thickBot="1">
      <c r="B87" s="91" t="s">
        <v>974</v>
      </c>
      <c r="C87" s="92"/>
      <c r="D87" s="92"/>
      <c r="E87" s="92"/>
      <c r="F87" s="92"/>
      <c r="G87" s="92"/>
      <c r="H87" s="92"/>
      <c r="I87" s="93"/>
      <c r="J87" s="94"/>
      <c r="K87" s="306">
        <v>0.05</v>
      </c>
      <c r="L87" s="863">
        <f>N80*K87</f>
        <v>68.644962379083083</v>
      </c>
      <c r="M87" s="864"/>
      <c r="N87" s="51"/>
    </row>
    <row r="88" spans="1:14" ht="15.75" thickBot="1">
      <c r="B88" s="826" t="s">
        <v>953</v>
      </c>
      <c r="C88" s="827"/>
      <c r="D88" s="827"/>
      <c r="E88" s="827"/>
      <c r="F88" s="827"/>
      <c r="G88" s="827"/>
      <c r="H88" s="827"/>
      <c r="I88" s="827"/>
      <c r="J88" s="827"/>
      <c r="K88" s="827"/>
      <c r="L88" s="827"/>
      <c r="M88" s="828"/>
      <c r="N88" s="52">
        <f>L85+L86+L87</f>
        <v>411.86977427449852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1784.7690218561602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1121</v>
      </c>
      <c r="C31" s="81" t="s">
        <v>2123</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14033.522609295229</v>
      </c>
      <c r="L36" s="271"/>
      <c r="M36" s="337">
        <v>670</v>
      </c>
      <c r="N36" s="273">
        <f>K36/M36</f>
        <v>20.945556133276462</v>
      </c>
    </row>
    <row r="37" spans="1:14">
      <c r="A37" s="113" t="s">
        <v>125</v>
      </c>
      <c r="B37" s="875" t="str">
        <f>VLOOKUP(A37,EQUIPOS!A7:D154,3,FALSE)</f>
        <v>Bomba para gato de tensionamiento</v>
      </c>
      <c r="C37" s="876"/>
      <c r="D37" s="876"/>
      <c r="E37" s="876"/>
      <c r="F37" s="876"/>
      <c r="G37" s="876"/>
      <c r="H37" s="877"/>
      <c r="I37" s="422"/>
      <c r="J37" s="423"/>
      <c r="K37" s="270">
        <f>VLOOKUP(A37,EQUIPOS!A7:D164,4,FALSE)</f>
        <v>47840.015915470802</v>
      </c>
      <c r="L37" s="336"/>
      <c r="M37" s="337">
        <v>670</v>
      </c>
      <c r="N37" s="273">
        <f>K37/M37</f>
        <v>71.403008829060894</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147478.43665088987</v>
      </c>
      <c r="L38" s="424"/>
      <c r="M38" s="425">
        <v>670</v>
      </c>
      <c r="N38" s="273">
        <f>K38/M38</f>
        <v>220.11706962819383</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6.4163654810271034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318.88200007155831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17476.095217882179</v>
      </c>
      <c r="N48" s="273">
        <f t="shared" ref="N48:N53" si="0">K48*M48</f>
        <v>69.904380871528716</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16299.543651489454</v>
      </c>
      <c r="N49" s="273">
        <f t="shared" si="0"/>
        <v>65.198174605957817</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856.29996929655874</v>
      </c>
      <c r="N50" s="273">
        <f t="shared" si="0"/>
        <v>17.125999385931177</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5.53</v>
      </c>
      <c r="L51" s="422"/>
      <c r="M51" s="403">
        <f>VLOOKUP(A51,MATERIALES!A6:D399,4,FALSE)</f>
        <v>5018.5594711272124</v>
      </c>
      <c r="N51" s="273">
        <f t="shared" si="0"/>
        <v>27752.633875333486</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70055.995044631622</v>
      </c>
      <c r="N52" s="273">
        <f t="shared" si="0"/>
        <v>70.055995044631629</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4216.8434252442894</v>
      </c>
      <c r="N53" s="273">
        <f t="shared" si="0"/>
        <v>84.336868504885786</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28059.255293746421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5">
        <v>670</v>
      </c>
      <c r="N72" s="396">
        <f>K72/M72</f>
        <v>161.58507462686566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320.81827405135516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28698.955567869332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5739.7911135738668</v>
      </c>
      <c r="M85" s="862"/>
      <c r="N85" s="51"/>
    </row>
    <row r="86" spans="1:14">
      <c r="B86" s="89" t="s">
        <v>973</v>
      </c>
      <c r="C86" s="90"/>
      <c r="D86" s="90"/>
      <c r="E86" s="90"/>
      <c r="F86" s="90"/>
      <c r="G86" s="90"/>
      <c r="H86" s="90"/>
      <c r="I86" s="87"/>
      <c r="J86" s="88"/>
      <c r="K86" s="305">
        <v>0.05</v>
      </c>
      <c r="L86" s="861">
        <f>N80*K86</f>
        <v>1434.9477783934667</v>
      </c>
      <c r="M86" s="862"/>
      <c r="N86" s="51"/>
    </row>
    <row r="87" spans="1:14" ht="15.75" thickBot="1">
      <c r="B87" s="91" t="s">
        <v>974</v>
      </c>
      <c r="C87" s="92"/>
      <c r="D87" s="92"/>
      <c r="E87" s="92"/>
      <c r="F87" s="92"/>
      <c r="G87" s="92"/>
      <c r="H87" s="92"/>
      <c r="I87" s="93"/>
      <c r="J87" s="94"/>
      <c r="K87" s="306">
        <v>0.05</v>
      </c>
      <c r="L87" s="863">
        <f>N80*K87</f>
        <v>1434.9477783934667</v>
      </c>
      <c r="M87" s="864"/>
      <c r="N87" s="51"/>
    </row>
    <row r="88" spans="1:14" ht="15.75" thickBot="1">
      <c r="B88" s="826" t="s">
        <v>953</v>
      </c>
      <c r="C88" s="827"/>
      <c r="D88" s="827"/>
      <c r="E88" s="827"/>
      <c r="F88" s="827"/>
      <c r="G88" s="827"/>
      <c r="H88" s="827"/>
      <c r="I88" s="827"/>
      <c r="J88" s="827"/>
      <c r="K88" s="827"/>
      <c r="L88" s="827"/>
      <c r="M88" s="828"/>
      <c r="N88" s="52">
        <f>L85+L86+L87</f>
        <v>8609.6866703608011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37308.642238230132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0"/>
      <c r="C1" s="932"/>
      <c r="D1" s="933"/>
      <c r="E1" s="933"/>
      <c r="F1" s="933"/>
      <c r="G1" s="933"/>
      <c r="H1" s="933"/>
      <c r="I1" s="933"/>
      <c r="J1" s="934"/>
      <c r="K1" s="985" t="s">
        <v>933</v>
      </c>
      <c r="L1" s="937" t="s">
        <v>2198</v>
      </c>
      <c r="M1" s="938"/>
      <c r="N1" s="939"/>
    </row>
    <row r="2" spans="2:14">
      <c r="B2" s="921"/>
      <c r="C2" s="943" t="s">
        <v>934</v>
      </c>
      <c r="D2" s="944"/>
      <c r="E2" s="944"/>
      <c r="F2" s="944"/>
      <c r="G2" s="944"/>
      <c r="H2" s="944"/>
      <c r="I2" s="944"/>
      <c r="J2" s="945"/>
      <c r="K2" s="984"/>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84"/>
      <c r="L4" s="940"/>
      <c r="M4" s="941"/>
      <c r="N4" s="94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986" t="s">
        <v>945</v>
      </c>
      <c r="M30" s="803"/>
      <c r="N30" s="71" t="s">
        <v>946</v>
      </c>
    </row>
    <row r="31" spans="1:14" ht="15.75" customHeight="1" thickBot="1">
      <c r="A31" t="s">
        <v>1845</v>
      </c>
      <c r="B31" s="80" t="s">
        <v>1122</v>
      </c>
      <c r="C31" s="81" t="s">
        <v>2124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901" t="s">
        <v>948</v>
      </c>
      <c r="J35" s="898"/>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961"/>
      <c r="D41" s="961"/>
      <c r="E41" s="38"/>
      <c r="F41" s="39"/>
      <c r="G41" s="39"/>
      <c r="H41" s="40"/>
      <c r="I41" s="36"/>
      <c r="J41" s="37"/>
      <c r="K41" s="280"/>
      <c r="L41" s="277"/>
      <c r="M41" s="402">
        <v>0.01</v>
      </c>
      <c r="N41" s="345">
        <f>N78*M41</f>
        <v>16.915937500000002</v>
      </c>
    </row>
    <row r="42" spans="1:14" ht="15.75" thickBot="1">
      <c r="B42" s="962"/>
      <c r="C42" s="963"/>
      <c r="D42" s="963"/>
      <c r="E42" s="963"/>
      <c r="F42" s="963"/>
      <c r="G42" s="963"/>
      <c r="H42" s="964"/>
      <c r="I42" s="885"/>
      <c r="J42" s="886"/>
      <c r="K42" s="41"/>
      <c r="L42" s="887"/>
      <c r="M42" s="965"/>
      <c r="N42" s="105"/>
    </row>
    <row r="43" spans="1:14" ht="15.75" thickBot="1">
      <c r="B43" s="826" t="s">
        <v>953</v>
      </c>
      <c r="C43" s="827"/>
      <c r="D43" s="827"/>
      <c r="E43" s="827"/>
      <c r="F43" s="827"/>
      <c r="G43" s="827"/>
      <c r="H43" s="827"/>
      <c r="I43" s="827"/>
      <c r="J43" s="827"/>
      <c r="K43" s="827"/>
      <c r="L43" s="827"/>
      <c r="M43" s="828"/>
      <c r="N43" s="395">
        <f>SUM(N36:N42)</f>
        <v>16.915937500000002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917</v>
      </c>
      <c r="B48" s="43" t="str">
        <f>VLOOKUP(A48,MATERIALES!A5:D373,3,FALSE)</f>
        <v>Almohadillas de neopreno dureza 60 (35cm*45cm*5cm con 2 laminas de 3mm)</v>
      </c>
      <c r="C48" s="282"/>
      <c r="D48" s="282"/>
      <c r="E48" s="282"/>
      <c r="F48" s="282"/>
      <c r="G48" s="282"/>
      <c r="H48" s="282"/>
      <c r="I48" s="269"/>
      <c r="J48" s="225" t="str">
        <f>VLOOKUP(A48,MATERIALES!A4:D640,2,FALSE)</f>
        <v>u</v>
      </c>
      <c r="K48" s="283">
        <v>1</v>
      </c>
      <c r="L48" s="268"/>
      <c r="M48" s="403">
        <f>VLOOKUP(A48,MATERIALES!A5:D396,4,FALSE)</f>
        <v>464020.45923342335</v>
      </c>
      <c r="N48" s="273">
        <f>K48*M48</f>
        <v>464020.45923342335</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464020.45923342335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987"/>
      <c r="I71" s="73" t="s">
        <v>964</v>
      </c>
      <c r="J71" s="75" t="s">
        <v>1410</v>
      </c>
      <c r="K71" s="74" t="s">
        <v>966</v>
      </c>
      <c r="L71" s="867" t="s">
        <v>950</v>
      </c>
      <c r="M71" s="980"/>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32</v>
      </c>
      <c r="N72" s="396">
        <f>K72/M72</f>
        <v>1691.59375</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886"/>
      <c r="I77" s="126"/>
      <c r="J77" s="126"/>
      <c r="K77" s="126"/>
      <c r="L77" s="988"/>
      <c r="M77" s="888"/>
      <c r="N77" s="127"/>
    </row>
    <row r="78" spans="1:15" ht="15.75" thickBot="1">
      <c r="B78" s="915" t="s">
        <v>953</v>
      </c>
      <c r="C78" s="869"/>
      <c r="D78" s="869"/>
      <c r="E78" s="869"/>
      <c r="F78" s="869"/>
      <c r="G78" s="869"/>
      <c r="H78" s="869"/>
      <c r="I78" s="869"/>
      <c r="J78" s="869"/>
      <c r="K78" s="869"/>
      <c r="L78" s="869"/>
      <c r="M78" s="870"/>
      <c r="N78" s="461">
        <f>SUM(N72:N77)</f>
        <v>1691.59375</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465728.96892092336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93145.793784184672</v>
      </c>
      <c r="M85" s="862"/>
      <c r="N85" s="51"/>
    </row>
    <row r="86" spans="1:14">
      <c r="B86" s="89" t="s">
        <v>973</v>
      </c>
      <c r="C86" s="90"/>
      <c r="D86" s="90"/>
      <c r="E86" s="90"/>
      <c r="F86" s="90"/>
      <c r="G86" s="90"/>
      <c r="H86" s="90"/>
      <c r="I86" s="87"/>
      <c r="J86" s="88"/>
      <c r="K86" s="305">
        <v>0.05</v>
      </c>
      <c r="L86" s="861">
        <f>N80*K86</f>
        <v>23286.448446046168</v>
      </c>
      <c r="M86" s="862"/>
      <c r="N86" s="51"/>
    </row>
    <row r="87" spans="1:14" ht="15.75" thickBot="1">
      <c r="B87" s="91" t="s">
        <v>974</v>
      </c>
      <c r="C87" s="92"/>
      <c r="D87" s="92"/>
      <c r="E87" s="92"/>
      <c r="F87" s="92"/>
      <c r="G87" s="92"/>
      <c r="H87" s="92"/>
      <c r="I87" s="93"/>
      <c r="J87" s="94"/>
      <c r="K87" s="306">
        <v>0.05</v>
      </c>
      <c r="L87" s="863">
        <f>N80*K87</f>
        <v>23286.448446046168</v>
      </c>
      <c r="M87" s="864"/>
      <c r="N87" s="51"/>
    </row>
    <row r="88" spans="1:14" ht="15.75" thickBot="1">
      <c r="B88" s="826" t="s">
        <v>953</v>
      </c>
      <c r="C88" s="827"/>
      <c r="D88" s="827"/>
      <c r="E88" s="827"/>
      <c r="F88" s="827"/>
      <c r="G88" s="827"/>
      <c r="H88" s="827"/>
      <c r="I88" s="827"/>
      <c r="J88" s="827"/>
      <c r="K88" s="827"/>
      <c r="L88" s="827"/>
      <c r="M88" s="828"/>
      <c r="N88" s="52">
        <f>L85+L86+L87</f>
        <v>139718.69067627701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605447.65959720034</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ht="15" customHeight="1">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1123</v>
      </c>
      <c r="C31" s="81" t="s">
        <v>2125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N78*M41</f>
        <v>54.131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54.131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413</v>
      </c>
      <c r="B48" s="43" t="str">
        <f>VLOOKUP(A48,MATERIALES!A5:D373,3,FALSE)</f>
        <v>Cinta Sika PVC 0,22</v>
      </c>
      <c r="C48" s="282"/>
      <c r="D48" s="282"/>
      <c r="E48" s="282"/>
      <c r="F48" s="282"/>
      <c r="G48" s="282"/>
      <c r="H48" s="282"/>
      <c r="I48" s="269"/>
      <c r="J48" s="225" t="str">
        <f>VLOOKUP(A48,MATERIALES!A4:D640,2,FALSE)</f>
        <v>m</v>
      </c>
      <c r="K48" s="283">
        <v>1.05</v>
      </c>
      <c r="L48" s="268"/>
      <c r="M48" s="403">
        <f>VLOOKUP(A48,MATERIALES!A5:D396,4,FALSE)</f>
        <v>39478.375189594648</v>
      </c>
      <c r="N48" s="273">
        <f>K48*M48</f>
        <v>41452.293949074381</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41452.293949074381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2">
        <v>100</v>
      </c>
      <c r="N72" s="396">
        <f>K72/M72</f>
        <v>1082.6199999999999</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1082.6199999999999</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42589.044949074385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8517.8089898148773</v>
      </c>
      <c r="M85" s="862"/>
      <c r="N85" s="51"/>
    </row>
    <row r="86" spans="1:14">
      <c r="B86" s="89" t="s">
        <v>973</v>
      </c>
      <c r="C86" s="90"/>
      <c r="D86" s="90"/>
      <c r="E86" s="90"/>
      <c r="F86" s="90"/>
      <c r="G86" s="90"/>
      <c r="H86" s="90"/>
      <c r="I86" s="87"/>
      <c r="J86" s="88"/>
      <c r="K86" s="305">
        <v>0.05</v>
      </c>
      <c r="L86" s="861">
        <f>N80*K86</f>
        <v>2129.4522474537193</v>
      </c>
      <c r="M86" s="862"/>
      <c r="N86" s="51"/>
    </row>
    <row r="87" spans="1:14" ht="15.75" thickBot="1">
      <c r="B87" s="91" t="s">
        <v>974</v>
      </c>
      <c r="C87" s="92"/>
      <c r="D87" s="92"/>
      <c r="E87" s="92"/>
      <c r="F87" s="92"/>
      <c r="G87" s="92"/>
      <c r="H87" s="92"/>
      <c r="I87" s="93"/>
      <c r="J87" s="94"/>
      <c r="K87" s="306">
        <v>0.05</v>
      </c>
      <c r="L87" s="863">
        <f>N80*K87</f>
        <v>2129.4522474537193</v>
      </c>
      <c r="M87" s="864"/>
      <c r="N87" s="51"/>
    </row>
    <row r="88" spans="1:14" ht="15.75" thickBot="1">
      <c r="B88" s="826" t="s">
        <v>953</v>
      </c>
      <c r="C88" s="827"/>
      <c r="D88" s="827"/>
      <c r="E88" s="827"/>
      <c r="F88" s="827"/>
      <c r="G88" s="827"/>
      <c r="H88" s="827"/>
      <c r="I88" s="827"/>
      <c r="J88" s="827"/>
      <c r="K88" s="827"/>
      <c r="L88" s="827"/>
      <c r="M88" s="828"/>
      <c r="N88" s="52">
        <f>L85+L86+L87</f>
        <v>12776.713484722315</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55365.758433796698</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1124</v>
      </c>
      <c r="C31" s="81" t="s">
        <v>2126</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3229.4548171727711</v>
      </c>
      <c r="L36" s="271"/>
      <c r="M36" s="337">
        <v>40</v>
      </c>
      <c r="N36" s="273">
        <f>K36/M36</f>
        <v>80.73637042931928</v>
      </c>
    </row>
    <row r="37" spans="1:14">
      <c r="A37" s="113" t="s">
        <v>195</v>
      </c>
      <c r="B37" s="875" t="str">
        <f>VLOOKUP(A37,EQUIPOS!A7:D154,3,FALSE)</f>
        <v xml:space="preserve">Equipo de oxicorte, Capacidad de corte: hasta 6´´ (152mm) </v>
      </c>
      <c r="C37" s="876"/>
      <c r="D37" s="876"/>
      <c r="E37" s="876"/>
      <c r="F37" s="876"/>
      <c r="G37" s="876"/>
      <c r="H37" s="877"/>
      <c r="I37" s="422"/>
      <c r="J37" s="423"/>
      <c r="K37" s="270">
        <f>VLOOKUP(A37,EQUIPOS!A7:D164,4,FALSE)</f>
        <v>15258.187490398428</v>
      </c>
      <c r="L37" s="336"/>
      <c r="M37" s="337">
        <v>40</v>
      </c>
      <c r="N37" s="273">
        <f t="shared" ref="N37:N43" si="0">K37/M37</f>
        <v>381.45468725996068</v>
      </c>
    </row>
    <row r="38" spans="1:14">
      <c r="A38" s="113" t="s">
        <v>204</v>
      </c>
      <c r="B38" s="875" t="str">
        <f>VLOOKUP(A38,EQUIPOS!A8:D154,3,FALSE)</f>
        <v xml:space="preserve">Equipo de soldadura 250 AMP
</v>
      </c>
      <c r="C38" s="876"/>
      <c r="D38" s="876"/>
      <c r="E38" s="876"/>
      <c r="F38" s="876"/>
      <c r="G38" s="876"/>
      <c r="H38" s="877"/>
      <c r="I38" s="422"/>
      <c r="J38" s="423"/>
      <c r="K38" s="270">
        <f>VLOOKUP(A38,EQUIPOS!A8:D165,4,FALSE)</f>
        <v>16003.742760656178</v>
      </c>
      <c r="L38" s="336"/>
      <c r="M38" s="337">
        <v>40</v>
      </c>
      <c r="N38" s="273">
        <f t="shared" si="0"/>
        <v>400.09356901640444</v>
      </c>
    </row>
    <row r="39" spans="1:14">
      <c r="A39" s="113" t="s">
        <v>208</v>
      </c>
      <c r="B39" s="875" t="str">
        <f>VLOOKUP(A39,EQUIPOS!A9:D154,3,FALSE)</f>
        <v>Equipo de soldadura 400</v>
      </c>
      <c r="C39" s="876"/>
      <c r="D39" s="876"/>
      <c r="E39" s="876"/>
      <c r="F39" s="876"/>
      <c r="G39" s="876"/>
      <c r="H39" s="877"/>
      <c r="I39" s="422"/>
      <c r="J39" s="423"/>
      <c r="K39" s="270">
        <f>VLOOKUP(A39,EQUIPOS!A9:D166,4,FALSE)</f>
        <v>16147.274085863857</v>
      </c>
      <c r="L39" s="336"/>
      <c r="M39" s="337">
        <v>40</v>
      </c>
      <c r="N39" s="273">
        <f t="shared" si="0"/>
        <v>403.68185214659644</v>
      </c>
    </row>
    <row r="40" spans="1:14">
      <c r="A40" s="113" t="s">
        <v>210</v>
      </c>
      <c r="B40" s="875" t="str">
        <f>VLOOKUP(A40,EQUIPOS!A10:D154,3,FALSE)</f>
        <v>Equipo de soldadura 600</v>
      </c>
      <c r="C40" s="876"/>
      <c r="D40" s="876"/>
      <c r="E40" s="876"/>
      <c r="F40" s="876"/>
      <c r="G40" s="876"/>
      <c r="H40" s="877"/>
      <c r="I40" s="422"/>
      <c r="J40" s="423"/>
      <c r="K40" s="270">
        <f>VLOOKUP(A40,EQUIPOS!A10:D167,4,FALSE)</f>
        <v>18301.269187730522</v>
      </c>
      <c r="L40" s="336"/>
      <c r="M40" s="337">
        <v>40</v>
      </c>
      <c r="N40" s="273">
        <f t="shared" si="0"/>
        <v>457.53172969326306</v>
      </c>
    </row>
    <row r="41" spans="1:14">
      <c r="A41" s="113" t="s">
        <v>202</v>
      </c>
      <c r="B41" s="875" t="str">
        <f>VLOOKUP(A41,EQUIPOS!A11:D155,3,FALSE)</f>
        <v xml:space="preserve">Equipo de rayos X y/o ultrasonido
</v>
      </c>
      <c r="C41" s="876"/>
      <c r="D41" s="876"/>
      <c r="E41" s="876"/>
      <c r="F41" s="876"/>
      <c r="G41" s="876"/>
      <c r="H41" s="877"/>
      <c r="I41" s="422"/>
      <c r="J41" s="423"/>
      <c r="K41" s="270">
        <f>VLOOKUP(A41,EQUIPOS!A11:D168,4,FALSE)</f>
        <v>67275.182572341975</v>
      </c>
      <c r="L41" s="336"/>
      <c r="M41" s="337">
        <v>4000</v>
      </c>
      <c r="N41" s="273">
        <f t="shared" si="0"/>
        <v>16.818795643085494</v>
      </c>
    </row>
    <row r="42" spans="1:14">
      <c r="A42" s="113" t="s">
        <v>294</v>
      </c>
      <c r="B42" s="875" t="str">
        <f>VLOOKUP(A42,EQUIPOS!A12:D156,3,FALSE)</f>
        <v>Puente grúa</v>
      </c>
      <c r="C42" s="876"/>
      <c r="D42" s="876"/>
      <c r="E42" s="876"/>
      <c r="F42" s="876"/>
      <c r="G42" s="876"/>
      <c r="H42" s="877"/>
      <c r="I42" s="422"/>
      <c r="J42" s="423"/>
      <c r="K42" s="270">
        <f>VLOOKUP(A42,EQUIPOS!A12:D169,4,FALSE)</f>
        <v>612340.51616725943</v>
      </c>
      <c r="L42" s="336"/>
      <c r="M42" s="337">
        <v>40000</v>
      </c>
      <c r="N42" s="273">
        <f t="shared" si="0"/>
        <v>15.308512904181486</v>
      </c>
    </row>
    <row r="43" spans="1:14">
      <c r="A43" s="113" t="s">
        <v>334</v>
      </c>
      <c r="B43" s="875" t="str">
        <f>VLOOKUP(A43,EQUIPOS!A13:D157,3,FALSE)</f>
        <v>Taladro industrial</v>
      </c>
      <c r="C43" s="876"/>
      <c r="D43" s="876"/>
      <c r="E43" s="876"/>
      <c r="F43" s="876"/>
      <c r="G43" s="876"/>
      <c r="H43" s="877"/>
      <c r="I43" s="422"/>
      <c r="J43" s="423"/>
      <c r="K43" s="270">
        <f>VLOOKUP(A43,EQUIPOS!A13:D170,4,FALSE)</f>
        <v>2882.9291891713756</v>
      </c>
      <c r="L43" s="336"/>
      <c r="M43" s="337">
        <v>40</v>
      </c>
      <c r="N43" s="273">
        <f t="shared" si="0"/>
        <v>72.073229729284392</v>
      </c>
    </row>
    <row r="44" spans="1:14">
      <c r="B44" s="875"/>
      <c r="C44" s="876"/>
      <c r="D44" s="876"/>
      <c r="E44" s="876"/>
      <c r="F44" s="876"/>
      <c r="G44" s="876"/>
      <c r="H44" s="877"/>
      <c r="I44" s="36"/>
      <c r="J44" s="37"/>
      <c r="K44" s="270"/>
      <c r="L44" s="277"/>
      <c r="M44" s="337"/>
      <c r="N44" s="273"/>
    </row>
    <row r="45" spans="1:14">
      <c r="B45" s="321"/>
      <c r="C45" s="322"/>
      <c r="D45" s="322"/>
      <c r="E45" s="322"/>
      <c r="F45" s="324"/>
      <c r="G45" s="324"/>
      <c r="H45" s="125"/>
      <c r="I45" s="36"/>
      <c r="J45" s="37"/>
      <c r="K45" s="270"/>
      <c r="L45" s="277"/>
      <c r="M45" s="278"/>
      <c r="N45" s="274"/>
    </row>
    <row r="46" spans="1:14">
      <c r="B46" s="883" t="s">
        <v>952</v>
      </c>
      <c r="C46" s="884"/>
      <c r="D46" s="884"/>
      <c r="E46" s="38"/>
      <c r="F46" s="39"/>
      <c r="G46" s="39"/>
      <c r="H46" s="40"/>
      <c r="I46" s="36"/>
      <c r="J46" s="37"/>
      <c r="K46" s="280"/>
      <c r="L46" s="277"/>
      <c r="M46" s="402">
        <v>0.1</v>
      </c>
      <c r="N46" s="345">
        <f>N83*M46</f>
        <v>201.60799618480041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SUM(N36:N46)</f>
        <v>2029.3067430068954</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61" t="s">
        <v>460</v>
      </c>
      <c r="B53" s="43" t="str">
        <f>VLOOKUP(A53,MATERIALES!A5:D373,3,FALSE)</f>
        <v>Fundente</v>
      </c>
      <c r="C53" s="282"/>
      <c r="D53" s="282"/>
      <c r="E53" s="282"/>
      <c r="F53" s="282"/>
      <c r="G53" s="282"/>
      <c r="H53" s="282"/>
      <c r="I53" s="282"/>
      <c r="J53" s="312" t="str">
        <f>VLOOKUP(A53,MATERIALES!A7:D645,2,FALSE)</f>
        <v>kg</v>
      </c>
      <c r="K53" s="283">
        <v>5.0000000000000001E-3</v>
      </c>
      <c r="L53" s="268"/>
      <c r="M53" s="403">
        <f>VLOOKUP(A53,MATERIALES!A5:D396,4,FALSE)</f>
        <v>28122.452074752935</v>
      </c>
      <c r="N53" s="273">
        <f t="shared" ref="N53:N58" si="1">K53*M53</f>
        <v>140.61226037376468</v>
      </c>
    </row>
    <row r="54" spans="1:14">
      <c r="A54" s="161" t="s">
        <v>462</v>
      </c>
      <c r="B54" s="43" t="str">
        <f>VLOOKUP(A54,MATERIALES!A6:D373,3,FALSE)</f>
        <v>Gas propano</v>
      </c>
      <c r="C54" s="426"/>
      <c r="D54" s="426"/>
      <c r="E54" s="426"/>
      <c r="F54" s="426"/>
      <c r="G54" s="426"/>
      <c r="H54" s="426"/>
      <c r="I54" s="426"/>
      <c r="J54" s="313" t="str">
        <f>VLOOKUP(A54,MATERIALES!A8:D646,2,FALSE)</f>
        <v>kg</v>
      </c>
      <c r="K54" s="398">
        <v>5.0000000000000001E-3</v>
      </c>
      <c r="L54" s="422"/>
      <c r="M54" s="403">
        <f>VLOOKUP(A54,MATERIALES!A6:D397,4,FALSE)</f>
        <v>3759.2257365230962</v>
      </c>
      <c r="N54" s="273">
        <f t="shared" si="1"/>
        <v>18.796128682615482</v>
      </c>
    </row>
    <row r="55" spans="1:14">
      <c r="A55" s="161" t="s">
        <v>591</v>
      </c>
      <c r="B55" s="43" t="str">
        <f>VLOOKUP(A55,MATERIALES!A6:D373,3,FALSE)</f>
        <v>Oxigeno industrial</v>
      </c>
      <c r="C55" s="426"/>
      <c r="D55" s="426"/>
      <c r="E55" s="426"/>
      <c r="F55" s="426"/>
      <c r="G55" s="426"/>
      <c r="H55" s="426"/>
      <c r="I55" s="426"/>
      <c r="J55" s="313" t="str">
        <f>VLOOKUP(A55,MATERIALES!A9:D647,2,FALSE)</f>
        <v>kg</v>
      </c>
      <c r="K55" s="398">
        <v>5.0000000000000001E-3</v>
      </c>
      <c r="L55" s="422"/>
      <c r="M55" s="403">
        <f>VLOOKUP(A55,MATERIALES!A6:D398,4,FALSE)</f>
        <v>13569.944017458336</v>
      </c>
      <c r="N55" s="273">
        <f t="shared" si="1"/>
        <v>67.849720087291686</v>
      </c>
    </row>
    <row r="56" spans="1:14">
      <c r="A56" s="161" t="s">
        <v>662</v>
      </c>
      <c r="B56" s="43" t="str">
        <f>VLOOKUP(A56,MATERIALES!A6:D373,3,FALSE)</f>
        <v>Soldadura 7018</v>
      </c>
      <c r="C56" s="426"/>
      <c r="D56" s="426"/>
      <c r="E56" s="426"/>
      <c r="F56" s="426"/>
      <c r="G56" s="426"/>
      <c r="H56" s="426"/>
      <c r="I56" s="426"/>
      <c r="J56" s="313" t="str">
        <f>VLOOKUP(A56,MATERIALES!A10:D648,2,FALSE)</f>
        <v>kg</v>
      </c>
      <c r="K56" s="398">
        <v>0.01</v>
      </c>
      <c r="L56" s="422"/>
      <c r="M56" s="403">
        <f>VLOOKUP(A56,MATERIALES!A6:D399,4,FALSE)</f>
        <v>10100.392983458831</v>
      </c>
      <c r="N56" s="273">
        <f t="shared" si="1"/>
        <v>101.00392983458831</v>
      </c>
    </row>
    <row r="57" spans="1:14">
      <c r="A57" s="161" t="s">
        <v>665</v>
      </c>
      <c r="B57" s="43" t="str">
        <f>VLOOKUP(A57,MATERIALES!A7:D373,3,FALSE)</f>
        <v>Soldadura L-70</v>
      </c>
      <c r="C57" s="426"/>
      <c r="D57" s="426"/>
      <c r="E57" s="426"/>
      <c r="F57" s="426"/>
      <c r="G57" s="426"/>
      <c r="H57" s="426"/>
      <c r="I57" s="426"/>
      <c r="J57" s="313" t="str">
        <f>VLOOKUP(A57,MATERIALES!A11:D649,2,FALSE)</f>
        <v>kg</v>
      </c>
      <c r="K57" s="398">
        <v>0.01</v>
      </c>
      <c r="L57" s="422"/>
      <c r="M57" s="403">
        <f>VLOOKUP(A57,MATERIALES!A7:D400,4,FALSE)</f>
        <v>18882.217821619826</v>
      </c>
      <c r="N57" s="273">
        <f t="shared" si="1"/>
        <v>188.82217821619827</v>
      </c>
    </row>
    <row r="58" spans="1:14">
      <c r="A58" s="161" t="s">
        <v>742</v>
      </c>
      <c r="B58" s="43" t="str">
        <f>VLOOKUP(A58,MATERIALES!A1:D372,3,FALSE)</f>
        <v>Acero A-36 para estructura metálica</v>
      </c>
      <c r="C58" s="426"/>
      <c r="D58" s="426"/>
      <c r="E58" s="426"/>
      <c r="F58" s="426"/>
      <c r="G58" s="426"/>
      <c r="H58" s="426"/>
      <c r="I58" s="426"/>
      <c r="J58" s="313" t="str">
        <f>VLOOKUP(A58,MATERIALES!A1:D650,2,FALSE)</f>
        <v>kg</v>
      </c>
      <c r="K58" s="398">
        <v>1</v>
      </c>
      <c r="L58" s="422"/>
      <c r="M58" s="403">
        <f>VLOOKUP(A58,MATERIALES!A1:D401,4,FALSE)</f>
        <v>2883.3117437567785</v>
      </c>
      <c r="N58" s="273">
        <f t="shared" si="1"/>
        <v>2883.3117437567785</v>
      </c>
    </row>
    <row r="59" spans="1:14">
      <c r="A59" s="161"/>
      <c r="B59" s="43"/>
      <c r="C59" s="426"/>
      <c r="D59" s="426"/>
      <c r="E59" s="426"/>
      <c r="F59" s="426"/>
      <c r="G59" s="426"/>
      <c r="H59" s="426"/>
      <c r="I59" s="426"/>
      <c r="J59" s="312"/>
      <c r="K59" s="398"/>
      <c r="L59" s="422"/>
      <c r="M59" s="403"/>
      <c r="N59" s="273"/>
    </row>
    <row r="60" spans="1:14" ht="15.75" thickBot="1">
      <c r="B60" s="43"/>
      <c r="C60" s="311"/>
      <c r="D60" s="311"/>
      <c r="E60" s="311"/>
      <c r="F60" s="311"/>
      <c r="G60" s="311"/>
      <c r="H60" s="311"/>
      <c r="I60" s="311"/>
      <c r="J60" s="436"/>
      <c r="K60" s="126"/>
      <c r="L60" s="326"/>
      <c r="M60" s="403"/>
      <c r="N60" s="273"/>
    </row>
    <row r="61" spans="1:14" ht="15.75" thickBot="1">
      <c r="B61" s="826" t="s">
        <v>953</v>
      </c>
      <c r="C61" s="827"/>
      <c r="D61" s="827"/>
      <c r="E61" s="827"/>
      <c r="F61" s="827"/>
      <c r="G61" s="827"/>
      <c r="H61" s="827"/>
      <c r="I61" s="827"/>
      <c r="J61" s="827"/>
      <c r="K61" s="827"/>
      <c r="L61" s="827"/>
      <c r="M61" s="828"/>
      <c r="N61" s="395">
        <f>SUM(N53:N60)</f>
        <v>3400.3959609512367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B66" s="46"/>
      <c r="C66" s="318"/>
      <c r="D66" s="318"/>
      <c r="E66" s="318"/>
      <c r="F66" s="318"/>
      <c r="G66" s="318"/>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312"/>
      <c r="I68" s="280"/>
      <c r="J68" s="287"/>
      <c r="K68" s="280"/>
      <c r="L68" s="913"/>
      <c r="M68" s="914"/>
      <c r="N68" s="288"/>
    </row>
    <row r="69" spans="1:15">
      <c r="B69" s="46"/>
      <c r="C69" s="47"/>
      <c r="D69" s="47"/>
      <c r="E69" s="47"/>
      <c r="F69" s="47"/>
      <c r="G69" s="47"/>
      <c r="H69" s="312"/>
      <c r="I69" s="280"/>
      <c r="J69" s="287"/>
      <c r="K69" s="280"/>
      <c r="L69" s="913"/>
      <c r="M69" s="914"/>
      <c r="N69" s="288"/>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62" t="s">
        <v>2</v>
      </c>
      <c r="B77" s="49" t="str">
        <f>VLOOKUP(A77,'MANO DE OBRA'!A8:D68,3,FALSE)</f>
        <v>Soldador (2)</v>
      </c>
      <c r="C77" s="47"/>
      <c r="D77" s="47"/>
      <c r="E77" s="47"/>
      <c r="F77" s="47"/>
      <c r="G77" s="47"/>
      <c r="H77" s="47"/>
      <c r="I77" s="293">
        <f t="shared" ref="I77:I80" si="2">K77/J77*100</f>
        <v>115336.47958314378</v>
      </c>
      <c r="J77" s="294">
        <v>185</v>
      </c>
      <c r="K77" s="295">
        <f>VLOOKUP(A77,'MANO DE OBRA'!A8:D99,4,FALSE)</f>
        <v>213372.48722881597</v>
      </c>
      <c r="L77" s="50"/>
      <c r="M77" s="435">
        <v>320</v>
      </c>
      <c r="N77" s="396">
        <f t="shared" ref="N77:N80" si="3">K77/M77</f>
        <v>666.78902259004985</v>
      </c>
      <c r="O77" s="106"/>
    </row>
    <row r="78" spans="1:15">
      <c r="A78" s="162" t="s">
        <v>4</v>
      </c>
      <c r="B78" s="49" t="str">
        <f>VLOOKUP(A78,'MANO DE OBRA'!A8:D69,3,FALSE)</f>
        <v>Inspector de fabricación y montaje</v>
      </c>
      <c r="C78" s="47"/>
      <c r="D78" s="47"/>
      <c r="E78" s="47"/>
      <c r="F78" s="47"/>
      <c r="G78" s="47"/>
      <c r="H78" s="47"/>
      <c r="I78" s="293">
        <f t="shared" si="2"/>
        <v>87942.625377371514</v>
      </c>
      <c r="J78" s="294">
        <v>185</v>
      </c>
      <c r="K78" s="295">
        <f>VLOOKUP(A78,'MANO DE OBRA'!A8:D100,4,FALSE)</f>
        <v>162693.85694813728</v>
      </c>
      <c r="L78" s="50"/>
      <c r="M78" s="435">
        <v>320</v>
      </c>
      <c r="N78" s="396">
        <f t="shared" si="3"/>
        <v>508.41830296292903</v>
      </c>
    </row>
    <row r="79" spans="1:15">
      <c r="A79" t="s">
        <v>9</v>
      </c>
      <c r="B79" s="49" t="str">
        <f>VLOOKUP(A79,'MANO DE OBRA'!A9:D70,3,FALSE)</f>
        <v>Obrero (3)</v>
      </c>
      <c r="C79" s="47"/>
      <c r="D79" s="47"/>
      <c r="E79" s="47"/>
      <c r="F79" s="47"/>
      <c r="G79" s="47"/>
      <c r="H79" s="47"/>
      <c r="I79" s="293">
        <f t="shared" si="2"/>
        <v>87780</v>
      </c>
      <c r="J79" s="294">
        <v>185</v>
      </c>
      <c r="K79" s="295">
        <f>VLOOKUP(A79,'MANO DE OBRA'!A9:D101,4,FALSE)</f>
        <v>162393</v>
      </c>
      <c r="L79" s="50"/>
      <c r="M79" s="435">
        <v>320</v>
      </c>
      <c r="N79" s="396">
        <f t="shared" si="3"/>
        <v>507.47812499999998</v>
      </c>
    </row>
    <row r="80" spans="1:15">
      <c r="A80" t="s">
        <v>30</v>
      </c>
      <c r="B80" s="49" t="str">
        <f>VLOOKUP(A80,'MANO DE OBRA'!A10:D71,3,FALSE)</f>
        <v>Oficial</v>
      </c>
      <c r="C80" s="47"/>
      <c r="D80" s="47"/>
      <c r="E80" s="47"/>
      <c r="F80" s="47"/>
      <c r="G80" s="47"/>
      <c r="H80" s="47"/>
      <c r="I80" s="293">
        <f t="shared" si="2"/>
        <v>57668.23979157189</v>
      </c>
      <c r="J80" s="294">
        <v>185</v>
      </c>
      <c r="K80" s="295">
        <f>VLOOKUP(A80,'MANO DE OBRA'!A10:D102,4,FALSE)</f>
        <v>106686.24361440798</v>
      </c>
      <c r="L80" s="319"/>
      <c r="M80" s="435">
        <v>320</v>
      </c>
      <c r="N80" s="396">
        <f t="shared" si="3"/>
        <v>333.39451129502493</v>
      </c>
    </row>
    <row r="81" spans="1:14">
      <c r="B81" s="49"/>
      <c r="C81" s="47"/>
      <c r="D81" s="47"/>
      <c r="E81" s="47"/>
      <c r="F81" s="47"/>
      <c r="G81" s="47"/>
      <c r="H81" s="47"/>
      <c r="I81" s="293"/>
      <c r="J81" s="294"/>
      <c r="K81" s="295"/>
      <c r="L81" s="319"/>
      <c r="M81" s="435"/>
      <c r="N81" s="396"/>
    </row>
    <row r="82" spans="1:14" ht="15.75" thickBot="1">
      <c r="B82" s="902"/>
      <c r="C82" s="903" t="e">
        <f>VLOOKUP(B82,'MANO DE OBRA'!B12:E73,3,FALSE)</f>
        <v>#N/A</v>
      </c>
      <c r="D82" s="903" t="e">
        <f>VLOOKUP(C82,'MANO DE OBRA'!C12:F73,3,FALSE)</f>
        <v>#N/A</v>
      </c>
      <c r="E82" s="903" t="e">
        <f>VLOOKUP(D82,'MANO DE OBRA'!D12:G73,3,FALSE)</f>
        <v>#N/A</v>
      </c>
      <c r="F82" s="903" t="e">
        <f>VLOOKUP(E82,'MANO DE OBRA'!E12:H73,3,FALSE)</f>
        <v>#N/A</v>
      </c>
      <c r="G82" s="903" t="e">
        <f>VLOOKUP(F82,'MANO DE OBRA'!F12:I73,3,FALSE)</f>
        <v>#N/A</v>
      </c>
      <c r="H82" s="903" t="e">
        <f>VLOOKUP(G82,'MANO DE OBRA'!G12:J73,3,FALSE)</f>
        <v>#N/A</v>
      </c>
      <c r="I82" s="471"/>
      <c r="J82" s="472"/>
      <c r="K82" s="475"/>
      <c r="L82" s="476"/>
      <c r="M82" s="477"/>
      <c r="N82" s="441"/>
    </row>
    <row r="83" spans="1:14" ht="15.75" thickBot="1">
      <c r="B83" s="915" t="s">
        <v>953</v>
      </c>
      <c r="C83" s="869"/>
      <c r="D83" s="869"/>
      <c r="E83" s="869"/>
      <c r="F83" s="869"/>
      <c r="G83" s="869"/>
      <c r="H83" s="869"/>
      <c r="I83" s="869"/>
      <c r="J83" s="869"/>
      <c r="K83" s="869"/>
      <c r="L83" s="869"/>
      <c r="M83" s="870"/>
      <c r="N83" s="461">
        <f>SUM(N77:N82)</f>
        <v>2016.0799618480041</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7445.7826658061358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1489.1565331612273</v>
      </c>
      <c r="M90" s="862"/>
      <c r="N90" s="51"/>
    </row>
    <row r="91" spans="1:14">
      <c r="B91" s="89" t="s">
        <v>973</v>
      </c>
      <c r="C91" s="90"/>
      <c r="D91" s="90"/>
      <c r="E91" s="90"/>
      <c r="F91" s="90"/>
      <c r="G91" s="90"/>
      <c r="H91" s="90"/>
      <c r="I91" s="87"/>
      <c r="J91" s="88"/>
      <c r="K91" s="305">
        <v>0.05</v>
      </c>
      <c r="L91" s="861">
        <f>N85*K91</f>
        <v>372.28913329030684</v>
      </c>
      <c r="M91" s="862"/>
      <c r="N91" s="51"/>
    </row>
    <row r="92" spans="1:14" ht="15.75" thickBot="1">
      <c r="B92" s="91" t="s">
        <v>974</v>
      </c>
      <c r="C92" s="92"/>
      <c r="D92" s="92"/>
      <c r="E92" s="92"/>
      <c r="F92" s="92"/>
      <c r="G92" s="92"/>
      <c r="H92" s="92"/>
      <c r="I92" s="93"/>
      <c r="J92" s="94"/>
      <c r="K92" s="306">
        <v>0.05</v>
      </c>
      <c r="L92" s="863">
        <f>N85*K92</f>
        <v>372.28913329030684</v>
      </c>
      <c r="M92" s="864"/>
      <c r="N92" s="51"/>
    </row>
    <row r="93" spans="1:14" ht="15.75" thickBot="1">
      <c r="B93" s="826" t="s">
        <v>953</v>
      </c>
      <c r="C93" s="827"/>
      <c r="D93" s="827"/>
      <c r="E93" s="827"/>
      <c r="F93" s="827"/>
      <c r="G93" s="827"/>
      <c r="H93" s="827"/>
      <c r="I93" s="827"/>
      <c r="J93" s="827"/>
      <c r="K93" s="827"/>
      <c r="L93" s="827"/>
      <c r="M93" s="828"/>
      <c r="N93" s="52">
        <f>L90+L91+L92</f>
        <v>2233.734799741841</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9679.5174655479768</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6"/>
      <c r="K125" s="976"/>
      <c r="L125" s="976"/>
      <c r="M125" s="976"/>
      <c r="N125" s="977"/>
    </row>
    <row r="126" spans="2:14" ht="15.75" thickBot="1">
      <c r="B126" s="420" t="s">
        <v>2221</v>
      </c>
      <c r="C126" s="421"/>
      <c r="D126" s="421"/>
      <c r="E126" s="260"/>
      <c r="F126" s="260"/>
      <c r="G126" s="260"/>
      <c r="H126" s="260"/>
      <c r="I126" s="260"/>
      <c r="J126" s="978"/>
      <c r="K126" s="978"/>
      <c r="L126" s="978"/>
      <c r="M126" s="978"/>
      <c r="N126" s="97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1125</v>
      </c>
      <c r="C31" s="81" t="s">
        <v>2128</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3229.4548171727711</v>
      </c>
      <c r="L36" s="271"/>
      <c r="M36" s="337">
        <v>40</v>
      </c>
      <c r="N36" s="273">
        <f t="shared" ref="N36:N41" si="0">K36/M36</f>
        <v>80.73637042931928</v>
      </c>
    </row>
    <row r="37" spans="1:14">
      <c r="A37" s="113" t="s">
        <v>334</v>
      </c>
      <c r="B37" s="875" t="str">
        <f>VLOOKUP(A37,EQUIPOS!A7:D154,3,FALSE)</f>
        <v>Taladro industrial</v>
      </c>
      <c r="C37" s="876"/>
      <c r="D37" s="876"/>
      <c r="E37" s="876"/>
      <c r="F37" s="876"/>
      <c r="G37" s="876"/>
      <c r="H37" s="877"/>
      <c r="I37" s="422"/>
      <c r="J37" s="423"/>
      <c r="K37" s="270">
        <f>VLOOKUP(A37,EQUIPOS!A7:D164,4,FALSE)</f>
        <v>2882.9291891713756</v>
      </c>
      <c r="L37" s="336"/>
      <c r="M37" s="337">
        <v>40</v>
      </c>
      <c r="N37" s="273">
        <f t="shared" si="0"/>
        <v>72.073229729284392</v>
      </c>
    </row>
    <row r="38" spans="1:14">
      <c r="A38" s="113" t="s">
        <v>195</v>
      </c>
      <c r="B38" s="875" t="str">
        <f>VLOOKUP(A38,EQUIPOS!A8:D154,3,FALSE)</f>
        <v xml:space="preserve">Equipo de oxicorte, Capacidad de corte: hasta 6´´ (152mm) </v>
      </c>
      <c r="C38" s="876"/>
      <c r="D38" s="876"/>
      <c r="E38" s="876"/>
      <c r="F38" s="876"/>
      <c r="G38" s="876"/>
      <c r="H38" s="877"/>
      <c r="I38" s="422"/>
      <c r="J38" s="423"/>
      <c r="K38" s="270">
        <f>VLOOKUP(A38,EQUIPOS!A8:D165,4,FALSE)</f>
        <v>15258.187490398428</v>
      </c>
      <c r="L38" s="336"/>
      <c r="M38" s="337">
        <v>40</v>
      </c>
      <c r="N38" s="273">
        <f t="shared" si="0"/>
        <v>381.45468725996068</v>
      </c>
    </row>
    <row r="39" spans="1:14">
      <c r="A39" s="113" t="s">
        <v>204</v>
      </c>
      <c r="B39" s="875" t="str">
        <f>VLOOKUP(A39,EQUIPOS!A9:D154,3,FALSE)</f>
        <v xml:space="preserve">Equipo de soldadura 250 AMP
</v>
      </c>
      <c r="C39" s="876"/>
      <c r="D39" s="876"/>
      <c r="E39" s="876"/>
      <c r="F39" s="876"/>
      <c r="G39" s="876"/>
      <c r="H39" s="877"/>
      <c r="I39" s="422"/>
      <c r="J39" s="423"/>
      <c r="K39" s="270">
        <f>VLOOKUP(A39,EQUIPOS!A9:D166,4,FALSE)</f>
        <v>16003.742760656178</v>
      </c>
      <c r="L39" s="336"/>
      <c r="M39" s="337">
        <v>40</v>
      </c>
      <c r="N39" s="273">
        <f t="shared" si="0"/>
        <v>400.09356901640444</v>
      </c>
    </row>
    <row r="40" spans="1:14">
      <c r="A40" s="113" t="s">
        <v>208</v>
      </c>
      <c r="B40" s="875" t="str">
        <f>VLOOKUP(A40,EQUIPOS!A10:D154,3,FALSE)</f>
        <v>Equipo de soldadura 400</v>
      </c>
      <c r="C40" s="876"/>
      <c r="D40" s="876"/>
      <c r="E40" s="876"/>
      <c r="F40" s="876"/>
      <c r="G40" s="876"/>
      <c r="H40" s="877"/>
      <c r="I40" s="422"/>
      <c r="J40" s="423"/>
      <c r="K40" s="270">
        <f>VLOOKUP(A40,EQUIPOS!A10:D167,4,FALSE)</f>
        <v>16147.274085863857</v>
      </c>
      <c r="L40" s="336"/>
      <c r="M40" s="337">
        <v>40</v>
      </c>
      <c r="N40" s="273">
        <f t="shared" si="0"/>
        <v>403.68185214659644</v>
      </c>
    </row>
    <row r="41" spans="1:14">
      <c r="A41" s="113" t="s">
        <v>210</v>
      </c>
      <c r="B41" s="875" t="str">
        <f>VLOOKUP(A41,EQUIPOS!A11:D155,3,FALSE)</f>
        <v>Equipo de soldadura 600</v>
      </c>
      <c r="C41" s="876"/>
      <c r="D41" s="876"/>
      <c r="E41" s="876"/>
      <c r="F41" s="876"/>
      <c r="G41" s="876"/>
      <c r="H41" s="877"/>
      <c r="I41" s="422"/>
      <c r="J41" s="423"/>
      <c r="K41" s="270">
        <f>VLOOKUP(A41,EQUIPOS!A11:D168,4,FALSE)</f>
        <v>18301.269187730522</v>
      </c>
      <c r="L41" s="336"/>
      <c r="M41" s="337">
        <v>40</v>
      </c>
      <c r="N41" s="273">
        <f t="shared" si="0"/>
        <v>457.53172969326306</v>
      </c>
    </row>
    <row r="42" spans="1:14">
      <c r="B42" s="875"/>
      <c r="C42" s="876"/>
      <c r="D42" s="876"/>
      <c r="E42" s="876"/>
      <c r="F42" s="876"/>
      <c r="G42" s="876"/>
      <c r="H42" s="877"/>
      <c r="I42" s="36"/>
      <c r="J42" s="37"/>
      <c r="K42" s="270"/>
      <c r="L42" s="277"/>
      <c r="M42" s="337"/>
      <c r="N42" s="273"/>
    </row>
    <row r="43" spans="1:14">
      <c r="B43" s="321"/>
      <c r="C43" s="322"/>
      <c r="D43" s="322"/>
      <c r="E43" s="322"/>
      <c r="F43" s="324"/>
      <c r="G43" s="324"/>
      <c r="H43" s="125"/>
      <c r="I43" s="36"/>
      <c r="J43" s="37"/>
      <c r="K43" s="270"/>
      <c r="L43" s="277"/>
      <c r="M43" s="278"/>
      <c r="N43" s="274"/>
    </row>
    <row r="44" spans="1:14">
      <c r="B44" s="883" t="s">
        <v>952</v>
      </c>
      <c r="C44" s="884"/>
      <c r="D44" s="884"/>
      <c r="E44" s="38"/>
      <c r="F44" s="39"/>
      <c r="G44" s="39"/>
      <c r="H44" s="40"/>
      <c r="I44" s="36"/>
      <c r="J44" s="37"/>
      <c r="K44" s="280"/>
      <c r="L44" s="277"/>
      <c r="M44" s="402">
        <v>0.05</v>
      </c>
      <c r="N44" s="345">
        <f>N81*M44</f>
        <v>100.80399809240021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5">
        <f>SUM(N36:N44)</f>
        <v>1896.3754363672285</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6" t="s">
        <v>945</v>
      </c>
      <c r="K50" s="85" t="s">
        <v>946</v>
      </c>
      <c r="L50" s="907" t="s">
        <v>955</v>
      </c>
      <c r="M50" s="906"/>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28122.452074752935</v>
      </c>
      <c r="N51" s="273">
        <f t="shared" ref="N51:N56" si="1">K51*M51</f>
        <v>140.61226037376468</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3759.2257365230962</v>
      </c>
      <c r="N52" s="273">
        <f t="shared" si="1"/>
        <v>18.796128682615482</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13569.944017458336</v>
      </c>
      <c r="N53" s="273">
        <f t="shared" si="1"/>
        <v>67.849720087291686</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10100.392983458831</v>
      </c>
      <c r="N54" s="273">
        <f t="shared" si="1"/>
        <v>101.00392983458831</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18882.217821619826</v>
      </c>
      <c r="N55" s="273">
        <f t="shared" si="1"/>
        <v>188.82217821619827</v>
      </c>
    </row>
    <row r="56" spans="1:14">
      <c r="A56" s="163" t="s">
        <v>742</v>
      </c>
      <c r="B56" s="43" t="str">
        <f>VLOOKUP(A56,MATERIALES!A1:D373,3,FALSE)</f>
        <v>Acero A-36 para estructura metálica</v>
      </c>
      <c r="C56" s="426"/>
      <c r="D56" s="426"/>
      <c r="E56" s="426"/>
      <c r="F56" s="426"/>
      <c r="G56" s="426"/>
      <c r="H56" s="426"/>
      <c r="I56" s="426"/>
      <c r="J56" s="313" t="str">
        <f>VLOOKUP(A56,MATERIALES!A1:D648,2,FALSE)</f>
        <v>kg</v>
      </c>
      <c r="K56" s="398">
        <v>1</v>
      </c>
      <c r="L56" s="422"/>
      <c r="M56" s="403">
        <f>VLOOKUP(A56,MATERIALES!A1:D401,4,FALSE)</f>
        <v>2883.3117437567785</v>
      </c>
      <c r="N56" s="273">
        <f t="shared" si="1"/>
        <v>2883.3117437567785</v>
      </c>
    </row>
    <row r="57" spans="1:14">
      <c r="A57" s="163"/>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SUM(N51:N58)</f>
        <v>3400.3959609512367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B64" s="46"/>
      <c r="C64" s="318"/>
      <c r="D64" s="318"/>
      <c r="E64" s="318"/>
      <c r="F64" s="318"/>
      <c r="G64" s="318"/>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87780</v>
      </c>
      <c r="J77" s="294">
        <v>185</v>
      </c>
      <c r="K77" s="295">
        <f>VLOOKUP(A77,'MANO DE OBRA'!A9:D101,4,FALSE)</f>
        <v>162393</v>
      </c>
      <c r="L77" s="50"/>
      <c r="M77" s="435">
        <v>320</v>
      </c>
      <c r="N77" s="396">
        <f>K77/M77</f>
        <v>507.47812499999998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2"/>
      <c r="N79" s="396"/>
    </row>
    <row r="80" spans="1:15" ht="15.75" thickBot="1">
      <c r="B80" s="902"/>
      <c r="C80" s="903"/>
      <c r="D80" s="903"/>
      <c r="E80" s="903"/>
      <c r="F80" s="903"/>
      <c r="G80" s="903"/>
      <c r="H80" s="903"/>
      <c r="I80" s="471"/>
      <c r="J80" s="472"/>
      <c r="K80" s="473"/>
      <c r="L80" s="476"/>
      <c r="M80" s="477"/>
      <c r="N80" s="441"/>
    </row>
    <row r="81" spans="1:14" ht="15.75" thickBot="1">
      <c r="B81" s="915" t="s">
        <v>953</v>
      </c>
      <c r="C81" s="869"/>
      <c r="D81" s="869"/>
      <c r="E81" s="869"/>
      <c r="F81" s="869"/>
      <c r="G81" s="869"/>
      <c r="H81" s="869"/>
      <c r="I81" s="869"/>
      <c r="J81" s="869"/>
      <c r="K81" s="869"/>
      <c r="L81" s="869"/>
      <c r="M81" s="870"/>
      <c r="N81" s="302">
        <f>SUM(N75:N80)</f>
        <v>2016.0799618480041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7312.8513591664696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1462.5702718332941</v>
      </c>
      <c r="M88" s="862"/>
      <c r="N88" s="51"/>
    </row>
    <row r="89" spans="1:14">
      <c r="B89" s="89" t="s">
        <v>973</v>
      </c>
      <c r="C89" s="90"/>
      <c r="D89" s="90"/>
      <c r="E89" s="90"/>
      <c r="F89" s="90"/>
      <c r="G89" s="90"/>
      <c r="H89" s="90"/>
      <c r="I89" s="87"/>
      <c r="J89" s="88"/>
      <c r="K89" s="305">
        <v>0.05</v>
      </c>
      <c r="L89" s="861">
        <f>N83*K89</f>
        <v>365.64256795832353</v>
      </c>
      <c r="M89" s="862"/>
      <c r="N89" s="51"/>
    </row>
    <row r="90" spans="1:14" ht="15.75" thickBot="1">
      <c r="B90" s="91" t="s">
        <v>974</v>
      </c>
      <c r="C90" s="92"/>
      <c r="D90" s="92"/>
      <c r="E90" s="92"/>
      <c r="F90" s="92"/>
      <c r="G90" s="92"/>
      <c r="H90" s="92"/>
      <c r="I90" s="93"/>
      <c r="J90" s="94"/>
      <c r="K90" s="306">
        <v>0.05</v>
      </c>
      <c r="L90" s="863">
        <f>N83*K90</f>
        <v>365.64256795832353</v>
      </c>
      <c r="M90" s="864"/>
      <c r="N90" s="51"/>
    </row>
    <row r="91" spans="1:14" ht="15.75" thickBot="1">
      <c r="B91" s="826" t="s">
        <v>953</v>
      </c>
      <c r="C91" s="827"/>
      <c r="D91" s="827"/>
      <c r="E91" s="827"/>
      <c r="F91" s="827"/>
      <c r="G91" s="827"/>
      <c r="H91" s="827"/>
      <c r="I91" s="827"/>
      <c r="J91" s="827"/>
      <c r="K91" s="827"/>
      <c r="L91" s="827"/>
      <c r="M91" s="828"/>
      <c r="N91" s="52">
        <f>L88+L89+L90</f>
        <v>2193.8554077499412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9506.7067669164098</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1126</v>
      </c>
      <c r="C31" s="81" t="s">
        <v>2129</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c r="B48" s="43"/>
      <c r="C48" s="282"/>
      <c r="D48" s="282"/>
      <c r="E48" s="282"/>
      <c r="F48" s="282"/>
      <c r="G48" s="282"/>
      <c r="H48" s="282"/>
      <c r="I48" s="269"/>
      <c r="J48" s="225"/>
      <c r="K48" s="283"/>
      <c r="L48" s="268"/>
      <c r="M48" s="403"/>
      <c r="N48" s="273"/>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A52" s="163"/>
      <c r="B52" s="43"/>
      <c r="C52" s="426"/>
      <c r="D52" s="426"/>
      <c r="E52" s="426"/>
      <c r="F52" s="426"/>
      <c r="G52" s="426"/>
      <c r="H52" s="426"/>
      <c r="I52" s="426"/>
      <c r="J52" s="312"/>
      <c r="K52" s="398"/>
      <c r="L52" s="422"/>
      <c r="M52" s="403"/>
      <c r="N52" s="273"/>
    </row>
    <row r="53" spans="1:14">
      <c r="A53" s="163"/>
      <c r="B53" s="43"/>
      <c r="C53" s="426"/>
      <c r="D53" s="426"/>
      <c r="E53" s="426"/>
      <c r="F53" s="426"/>
      <c r="G53" s="426"/>
      <c r="H53" s="426"/>
      <c r="I53" s="426"/>
      <c r="J53" s="312"/>
      <c r="K53" s="398"/>
      <c r="L53" s="422"/>
      <c r="M53" s="403"/>
      <c r="N53" s="273"/>
    </row>
    <row r="54" spans="1:14">
      <c r="A54" s="163"/>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1325</v>
      </c>
      <c r="B61" s="46" t="str">
        <f>VLOOKUP(A61,TRANSPORTE!A3:D117,3,FALSE)</f>
        <v xml:space="preserve">Transporte de estructuras metálicas </v>
      </c>
      <c r="C61" s="318"/>
      <c r="D61" s="318"/>
      <c r="E61" s="318"/>
      <c r="F61" s="318"/>
      <c r="G61" s="318"/>
      <c r="H61" s="312" t="s">
        <v>2044</v>
      </c>
      <c r="I61" s="280">
        <v>1</v>
      </c>
      <c r="J61" s="287">
        <v>1</v>
      </c>
      <c r="K61" s="280">
        <f>I61*J61</f>
        <v>1</v>
      </c>
      <c r="L61" s="913">
        <f>VLOOKUP(A61,TRANSPORTE!A3:D117,4,FALSE)</f>
        <v>0.30586190528046459</v>
      </c>
      <c r="M61" s="914"/>
      <c r="N61" s="288">
        <f>K61*L61</f>
        <v>0.30586190528046459</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0.30586190528046459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4"/>
      <c r="B72" s="49"/>
      <c r="C72" s="47"/>
      <c r="D72" s="47"/>
      <c r="E72" s="47"/>
      <c r="F72" s="47"/>
      <c r="G72" s="47"/>
      <c r="H72" s="47"/>
      <c r="I72" s="293"/>
      <c r="J72" s="294"/>
      <c r="K72" s="295"/>
      <c r="L72" s="50"/>
      <c r="M72" s="435"/>
      <c r="N72" s="396"/>
      <c r="O72" s="106"/>
    </row>
    <row r="73" spans="1:15">
      <c r="A73" s="164"/>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0.30586190528046459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6.117238105609292E-2</v>
      </c>
      <c r="M85" s="862"/>
      <c r="N85" s="51"/>
    </row>
    <row r="86" spans="1:14">
      <c r="B86" s="89" t="s">
        <v>973</v>
      </c>
      <c r="C86" s="90"/>
      <c r="D86" s="90"/>
      <c r="E86" s="90"/>
      <c r="F86" s="90"/>
      <c r="G86" s="90"/>
      <c r="H86" s="90"/>
      <c r="I86" s="87"/>
      <c r="J86" s="88"/>
      <c r="K86" s="305">
        <v>0.05</v>
      </c>
      <c r="L86" s="861">
        <f>N80*K86</f>
        <v>1.529309526402323E-2</v>
      </c>
      <c r="M86" s="862"/>
      <c r="N86" s="51"/>
    </row>
    <row r="87" spans="1:14" ht="15.75" thickBot="1">
      <c r="B87" s="91" t="s">
        <v>974</v>
      </c>
      <c r="C87" s="92"/>
      <c r="D87" s="92"/>
      <c r="E87" s="92"/>
      <c r="F87" s="92"/>
      <c r="G87" s="92"/>
      <c r="H87" s="92"/>
      <c r="I87" s="93"/>
      <c r="J87" s="94"/>
      <c r="K87" s="306">
        <v>0.05</v>
      </c>
      <c r="L87" s="863">
        <f>N80*K87</f>
        <v>1.529309526402323E-2</v>
      </c>
      <c r="M87" s="864"/>
      <c r="N87" s="51"/>
    </row>
    <row r="88" spans="1:14" ht="15.75" thickBot="1">
      <c r="B88" s="826" t="s">
        <v>953</v>
      </c>
      <c r="C88" s="827"/>
      <c r="D88" s="827"/>
      <c r="E88" s="827"/>
      <c r="F88" s="827"/>
      <c r="G88" s="827"/>
      <c r="H88" s="827"/>
      <c r="I88" s="827"/>
      <c r="J88" s="827"/>
      <c r="K88" s="827"/>
      <c r="L88" s="827"/>
      <c r="M88" s="828"/>
      <c r="N88" s="52">
        <f>L85+L86+L87</f>
        <v>9.1758571584139373E-2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52">
        <f>N80+N88</f>
        <v>0.39762047686460394</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1127</v>
      </c>
      <c r="C31" s="81" t="s">
        <v>2130</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3229.4548171727711</v>
      </c>
      <c r="L36" s="271"/>
      <c r="M36" s="337">
        <v>40</v>
      </c>
      <c r="N36" s="273">
        <f t="shared" ref="N36:N41" si="0">K36/M36</f>
        <v>80.73637042931928</v>
      </c>
    </row>
    <row r="37" spans="1:14">
      <c r="A37" s="113" t="s">
        <v>195</v>
      </c>
      <c r="B37" s="875" t="str">
        <f>VLOOKUP(A37,EQUIPOS!A7:D154,3,FALSE)</f>
        <v xml:space="preserve">Equipo de oxicorte, Capacidad de corte: hasta 6´´ (152mm) </v>
      </c>
      <c r="C37" s="876"/>
      <c r="D37" s="876"/>
      <c r="E37" s="876"/>
      <c r="F37" s="876"/>
      <c r="G37" s="876"/>
      <c r="H37" s="877"/>
      <c r="I37" s="422"/>
      <c r="J37" s="423"/>
      <c r="K37" s="270">
        <f>VLOOKUP(A37,EQUIPOS!A7:D164,4,FALSE)</f>
        <v>15258.187490398428</v>
      </c>
      <c r="L37" s="336"/>
      <c r="M37" s="337">
        <v>400</v>
      </c>
      <c r="N37" s="273">
        <f t="shared" si="0"/>
        <v>38.145468725996068</v>
      </c>
    </row>
    <row r="38" spans="1:14">
      <c r="A38" s="113" t="s">
        <v>204</v>
      </c>
      <c r="B38" s="875" t="str">
        <f>VLOOKUP(A38,EQUIPOS!A8:D154,3,FALSE)</f>
        <v xml:space="preserve">Equipo de soldadura 250 AMP
</v>
      </c>
      <c r="C38" s="876"/>
      <c r="D38" s="876"/>
      <c r="E38" s="876"/>
      <c r="F38" s="876"/>
      <c r="G38" s="876"/>
      <c r="H38" s="877"/>
      <c r="I38" s="422"/>
      <c r="J38" s="423"/>
      <c r="K38" s="270">
        <f>VLOOKUP(A38,EQUIPOS!A8:D165,4,FALSE)</f>
        <v>16003.742760656178</v>
      </c>
      <c r="L38" s="336"/>
      <c r="M38" s="337">
        <v>400</v>
      </c>
      <c r="N38" s="273">
        <f t="shared" si="0"/>
        <v>40.009356901640444</v>
      </c>
    </row>
    <row r="39" spans="1:14">
      <c r="A39" s="113" t="s">
        <v>208</v>
      </c>
      <c r="B39" s="875" t="str">
        <f>VLOOKUP(A39,EQUIPOS!A9:D154,3,FALSE)</f>
        <v>Equipo de soldadura 400</v>
      </c>
      <c r="C39" s="876"/>
      <c r="D39" s="876"/>
      <c r="E39" s="876"/>
      <c r="F39" s="876"/>
      <c r="G39" s="876"/>
      <c r="H39" s="877"/>
      <c r="I39" s="422"/>
      <c r="J39" s="423"/>
      <c r="K39" s="270">
        <f>VLOOKUP(A39,EQUIPOS!A9:D166,4,FALSE)</f>
        <v>16147.274085863857</v>
      </c>
      <c r="L39" s="336"/>
      <c r="M39" s="337">
        <v>400</v>
      </c>
      <c r="N39" s="273">
        <f t="shared" si="0"/>
        <v>40.36818521465964</v>
      </c>
    </row>
    <row r="40" spans="1:14">
      <c r="A40" s="113" t="s">
        <v>210</v>
      </c>
      <c r="B40" s="875" t="str">
        <f>VLOOKUP(A40,EQUIPOS!A10:D154,3,FALSE)</f>
        <v>Equipo de soldadura 600</v>
      </c>
      <c r="C40" s="876"/>
      <c r="D40" s="876"/>
      <c r="E40" s="876"/>
      <c r="F40" s="876"/>
      <c r="G40" s="876"/>
      <c r="H40" s="877"/>
      <c r="I40" s="422"/>
      <c r="J40" s="423"/>
      <c r="K40" s="270">
        <f>VLOOKUP(A40,EQUIPOS!A10:D167,4,FALSE)</f>
        <v>18301.269187730522</v>
      </c>
      <c r="L40" s="336"/>
      <c r="M40" s="337">
        <v>400</v>
      </c>
      <c r="N40" s="273">
        <f t="shared" si="0"/>
        <v>45.753172969326307</v>
      </c>
    </row>
    <row r="41" spans="1:14">
      <c r="A41" s="113" t="s">
        <v>243</v>
      </c>
      <c r="B41" s="875" t="str">
        <f>VLOOKUP(A41,EQUIPOS!A11:D155,3,FALSE)</f>
        <v>Grúa 10 ton</v>
      </c>
      <c r="C41" s="876"/>
      <c r="D41" s="876"/>
      <c r="E41" s="876"/>
      <c r="F41" s="876"/>
      <c r="G41" s="876"/>
      <c r="H41" s="877"/>
      <c r="I41" s="422"/>
      <c r="J41" s="423"/>
      <c r="K41" s="270">
        <f>VLOOKUP(A41,EQUIPOS!A11:D168,4,FALSE)</f>
        <v>413698.28819858935</v>
      </c>
      <c r="L41" s="336"/>
      <c r="M41" s="337">
        <v>400</v>
      </c>
      <c r="N41" s="273">
        <f t="shared" si="0"/>
        <v>1034.2457204964733</v>
      </c>
    </row>
    <row r="42" spans="1:14">
      <c r="B42" s="875"/>
      <c r="C42" s="876"/>
      <c r="D42" s="876"/>
      <c r="E42" s="876"/>
      <c r="F42" s="876"/>
      <c r="G42" s="876"/>
      <c r="H42" s="877"/>
      <c r="I42" s="36"/>
      <c r="J42" s="37"/>
      <c r="K42" s="270"/>
      <c r="L42" s="277"/>
      <c r="M42" s="337"/>
      <c r="N42" s="273"/>
    </row>
    <row r="43" spans="1:14">
      <c r="B43" s="321"/>
      <c r="C43" s="322"/>
      <c r="D43" s="322"/>
      <c r="E43" s="322"/>
      <c r="F43" s="324"/>
      <c r="G43" s="324"/>
      <c r="H43" s="125"/>
      <c r="I43" s="36"/>
      <c r="J43" s="37"/>
      <c r="K43" s="270"/>
      <c r="L43" s="277"/>
      <c r="M43" s="278"/>
      <c r="N43" s="274"/>
    </row>
    <row r="44" spans="1:14">
      <c r="B44" s="883" t="s">
        <v>952</v>
      </c>
      <c r="C44" s="884"/>
      <c r="D44" s="884"/>
      <c r="E44" s="38"/>
      <c r="F44" s="39"/>
      <c r="G44" s="39"/>
      <c r="H44" s="40"/>
      <c r="I44" s="36"/>
      <c r="J44" s="37"/>
      <c r="K44" s="280"/>
      <c r="L44" s="277"/>
      <c r="M44" s="402">
        <v>0.05</v>
      </c>
      <c r="N44" s="345">
        <f>N81*M44</f>
        <v>100.80399809240021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5">
        <f>SUM(N36:N44)</f>
        <v>1380.0622728298151</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6" t="s">
        <v>945</v>
      </c>
      <c r="K50" s="85" t="s">
        <v>946</v>
      </c>
      <c r="L50" s="907" t="s">
        <v>955</v>
      </c>
      <c r="M50" s="906"/>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28122.452074752935</v>
      </c>
      <c r="N51" s="273">
        <f>K51*M51</f>
        <v>140.61226037376468</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3759.2257365230962</v>
      </c>
      <c r="N52" s="273">
        <f t="shared" ref="N52:N58" si="1">K52*M52</f>
        <v>18.796128682615482</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13569.944017458336</v>
      </c>
      <c r="N53" s="273">
        <f t="shared" si="1"/>
        <v>67.849720087291686</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10100.392983458831</v>
      </c>
      <c r="N54" s="273">
        <f t="shared" si="1"/>
        <v>101.00392983458831</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18882.217821619826</v>
      </c>
      <c r="N55" s="273">
        <f t="shared" si="1"/>
        <v>188.82217821619827</v>
      </c>
    </row>
    <row r="56" spans="1:14">
      <c r="A56" s="163" t="s">
        <v>608</v>
      </c>
      <c r="B56" s="43" t="str">
        <f>VLOOKUP(A56,MATERIALES!A8:D373,3,FALSE)</f>
        <v>Pintura anticorrosiva</v>
      </c>
      <c r="C56" s="426"/>
      <c r="D56" s="426"/>
      <c r="E56" s="426"/>
      <c r="F56" s="426"/>
      <c r="G56" s="426"/>
      <c r="H56" s="426"/>
      <c r="I56" s="426"/>
      <c r="J56" s="313" t="str">
        <f>VLOOKUP(A56,MATERIALES!A10:D648,2,FALSE)</f>
        <v>gal</v>
      </c>
      <c r="K56" s="437">
        <v>5.0000000000000001E-4</v>
      </c>
      <c r="L56" s="422"/>
      <c r="M56" s="403">
        <f>VLOOKUP(A56,MATERIALES!A8:D401,4,FALSE)</f>
        <v>33320.884069142536</v>
      </c>
      <c r="N56" s="273">
        <f t="shared" si="1"/>
        <v>16.660442034571268</v>
      </c>
    </row>
    <row r="57" spans="1:14">
      <c r="A57" s="163" t="s">
        <v>607</v>
      </c>
      <c r="B57" s="43" t="str">
        <f>VLOOKUP(A57,MATERIALES!A9:D373,3,FALSE)</f>
        <v xml:space="preserve">Pintura acrílica, esmalte o similar </v>
      </c>
      <c r="C57" s="426"/>
      <c r="D57" s="426"/>
      <c r="E57" s="426"/>
      <c r="F57" s="426"/>
      <c r="G57" s="426"/>
      <c r="H57" s="426"/>
      <c r="I57" s="426"/>
      <c r="J57" s="313" t="str">
        <f>VLOOKUP(A57,MATERIALES!A11:D649,2,FALSE)</f>
        <v>gal</v>
      </c>
      <c r="K57" s="398">
        <v>1E-3</v>
      </c>
      <c r="L57" s="422"/>
      <c r="M57" s="403">
        <f>VLOOKUP(A57,MATERIALES!A9:D402,4,FALSE)</f>
        <v>41650.553209285776</v>
      </c>
      <c r="N57" s="273">
        <f t="shared" si="1"/>
        <v>41.650553209285775</v>
      </c>
    </row>
    <row r="58" spans="1:14" ht="15.75" thickBot="1">
      <c r="A58" t="s">
        <v>840</v>
      </c>
      <c r="B58" s="43" t="str">
        <f>VLOOKUP(A58,MATERIALES!A10:D373,3,FALSE)</f>
        <v>Disolvente para pintura (TINNER)</v>
      </c>
      <c r="C58" s="311"/>
      <c r="D58" s="311"/>
      <c r="E58" s="311"/>
      <c r="F58" s="311"/>
      <c r="G58" s="311"/>
      <c r="H58" s="311"/>
      <c r="I58" s="311"/>
      <c r="J58" s="434" t="str">
        <f>VLOOKUP(A58,MATERIALES!A11:D650,2,FALSE)</f>
        <v>gal</v>
      </c>
      <c r="K58" s="126">
        <v>1E-3</v>
      </c>
      <c r="L58" s="326"/>
      <c r="M58" s="403">
        <f>VLOOKUP(A58,MATERIALES!A10:D403,4,FALSE)</f>
        <v>19020.671322802198</v>
      </c>
      <c r="N58" s="273">
        <f t="shared" si="1"/>
        <v>19.020671322802198</v>
      </c>
    </row>
    <row r="59" spans="1:14" ht="15.75" thickBot="1">
      <c r="B59" s="826" t="s">
        <v>953</v>
      </c>
      <c r="C59" s="827"/>
      <c r="D59" s="827"/>
      <c r="E59" s="827"/>
      <c r="F59" s="827"/>
      <c r="G59" s="827"/>
      <c r="H59" s="827"/>
      <c r="I59" s="827"/>
      <c r="J59" s="827"/>
      <c r="K59" s="827"/>
      <c r="L59" s="827"/>
      <c r="M59" s="828"/>
      <c r="N59" s="395">
        <f>SUM(N51:N58)</f>
        <v>594.4158837611177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B64" s="46"/>
      <c r="C64" s="318"/>
      <c r="D64" s="318"/>
      <c r="E64" s="318"/>
      <c r="F64" s="318"/>
      <c r="G64" s="318"/>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87780</v>
      </c>
      <c r="J77" s="294">
        <v>185</v>
      </c>
      <c r="K77" s="295">
        <f>VLOOKUP(A77,'MANO DE OBRA'!A9:D101,4,FALSE)</f>
        <v>162393</v>
      </c>
      <c r="L77" s="50"/>
      <c r="M77" s="435">
        <v>320</v>
      </c>
      <c r="N77" s="396">
        <f>K77/M77</f>
        <v>507.47812499999998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5"/>
      <c r="N79" s="396"/>
    </row>
    <row r="80" spans="1:15" ht="15.75" thickBot="1">
      <c r="B80" s="902"/>
      <c r="C80" s="903"/>
      <c r="D80" s="903"/>
      <c r="E80" s="903"/>
      <c r="F80" s="903"/>
      <c r="G80" s="903"/>
      <c r="H80" s="903"/>
      <c r="I80" s="471"/>
      <c r="J80" s="472"/>
      <c r="K80" s="475"/>
      <c r="L80" s="476"/>
      <c r="M80" s="477"/>
      <c r="N80" s="396"/>
    </row>
    <row r="81" spans="1:14" ht="15.75" thickBot="1">
      <c r="B81" s="915" t="s">
        <v>953</v>
      </c>
      <c r="C81" s="869"/>
      <c r="D81" s="869"/>
      <c r="E81" s="869"/>
      <c r="F81" s="869"/>
      <c r="G81" s="869"/>
      <c r="H81" s="869"/>
      <c r="I81" s="869"/>
      <c r="J81" s="869"/>
      <c r="K81" s="869"/>
      <c r="L81" s="869"/>
      <c r="M81" s="870"/>
      <c r="N81" s="302">
        <f>SUM(N75:N80)</f>
        <v>2016.0799618480041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3990.5581184389371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798.11162368778741</v>
      </c>
      <c r="M88" s="862"/>
      <c r="N88" s="51"/>
    </row>
    <row r="89" spans="1:14">
      <c r="B89" s="89" t="s">
        <v>973</v>
      </c>
      <c r="C89" s="90"/>
      <c r="D89" s="90"/>
      <c r="E89" s="90"/>
      <c r="F89" s="90"/>
      <c r="G89" s="90"/>
      <c r="H89" s="90"/>
      <c r="I89" s="87"/>
      <c r="J89" s="88"/>
      <c r="K89" s="305">
        <v>0.05</v>
      </c>
      <c r="L89" s="861">
        <f>N83*K89</f>
        <v>199.52790592194685</v>
      </c>
      <c r="M89" s="862"/>
      <c r="N89" s="51"/>
    </row>
    <row r="90" spans="1:14" ht="15.75" thickBot="1">
      <c r="B90" s="91" t="s">
        <v>974</v>
      </c>
      <c r="C90" s="92"/>
      <c r="D90" s="92"/>
      <c r="E90" s="92"/>
      <c r="F90" s="92"/>
      <c r="G90" s="92"/>
      <c r="H90" s="92"/>
      <c r="I90" s="93"/>
      <c r="J90" s="94"/>
      <c r="K90" s="306">
        <v>0.05</v>
      </c>
      <c r="L90" s="863">
        <f>N83*K90</f>
        <v>199.52790592194685</v>
      </c>
      <c r="M90" s="864"/>
      <c r="N90" s="51"/>
    </row>
    <row r="91" spans="1:14" ht="15.75" thickBot="1">
      <c r="B91" s="826" t="s">
        <v>953</v>
      </c>
      <c r="C91" s="827"/>
      <c r="D91" s="827"/>
      <c r="E91" s="827"/>
      <c r="F91" s="827"/>
      <c r="G91" s="827"/>
      <c r="H91" s="827"/>
      <c r="I91" s="827"/>
      <c r="J91" s="827"/>
      <c r="K91" s="827"/>
      <c r="L91" s="827"/>
      <c r="M91" s="828"/>
      <c r="N91" s="52">
        <f>L88+L89+L90</f>
        <v>1197.1674355316811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5187.7255539706184</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42.75" customHeight="1" thickBot="1">
      <c r="A31" t="s">
        <v>1845</v>
      </c>
      <c r="B31" s="80" t="s">
        <v>1128</v>
      </c>
      <c r="C31" s="968" t="s">
        <v>2132</v>
      </c>
      <c r="D31" s="969"/>
      <c r="E31" s="969"/>
      <c r="F31" s="969"/>
      <c r="G31" s="969"/>
      <c r="H31" s="969"/>
      <c r="I31" s="969"/>
      <c r="J31" s="969"/>
      <c r="K31" s="469"/>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8"/>
      <c r="J36" s="269"/>
      <c r="K36" s="270">
        <f>VLOOKUP(A36,EQUIPOS!A6:D163,4,FALSE)</f>
        <v>2419.5280535008701</v>
      </c>
      <c r="L36" s="271"/>
      <c r="M36" s="337">
        <v>4</v>
      </c>
      <c r="N36" s="273">
        <f>K36/M36</f>
        <v>604.88201337521753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1010.0320112950249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1614.9140246702423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0.01</v>
      </c>
      <c r="L48" s="268"/>
      <c r="M48" s="403">
        <f>VLOOKUP(A48,MATERIALES!A5:D396,4,FALSE)</f>
        <v>385679.34273946879</v>
      </c>
      <c r="N48" s="273">
        <f>K48*M48</f>
        <v>3856.793427394688</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123935.60732483938</v>
      </c>
      <c r="N49" s="273">
        <f>K49*M49</f>
        <v>123935.60732483938</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0.36499999999999999</v>
      </c>
      <c r="L50" s="422"/>
      <c r="M50" s="403">
        <f>VLOOKUP(A50,MATERIALES!A6:D398,4,FALSE)</f>
        <v>347728.15560514742</v>
      </c>
      <c r="N50" s="273">
        <f>K50*M50</f>
        <v>126920.7767958788</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254713.17754811287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2.9524348118831742</v>
      </c>
      <c r="M58" s="914"/>
      <c r="N58" s="288">
        <f>K58*L58</f>
        <v>0.82668174732728883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0.82668174732728883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32</v>
      </c>
      <c r="N69" s="396">
        <f>K69/M69</f>
        <v>6766.375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266429.23836748069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53285.847673496144</v>
      </c>
      <c r="M82" s="862"/>
      <c r="N82" s="51"/>
    </row>
    <row r="83" spans="1:14">
      <c r="B83" s="89" t="s">
        <v>973</v>
      </c>
      <c r="C83" s="90"/>
      <c r="D83" s="90"/>
      <c r="E83" s="90"/>
      <c r="F83" s="90"/>
      <c r="G83" s="90"/>
      <c r="H83" s="90"/>
      <c r="I83" s="87"/>
      <c r="J83" s="88"/>
      <c r="K83" s="305">
        <v>0.05</v>
      </c>
      <c r="L83" s="861">
        <f>N77*K83</f>
        <v>13321.461918374036</v>
      </c>
      <c r="M83" s="862"/>
      <c r="N83" s="51"/>
    </row>
    <row r="84" spans="1:14" ht="15.75" thickBot="1">
      <c r="B84" s="91" t="s">
        <v>974</v>
      </c>
      <c r="C84" s="92"/>
      <c r="D84" s="92"/>
      <c r="E84" s="92"/>
      <c r="F84" s="92"/>
      <c r="G84" s="92"/>
      <c r="H84" s="92"/>
      <c r="I84" s="93"/>
      <c r="J84" s="94"/>
      <c r="K84" s="306">
        <v>0.05</v>
      </c>
      <c r="L84" s="863">
        <f>N77*K84</f>
        <v>13321.461918374036</v>
      </c>
      <c r="M84" s="864"/>
      <c r="N84" s="51"/>
    </row>
    <row r="85" spans="1:14" ht="15.75" thickBot="1">
      <c r="B85" s="826" t="s">
        <v>953</v>
      </c>
      <c r="C85" s="827"/>
      <c r="D85" s="827"/>
      <c r="E85" s="827"/>
      <c r="F85" s="827"/>
      <c r="G85" s="827"/>
      <c r="H85" s="827"/>
      <c r="I85" s="827"/>
      <c r="J85" s="827"/>
      <c r="K85" s="827"/>
      <c r="L85" s="827"/>
      <c r="M85" s="828"/>
      <c r="N85" s="52">
        <f>L82+L83+L84</f>
        <v>79928.771510244202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346358.00987772492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45" customHeight="1" thickBot="1">
      <c r="A31" t="s">
        <v>1845</v>
      </c>
      <c r="B31" s="80" t="s">
        <v>1129</v>
      </c>
      <c r="C31" s="989" t="s">
        <v>2133</v>
      </c>
      <c r="D31" s="990"/>
      <c r="E31" s="990"/>
      <c r="F31" s="990"/>
      <c r="G31" s="990"/>
      <c r="H31" s="990"/>
      <c r="I31" s="990"/>
      <c r="J31" s="990"/>
      <c r="K31" s="478"/>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8"/>
      <c r="J36" s="269"/>
      <c r="K36" s="270">
        <f>VLOOKUP(A36,EQUIPOS!A6:D163,4,FALSE)</f>
        <v>2419.5280535008701</v>
      </c>
      <c r="L36" s="271"/>
      <c r="M36" s="442">
        <v>4</v>
      </c>
      <c r="N36" s="273">
        <f>K36/M36</f>
        <v>604.88201337521753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1010.0320112950249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1614.9140246702423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385679.34273946879</v>
      </c>
      <c r="N48" s="273">
        <f>K48*M48</f>
        <v>7713.586854789376</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123935.60732483938</v>
      </c>
      <c r="N49" s="273">
        <f>K49*M49</f>
        <v>123935.60732483938</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0.46</v>
      </c>
      <c r="L50" s="422"/>
      <c r="M50" s="403">
        <f>VLOOKUP(A50,MATERIALES!A6:D398,4,FALSE)</f>
        <v>347728.15560514742</v>
      </c>
      <c r="N50" s="273">
        <f>K50*M50</f>
        <v>159954.95157836782</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291604.14575799659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2.9524348118831742</v>
      </c>
      <c r="M58" s="914"/>
      <c r="N58" s="288">
        <f>K58*L58</f>
        <v>0.82668174732728883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0.82668174732728883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32</v>
      </c>
      <c r="N69" s="396">
        <f>K69/M69</f>
        <v>6766.375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303320.20657736441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60664.041315472889</v>
      </c>
      <c r="M82" s="862"/>
      <c r="N82" s="51"/>
    </row>
    <row r="83" spans="1:14">
      <c r="B83" s="89" t="s">
        <v>973</v>
      </c>
      <c r="C83" s="90"/>
      <c r="D83" s="90"/>
      <c r="E83" s="90"/>
      <c r="F83" s="90"/>
      <c r="G83" s="90"/>
      <c r="H83" s="90"/>
      <c r="I83" s="87"/>
      <c r="J83" s="88"/>
      <c r="K83" s="305">
        <v>0.05</v>
      </c>
      <c r="L83" s="861">
        <f>N77*K83</f>
        <v>15166.010328868222</v>
      </c>
      <c r="M83" s="862"/>
      <c r="N83" s="51"/>
    </row>
    <row r="84" spans="1:14" ht="15.75" thickBot="1">
      <c r="B84" s="91" t="s">
        <v>974</v>
      </c>
      <c r="C84" s="92"/>
      <c r="D84" s="92"/>
      <c r="E84" s="92"/>
      <c r="F84" s="92"/>
      <c r="G84" s="92"/>
      <c r="H84" s="92"/>
      <c r="I84" s="93"/>
      <c r="J84" s="94"/>
      <c r="K84" s="306">
        <v>0.05</v>
      </c>
      <c r="L84" s="863">
        <f>N77*K84</f>
        <v>15166.010328868222</v>
      </c>
      <c r="M84" s="864"/>
      <c r="N84" s="51"/>
    </row>
    <row r="85" spans="1:14" ht="15.75" thickBot="1">
      <c r="B85" s="826" t="s">
        <v>953</v>
      </c>
      <c r="C85" s="827"/>
      <c r="D85" s="827"/>
      <c r="E85" s="827"/>
      <c r="F85" s="827"/>
      <c r="G85" s="827"/>
      <c r="H85" s="827"/>
      <c r="I85" s="827"/>
      <c r="J85" s="827"/>
      <c r="K85" s="827"/>
      <c r="L85" s="827"/>
      <c r="M85" s="828"/>
      <c r="N85" s="52">
        <f>L82+L83+L84</f>
        <v>90996.061973209347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394316.26855057373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1677</v>
      </c>
      <c r="C31" s="81" t="s">
        <v>2134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310</v>
      </c>
      <c r="B36" s="875" t="str">
        <f>VLOOKUP(A36,EQUIPOS!A6:D154,3,FALSE)</f>
        <v>Retroexcavadora A25C</v>
      </c>
      <c r="C36" s="876"/>
      <c r="D36" s="876"/>
      <c r="E36" s="876"/>
      <c r="F36" s="876"/>
      <c r="G36" s="876"/>
      <c r="H36" s="877"/>
      <c r="I36" s="268"/>
      <c r="J36" s="269"/>
      <c r="K36" s="270">
        <f>VLOOKUP(A36,EQUIPOS!A6:D163,4,FALSE)</f>
        <v>186563.89098352884</v>
      </c>
      <c r="L36" s="271"/>
      <c r="M36" s="337">
        <v>3</v>
      </c>
      <c r="N36" s="273">
        <f>K36/M36</f>
        <v>62187.963661176276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1346.7093483933668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63534.67300956964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385679.34273946879</v>
      </c>
      <c r="N48" s="273">
        <f>K48*M48</f>
        <v>7713.586854789376</v>
      </c>
    </row>
    <row r="49" spans="1:14">
      <c r="A49" s="163" t="s">
        <v>548</v>
      </c>
      <c r="B49" s="43" t="str">
        <f>VLOOKUP(A49,MATERIALES!A6:D373,3,FALSE)</f>
        <v>Material para solado y atraque</v>
      </c>
      <c r="C49" s="426"/>
      <c r="D49" s="426"/>
      <c r="E49" s="426"/>
      <c r="F49" s="426"/>
      <c r="G49" s="426"/>
      <c r="H49" s="426"/>
      <c r="I49" s="426"/>
      <c r="J49" s="313" t="str">
        <f>VLOOKUP(A49,MATERIALES!A5:D641,2,FALSE)</f>
        <v>m3</v>
      </c>
      <c r="K49" s="398">
        <v>0.46</v>
      </c>
      <c r="L49" s="422"/>
      <c r="M49" s="403">
        <f>VLOOKUP(A49,MATERIALES!A6:D397,4,FALSE)</f>
        <v>36157.438381825203</v>
      </c>
      <c r="N49" s="273">
        <f>K49*M49</f>
        <v>16632.421655639595</v>
      </c>
    </row>
    <row r="50" spans="1:14">
      <c r="A50" s="163" t="s">
        <v>714</v>
      </c>
      <c r="B50" s="43" t="str">
        <f>VLOOKUP(A50,MATERIALES!A6:D373,3,FALSE)</f>
        <v>Tubo concreto reforzado 900mm (tipo 1)</v>
      </c>
      <c r="C50" s="426"/>
      <c r="D50" s="426"/>
      <c r="E50" s="426"/>
      <c r="F50" s="426"/>
      <c r="G50" s="426"/>
      <c r="H50" s="426"/>
      <c r="I50" s="426"/>
      <c r="J50" s="313" t="str">
        <f>VLOOKUP(A50,MATERIALES!A6:D642,2,FALSE)</f>
        <v>m</v>
      </c>
      <c r="K50" s="398">
        <v>1</v>
      </c>
      <c r="L50" s="422"/>
      <c r="M50" s="403">
        <f>VLOOKUP(A50,MATERIALES!A6:D398,4,FALSE)</f>
        <v>447663.5228225977</v>
      </c>
      <c r="N50" s="273">
        <f>K50*M50</f>
        <v>447663.5228225977</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472009.53133302665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2.9524348118831742</v>
      </c>
      <c r="M58" s="914"/>
      <c r="N58" s="288">
        <f>K58*L58</f>
        <v>0.82668174732728883</v>
      </c>
    </row>
    <row r="59" spans="1:14">
      <c r="A59" t="s">
        <v>1323</v>
      </c>
      <c r="B59" s="46" t="str">
        <f>VLOOKUP(A59,TRANSPORTE!A1:D117,3,FALSE)</f>
        <v>Transporte de Material de Solado y Atraque Tubería de Concreto Reforzado</v>
      </c>
      <c r="C59" s="47"/>
      <c r="D59" s="47"/>
      <c r="E59" s="47"/>
      <c r="F59" s="47"/>
      <c r="G59" s="47"/>
      <c r="H59" s="312" t="s">
        <v>339</v>
      </c>
      <c r="I59" s="280">
        <v>0.46</v>
      </c>
      <c r="J59" s="287">
        <v>1</v>
      </c>
      <c r="K59" s="280">
        <f>I59*J59</f>
        <v>0.46</v>
      </c>
      <c r="L59" s="913">
        <f>VLOOKUP(A59,TRANSPORTE!A1:D117,4,FALSE)</f>
        <v>1117.717304658089</v>
      </c>
      <c r="M59" s="914"/>
      <c r="N59" s="288">
        <f>K59*L59</f>
        <v>514.14996014272094</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514.9766418900482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24</v>
      </c>
      <c r="N69" s="396">
        <f>K69/M69</f>
        <v>9021.8333333333339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24</v>
      </c>
      <c r="N70" s="396">
        <f>K70/M70</f>
        <v>4445.260150600333</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13467.093483933666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549526.27446841996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109905.254893684</v>
      </c>
      <c r="M82" s="862"/>
      <c r="N82" s="51"/>
    </row>
    <row r="83" spans="1:14">
      <c r="B83" s="89" t="s">
        <v>973</v>
      </c>
      <c r="C83" s="90"/>
      <c r="D83" s="90"/>
      <c r="E83" s="90"/>
      <c r="F83" s="90"/>
      <c r="G83" s="90"/>
      <c r="H83" s="90"/>
      <c r="I83" s="87"/>
      <c r="J83" s="88"/>
      <c r="K83" s="305">
        <v>0.05</v>
      </c>
      <c r="L83" s="861">
        <f>N77*K83</f>
        <v>27476.313723421001</v>
      </c>
      <c r="M83" s="862"/>
      <c r="N83" s="51"/>
    </row>
    <row r="84" spans="1:14" ht="15.75" thickBot="1">
      <c r="B84" s="91" t="s">
        <v>974</v>
      </c>
      <c r="C84" s="92"/>
      <c r="D84" s="92"/>
      <c r="E84" s="92"/>
      <c r="F84" s="92"/>
      <c r="G84" s="92"/>
      <c r="H84" s="92"/>
      <c r="I84" s="93"/>
      <c r="J84" s="94"/>
      <c r="K84" s="306">
        <v>0.05</v>
      </c>
      <c r="L84" s="863">
        <f>N77*K84</f>
        <v>27476.313723421001</v>
      </c>
      <c r="M84" s="864"/>
      <c r="N84" s="51"/>
    </row>
    <row r="85" spans="1:14" ht="15.75" thickBot="1">
      <c r="B85" s="826" t="s">
        <v>953</v>
      </c>
      <c r="C85" s="827"/>
      <c r="D85" s="827"/>
      <c r="E85" s="827"/>
      <c r="F85" s="827"/>
      <c r="G85" s="827"/>
      <c r="H85" s="827"/>
      <c r="I85" s="827"/>
      <c r="J85" s="827"/>
      <c r="K85" s="827"/>
      <c r="L85" s="827"/>
      <c r="M85" s="828"/>
      <c r="N85" s="52">
        <f>L82+L83+L84</f>
        <v>164857.88234052603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714384.15680894605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1130</v>
      </c>
      <c r="C31" s="81" t="s">
        <v>2136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6145.6588502993673</v>
      </c>
      <c r="L36" s="271"/>
      <c r="M36" s="337">
        <v>0.5</v>
      </c>
      <c r="N36" s="273">
        <f>K36/M36</f>
        <v>12291.317700598735</v>
      </c>
    </row>
    <row r="37" spans="1:14">
      <c r="A37" s="113" t="s">
        <v>320</v>
      </c>
      <c r="B37" s="875" t="str">
        <f>VLOOKUP(A37,EQUIPOS!A7:D154,3,FALSE)</f>
        <v>Retroexcavadora sobre llantas, motor 62HP, Profundidad de excavación de 5.41 metros.</v>
      </c>
      <c r="C37" s="876"/>
      <c r="D37" s="876"/>
      <c r="E37" s="876"/>
      <c r="F37" s="876"/>
      <c r="G37" s="876"/>
      <c r="H37" s="877"/>
      <c r="I37" s="422"/>
      <c r="J37" s="423"/>
      <c r="K37" s="270">
        <f>VLOOKUP(A37,EQUIPOS!A7:D164,4,FALSE)</f>
        <v>132407.64750408361</v>
      </c>
      <c r="L37" s="336"/>
      <c r="M37" s="337">
        <v>1.5</v>
      </c>
      <c r="N37" s="273">
        <f>K37/M37</f>
        <v>88271.765002722401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103256.50140010787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36157.438381825203</v>
      </c>
      <c r="N48" s="273">
        <f>K48*M48</f>
        <v>20971.314261458618</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160699.72614144537</v>
      </c>
      <c r="N49" s="273">
        <f>K49*M49</f>
        <v>160699.72614144537</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181671.04040290398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13">
        <f>VLOOKUP(A58,TRANSPORTE!A1:D117,4,FALSE)</f>
        <v>810.69261006275167</v>
      </c>
      <c r="M58" s="914"/>
      <c r="N58" s="288">
        <f>K58*L58</f>
        <v>810.69261006275167</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13">
        <f>VLOOKUP(A59,TRANSPORTE!A1:D117,4,FALSE)</f>
        <v>1117.717304658089</v>
      </c>
      <c r="M59" s="914"/>
      <c r="N59" s="288">
        <f>K59*L59</f>
        <v>648.27603670169162</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f>
        <v>1458.9686467644433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12</v>
      </c>
      <c r="N69" s="396">
        <f>K69/M69</f>
        <v>18043.666666666668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26934.186967867332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313320.69741764362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62664.139483528728</v>
      </c>
      <c r="M82" s="862"/>
      <c r="N82" s="51"/>
    </row>
    <row r="83" spans="1:14">
      <c r="B83" s="89" t="s">
        <v>973</v>
      </c>
      <c r="C83" s="90"/>
      <c r="D83" s="90"/>
      <c r="E83" s="90"/>
      <c r="F83" s="90"/>
      <c r="G83" s="90"/>
      <c r="H83" s="90"/>
      <c r="I83" s="87"/>
      <c r="J83" s="88"/>
      <c r="K83" s="305">
        <v>0.05</v>
      </c>
      <c r="L83" s="861">
        <f>N77*K83</f>
        <v>15666.034870882182</v>
      </c>
      <c r="M83" s="862"/>
      <c r="N83" s="51"/>
    </row>
    <row r="84" spans="1:14" ht="15.75" thickBot="1">
      <c r="B84" s="91" t="s">
        <v>974</v>
      </c>
      <c r="C84" s="92"/>
      <c r="D84" s="92"/>
      <c r="E84" s="92"/>
      <c r="F84" s="92"/>
      <c r="G84" s="92"/>
      <c r="H84" s="92"/>
      <c r="I84" s="93"/>
      <c r="J84" s="94"/>
      <c r="K84" s="306">
        <v>0.05</v>
      </c>
      <c r="L84" s="863">
        <f>N77*K84</f>
        <v>15666.034870882182</v>
      </c>
      <c r="M84" s="864"/>
      <c r="N84" s="51"/>
    </row>
    <row r="85" spans="1:14" ht="15.75" thickBot="1">
      <c r="B85" s="826" t="s">
        <v>953</v>
      </c>
      <c r="C85" s="827"/>
      <c r="D85" s="827"/>
      <c r="E85" s="827"/>
      <c r="F85" s="827"/>
      <c r="G85" s="827"/>
      <c r="H85" s="827"/>
      <c r="I85" s="827"/>
      <c r="J85" s="827"/>
      <c r="K85" s="827"/>
      <c r="L85" s="827"/>
      <c r="M85" s="828"/>
      <c r="N85" s="52">
        <f>L82+L83+L84</f>
        <v>93996.209225293089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407316.90664293669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1131</v>
      </c>
      <c r="C31" s="81" t="s">
        <v>2135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6145.6588502993673</v>
      </c>
      <c r="L36" s="271"/>
      <c r="M36" s="337">
        <v>0.5</v>
      </c>
      <c r="N36" s="273">
        <f>K36/M36</f>
        <v>12291.317700598735</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422"/>
      <c r="J37" s="423"/>
      <c r="K37" s="270">
        <f>VLOOKUP(A37,EQUIPOS!A7:D164,4,FALSE)</f>
        <v>122065.49992318742</v>
      </c>
      <c r="L37" s="336"/>
      <c r="M37" s="337">
        <v>1.5</v>
      </c>
      <c r="N37" s="273">
        <f>K37/M37</f>
        <v>81376.999948791621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96361.736346177087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36157.438381825203</v>
      </c>
      <c r="N48" s="273">
        <f>K48*M48</f>
        <v>20971.314261458618</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160699.72614144537</v>
      </c>
      <c r="N49" s="273">
        <f>K49*M49</f>
        <v>160699.72614144537</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181671.04040290398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13">
        <f>VLOOKUP(A58,TRANSPORTE!A1:D117,4,FALSE)</f>
        <v>810.69261006275167</v>
      </c>
      <c r="M58" s="914"/>
      <c r="N58" s="288">
        <f>K58*L58</f>
        <v>810.69261006275167</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13">
        <f>VLOOKUP(A59,TRANSPORTE!A1:D117,4,FALSE)</f>
        <v>1117.717304658089</v>
      </c>
      <c r="M59" s="914"/>
      <c r="N59" s="288">
        <f>K59*L59</f>
        <v>648.27603670169162</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1458.9686467644433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12</v>
      </c>
      <c r="N69" s="396">
        <f>K69/M69</f>
        <v>18043.666666666668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26934.186967867332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306425.93236371287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61285.186472742578</v>
      </c>
      <c r="M82" s="862"/>
      <c r="N82" s="51"/>
    </row>
    <row r="83" spans="1:14">
      <c r="B83" s="89" t="s">
        <v>973</v>
      </c>
      <c r="C83" s="90"/>
      <c r="D83" s="90"/>
      <c r="E83" s="90"/>
      <c r="F83" s="90"/>
      <c r="G83" s="90"/>
      <c r="H83" s="90"/>
      <c r="I83" s="87"/>
      <c r="J83" s="88"/>
      <c r="K83" s="305">
        <v>0.05</v>
      </c>
      <c r="L83" s="861">
        <f>N77*K83</f>
        <v>15321.296618185645</v>
      </c>
      <c r="M83" s="862"/>
      <c r="N83" s="51"/>
    </row>
    <row r="84" spans="1:14" ht="15.75" thickBot="1">
      <c r="B84" s="91" t="s">
        <v>974</v>
      </c>
      <c r="C84" s="92"/>
      <c r="D84" s="92"/>
      <c r="E84" s="92"/>
      <c r="F84" s="92"/>
      <c r="G84" s="92"/>
      <c r="H84" s="92"/>
      <c r="I84" s="93"/>
      <c r="J84" s="94"/>
      <c r="K84" s="306">
        <v>0.05</v>
      </c>
      <c r="L84" s="863">
        <f>N77*K84</f>
        <v>15321.296618185645</v>
      </c>
      <c r="M84" s="864"/>
      <c r="N84" s="51"/>
    </row>
    <row r="85" spans="1:14" ht="15.75" thickBot="1">
      <c r="B85" s="826" t="s">
        <v>953</v>
      </c>
      <c r="C85" s="827"/>
      <c r="D85" s="827"/>
      <c r="E85" s="827"/>
      <c r="F85" s="827"/>
      <c r="G85" s="827"/>
      <c r="H85" s="827"/>
      <c r="I85" s="827"/>
      <c r="J85" s="827"/>
      <c r="K85" s="827"/>
      <c r="L85" s="827"/>
      <c r="M85" s="828"/>
      <c r="N85" s="52">
        <f>L82+L83+L84</f>
        <v>91927.779709113864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398353.71207282675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1678</v>
      </c>
      <c r="C31" s="81" t="s">
        <v>1679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134.53962180720401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134.53962180720401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713</v>
      </c>
      <c r="B48" s="43" t="str">
        <f>VLOOKUP(A48,MATERIALES!A5:D373,3,FALSE)</f>
        <v>Tubería de Plástico</v>
      </c>
      <c r="C48" s="282"/>
      <c r="D48" s="282"/>
      <c r="E48" s="282"/>
      <c r="F48" s="282"/>
      <c r="G48" s="282"/>
      <c r="H48" s="282"/>
      <c r="I48" s="269"/>
      <c r="J48" s="225" t="str">
        <f>VLOOKUP(A48,MATERIALES!A4:D640,2,FALSE)</f>
        <v>m</v>
      </c>
      <c r="K48" s="283">
        <v>1</v>
      </c>
      <c r="L48" s="268"/>
      <c r="M48" s="403">
        <f>VLOOKUP(A48,MATERIALES!A5:D396,4,FALSE)</f>
        <v>13708.834495052011</v>
      </c>
      <c r="N48" s="273">
        <f>K48*M48</f>
        <v>13708.834495052011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13708.834495052011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100</v>
      </c>
      <c r="N69" s="396">
        <f>K69/M69</f>
        <v>1623.93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2690.7924361440801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16534.166553003295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3306.8333106006594</v>
      </c>
      <c r="M82" s="862"/>
      <c r="N82" s="51"/>
    </row>
    <row r="83" spans="1:14">
      <c r="B83" s="89" t="s">
        <v>973</v>
      </c>
      <c r="C83" s="90"/>
      <c r="D83" s="90"/>
      <c r="E83" s="90"/>
      <c r="F83" s="90"/>
      <c r="G83" s="90"/>
      <c r="H83" s="90"/>
      <c r="I83" s="87"/>
      <c r="J83" s="88"/>
      <c r="K83" s="305">
        <v>0.05</v>
      </c>
      <c r="L83" s="861">
        <f>N77*K83</f>
        <v>826.70832765016485</v>
      </c>
      <c r="M83" s="862"/>
      <c r="N83" s="51"/>
    </row>
    <row r="84" spans="1:14" ht="15.75" thickBot="1">
      <c r="B84" s="91" t="s">
        <v>974</v>
      </c>
      <c r="C84" s="92"/>
      <c r="D84" s="92"/>
      <c r="E84" s="92"/>
      <c r="F84" s="92"/>
      <c r="G84" s="92"/>
      <c r="H84" s="92"/>
      <c r="I84" s="93"/>
      <c r="J84" s="94"/>
      <c r="K84" s="306">
        <v>0.05</v>
      </c>
      <c r="L84" s="863">
        <f>N77*K84</f>
        <v>826.70832765016485</v>
      </c>
      <c r="M84" s="864"/>
      <c r="N84" s="51"/>
    </row>
    <row r="85" spans="1:14" ht="15.75" thickBot="1">
      <c r="B85" s="826" t="s">
        <v>953</v>
      </c>
      <c r="C85" s="827"/>
      <c r="D85" s="827"/>
      <c r="E85" s="827"/>
      <c r="F85" s="827"/>
      <c r="G85" s="827"/>
      <c r="H85" s="827"/>
      <c r="I85" s="827"/>
      <c r="J85" s="827"/>
      <c r="K85" s="827"/>
      <c r="L85" s="827"/>
      <c r="M85" s="828"/>
      <c r="N85" s="52">
        <f>L82+L83+L84</f>
        <v>4960.24996590099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21494.416518904283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30" customHeight="1" thickBot="1">
      <c r="A31" t="s">
        <v>1845</v>
      </c>
      <c r="B31" s="80" t="s">
        <v>1132</v>
      </c>
      <c r="C31" s="993" t="s">
        <v>2137</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6212.956508725536</v>
      </c>
      <c r="N49" s="273">
        <f>K49*M49</f>
        <v>7144.8999850343662</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385679.34273946879</v>
      </c>
      <c r="N50" s="273">
        <f>K50*M50</f>
        <v>46281.521128736254</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4897.9161883197939</v>
      </c>
      <c r="N51" s="273">
        <f>K51*M51</f>
        <v>9795.8323766395879</v>
      </c>
    </row>
    <row r="52" spans="1:14" ht="15.75" thickBot="1">
      <c r="A52" t="s">
        <v>921</v>
      </c>
      <c r="B52" s="43" t="str">
        <f>VLOOKUP(A52,MATERIALES!A7:D373,3,FALSE)</f>
        <v>Malla para gaviones (2M3)</v>
      </c>
      <c r="C52" s="311"/>
      <c r="D52" s="311"/>
      <c r="E52" s="311"/>
      <c r="F52" s="311"/>
      <c r="G52" s="311"/>
      <c r="H52" s="311"/>
      <c r="I52" s="311"/>
      <c r="J52" s="434" t="str">
        <f>VLOOKUP(A52,MATERIALES!A6:D644,2,FALSE)</f>
        <v>u</v>
      </c>
      <c r="K52" s="126">
        <v>0.5</v>
      </c>
      <c r="L52" s="326"/>
      <c r="M52" s="403">
        <f>VLOOKUP(A52,MATERIALES!A7:D400,4,FALSE)</f>
        <v>104684.39302928439</v>
      </c>
      <c r="N52" s="273">
        <f>K52*M52</f>
        <v>52342.196514642194</v>
      </c>
    </row>
    <row r="53" spans="1:14" ht="15.75" thickBot="1">
      <c r="B53" s="826" t="s">
        <v>953</v>
      </c>
      <c r="C53" s="827"/>
      <c r="D53" s="827"/>
      <c r="E53" s="827"/>
      <c r="F53" s="827"/>
      <c r="G53" s="827"/>
      <c r="H53" s="827"/>
      <c r="I53" s="827"/>
      <c r="J53" s="827"/>
      <c r="K53" s="827"/>
      <c r="L53" s="827"/>
      <c r="M53" s="828"/>
      <c r="N53" s="395">
        <f>SUM(N48:N52)</f>
        <v>149640.26035388646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1104.4210612622992</v>
      </c>
      <c r="M58" s="914"/>
      <c r="N58" s="288">
        <f>K58*L58</f>
        <v>1214.8631673885293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1214.8631673885293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193276.46799566605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38655.293599133212</v>
      </c>
      <c r="M82" s="862"/>
      <c r="N82" s="51"/>
    </row>
    <row r="83" spans="1:14">
      <c r="B83" s="89" t="s">
        <v>973</v>
      </c>
      <c r="C83" s="90"/>
      <c r="D83" s="90"/>
      <c r="E83" s="90"/>
      <c r="F83" s="90"/>
      <c r="G83" s="90"/>
      <c r="H83" s="90"/>
      <c r="I83" s="87"/>
      <c r="J83" s="88"/>
      <c r="K83" s="305">
        <v>0.05</v>
      </c>
      <c r="L83" s="861">
        <f>N77*K83</f>
        <v>9663.8233997833031</v>
      </c>
      <c r="M83" s="862"/>
      <c r="N83" s="51"/>
    </row>
    <row r="84" spans="1:14" ht="15.75" thickBot="1">
      <c r="B84" s="91" t="s">
        <v>974</v>
      </c>
      <c r="C84" s="92"/>
      <c r="D84" s="92"/>
      <c r="E84" s="92"/>
      <c r="F84" s="92"/>
      <c r="G84" s="92"/>
      <c r="H84" s="92"/>
      <c r="I84" s="93"/>
      <c r="J84" s="94"/>
      <c r="K84" s="306">
        <v>0.05</v>
      </c>
      <c r="L84" s="863">
        <f>N77*K84</f>
        <v>9663.8233997833031</v>
      </c>
      <c r="M84" s="864"/>
      <c r="N84" s="51"/>
    </row>
    <row r="85" spans="1:14" ht="15.75" thickBot="1">
      <c r="B85" s="826" t="s">
        <v>953</v>
      </c>
      <c r="C85" s="827"/>
      <c r="D85" s="827"/>
      <c r="E85" s="827"/>
      <c r="F85" s="827"/>
      <c r="G85" s="827"/>
      <c r="H85" s="827"/>
      <c r="I85" s="827"/>
      <c r="J85" s="827"/>
      <c r="K85" s="827"/>
      <c r="L85" s="827"/>
      <c r="M85" s="828"/>
      <c r="N85" s="52">
        <f>L82+L83+L84</f>
        <v>57982.940398699815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251259.40839436586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7" customHeight="1" thickBot="1">
      <c r="A31" t="s">
        <v>1845</v>
      </c>
      <c r="B31" s="80" t="s">
        <v>1133</v>
      </c>
      <c r="C31" s="993" t="s">
        <v>2138</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6212.956508725536</v>
      </c>
      <c r="N49" s="273">
        <f>K49*M49</f>
        <v>7144.8999850343662</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385679.34273946879</v>
      </c>
      <c r="N50" s="273">
        <f>K50*M50</f>
        <v>46281.521128736254</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4897.9161883197939</v>
      </c>
      <c r="N51" s="273">
        <f>K51*M51</f>
        <v>9795.8323766395879</v>
      </c>
    </row>
    <row r="52" spans="1:14" ht="15.75" thickBot="1">
      <c r="A52" t="s">
        <v>925</v>
      </c>
      <c r="B52" s="43" t="str">
        <f>VLOOKUP(A52,MATERIALES!A7:D373,3,FALSE)</f>
        <v>Malla Ciclónica Para Gaviones Galvanizada Aleación Zn-5A1-Mm Cal 12 (2M3)</v>
      </c>
      <c r="C52" s="311"/>
      <c r="D52" s="311"/>
      <c r="E52" s="311"/>
      <c r="F52" s="311"/>
      <c r="G52" s="311"/>
      <c r="H52" s="311"/>
      <c r="I52" s="311"/>
      <c r="J52" s="434" t="str">
        <f>VLOOKUP(A52,MATERIALES!A6:D644,2,FALSE)</f>
        <v>u</v>
      </c>
      <c r="K52" s="126">
        <v>0.5</v>
      </c>
      <c r="L52" s="326"/>
      <c r="M52" s="403">
        <f>VLOOKUP(A52,MATERIALES!A7:D400,4,FALSE)</f>
        <v>112845.64340689636</v>
      </c>
      <c r="N52" s="273">
        <f>K52*M52</f>
        <v>56422.821703448179</v>
      </c>
    </row>
    <row r="53" spans="1:14" ht="15.75" thickBot="1">
      <c r="B53" s="826" t="s">
        <v>953</v>
      </c>
      <c r="C53" s="827"/>
      <c r="D53" s="827"/>
      <c r="E53" s="827"/>
      <c r="F53" s="827"/>
      <c r="G53" s="827"/>
      <c r="H53" s="827"/>
      <c r="I53" s="827"/>
      <c r="J53" s="827"/>
      <c r="K53" s="827"/>
      <c r="L53" s="827"/>
      <c r="M53" s="828"/>
      <c r="N53" s="395">
        <f>SUM(N48:N52)</f>
        <v>153720.88554269244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1104.4210612622992</v>
      </c>
      <c r="M58" s="914"/>
      <c r="N58" s="288">
        <f>K58*L58</f>
        <v>1214.8631673885293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1214.8631673885293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197357.09318447203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39471.418636894407</v>
      </c>
      <c r="M82" s="862"/>
      <c r="N82" s="51"/>
    </row>
    <row r="83" spans="1:14">
      <c r="B83" s="89" t="s">
        <v>973</v>
      </c>
      <c r="C83" s="90"/>
      <c r="D83" s="90"/>
      <c r="E83" s="90"/>
      <c r="F83" s="90"/>
      <c r="G83" s="90"/>
      <c r="H83" s="90"/>
      <c r="I83" s="87"/>
      <c r="J83" s="88"/>
      <c r="K83" s="305">
        <v>0.05</v>
      </c>
      <c r="L83" s="861">
        <f>N77*K83</f>
        <v>9867.8546592236016</v>
      </c>
      <c r="M83" s="862"/>
      <c r="N83" s="51"/>
    </row>
    <row r="84" spans="1:14" ht="15.75" thickBot="1">
      <c r="B84" s="91" t="s">
        <v>974</v>
      </c>
      <c r="C84" s="92"/>
      <c r="D84" s="92"/>
      <c r="E84" s="92"/>
      <c r="F84" s="92"/>
      <c r="G84" s="92"/>
      <c r="H84" s="92"/>
      <c r="I84" s="93"/>
      <c r="J84" s="94"/>
      <c r="K84" s="306">
        <v>0.05</v>
      </c>
      <c r="L84" s="863">
        <f>N77*K84</f>
        <v>9867.8546592236016</v>
      </c>
      <c r="M84" s="864"/>
      <c r="N84" s="51"/>
    </row>
    <row r="85" spans="1:14" ht="15.75" thickBot="1">
      <c r="B85" s="826" t="s">
        <v>953</v>
      </c>
      <c r="C85" s="827"/>
      <c r="D85" s="827"/>
      <c r="E85" s="827"/>
      <c r="F85" s="827"/>
      <c r="G85" s="827"/>
      <c r="H85" s="827"/>
      <c r="I85" s="827"/>
      <c r="J85" s="827"/>
      <c r="K85" s="827"/>
      <c r="L85" s="827"/>
      <c r="M85" s="828"/>
      <c r="N85" s="52">
        <f>L82+L83+L84</f>
        <v>59207.12795534161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256564.22113981366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7" customHeight="1" thickBot="1">
      <c r="A31" t="s">
        <v>1845</v>
      </c>
      <c r="B31" s="80" t="s">
        <v>1680</v>
      </c>
      <c r="C31" s="993" t="s">
        <v>2139</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6212.956508725536</v>
      </c>
      <c r="N49" s="273">
        <f>K49*M49</f>
        <v>7144.8999850343662</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385679.34273946879</v>
      </c>
      <c r="N50" s="273">
        <f>K50*M50</f>
        <v>46281.521128736254</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4897.9161883197939</v>
      </c>
      <c r="N51" s="273">
        <f>K51*M51</f>
        <v>9795.8323766395879</v>
      </c>
    </row>
    <row r="52" spans="1:14" ht="15.75" thickBot="1">
      <c r="A52" t="s">
        <v>927</v>
      </c>
      <c r="B52" s="43" t="str">
        <f>VLOOKUP(A52,MATERIALES!A7:D373,3,FALSE)</f>
        <v>Malla Ciclónica Para Gaviones Galvanizada Y Plastificada Con Pvc Cal 12 (2M3)</v>
      </c>
      <c r="C52" s="311"/>
      <c r="D52" s="311"/>
      <c r="E52" s="311"/>
      <c r="F52" s="311"/>
      <c r="G52" s="311"/>
      <c r="H52" s="311"/>
      <c r="I52" s="311"/>
      <c r="J52" s="434" t="str">
        <f>VLOOKUP(A52,MATERIALES!A6:D644,2,FALSE)</f>
        <v>u</v>
      </c>
      <c r="K52" s="126">
        <v>0.5</v>
      </c>
      <c r="L52" s="326"/>
      <c r="M52" s="403">
        <f>VLOOKUP(A52,MATERIALES!A7:D400,4,FALSE)</f>
        <v>153697.80950242523</v>
      </c>
      <c r="N52" s="273">
        <f>K52*M52</f>
        <v>76848.904751212613</v>
      </c>
    </row>
    <row r="53" spans="1:14" ht="15.75" thickBot="1">
      <c r="B53" s="826" t="s">
        <v>953</v>
      </c>
      <c r="C53" s="827"/>
      <c r="D53" s="827"/>
      <c r="E53" s="827"/>
      <c r="F53" s="827"/>
      <c r="G53" s="827"/>
      <c r="H53" s="827"/>
      <c r="I53" s="827"/>
      <c r="J53" s="827"/>
      <c r="K53" s="827"/>
      <c r="L53" s="827"/>
      <c r="M53" s="828"/>
      <c r="N53" s="395">
        <f>SUM(N48:N52)</f>
        <v>174146.96859045688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1104.4210612622992</v>
      </c>
      <c r="M58" s="914"/>
      <c r="N58" s="288">
        <f>K58*L58</f>
        <v>1214.8631673885293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1214.8631673885293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217783.17623223647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43556.635246447295</v>
      </c>
      <c r="M82" s="862"/>
      <c r="N82" s="51"/>
    </row>
    <row r="83" spans="1:14">
      <c r="B83" s="89" t="s">
        <v>973</v>
      </c>
      <c r="C83" s="90"/>
      <c r="D83" s="90"/>
      <c r="E83" s="90"/>
      <c r="F83" s="90"/>
      <c r="G83" s="90"/>
      <c r="H83" s="90"/>
      <c r="I83" s="87"/>
      <c r="J83" s="88"/>
      <c r="K83" s="305">
        <v>0.05</v>
      </c>
      <c r="L83" s="861">
        <f>N77*K83</f>
        <v>10889.158811611824</v>
      </c>
      <c r="M83" s="862"/>
      <c r="N83" s="51"/>
    </row>
    <row r="84" spans="1:14" ht="15.75" thickBot="1">
      <c r="B84" s="91" t="s">
        <v>974</v>
      </c>
      <c r="C84" s="92"/>
      <c r="D84" s="92"/>
      <c r="E84" s="92"/>
      <c r="F84" s="92"/>
      <c r="G84" s="92"/>
      <c r="H84" s="92"/>
      <c r="I84" s="93"/>
      <c r="J84" s="94"/>
      <c r="K84" s="306">
        <v>0.05</v>
      </c>
      <c r="L84" s="863">
        <f>N77*K84</f>
        <v>10889.158811611824</v>
      </c>
      <c r="M84" s="864"/>
      <c r="N84" s="51"/>
    </row>
    <row r="85" spans="1:14" ht="15.75" thickBot="1">
      <c r="B85" s="826" t="s">
        <v>953</v>
      </c>
      <c r="C85" s="827"/>
      <c r="D85" s="827"/>
      <c r="E85" s="827"/>
      <c r="F85" s="827"/>
      <c r="G85" s="827"/>
      <c r="H85" s="827"/>
      <c r="I85" s="827"/>
      <c r="J85" s="827"/>
      <c r="K85" s="827"/>
      <c r="L85" s="827"/>
      <c r="M85" s="828"/>
      <c r="N85" s="52">
        <f>L82+L83+L84</f>
        <v>65334.952869670939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283118.12910190743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8.5" customHeight="1" thickBot="1">
      <c r="A31" t="s">
        <v>1845</v>
      </c>
      <c r="B31" s="80" t="s">
        <v>1681</v>
      </c>
      <c r="C31" s="993" t="s">
        <v>2140</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6212.956508725536</v>
      </c>
      <c r="N49" s="273">
        <f>K49*M49</f>
        <v>7144.8999850343662</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385679.34273946879</v>
      </c>
      <c r="N50" s="273">
        <f>K50*M50</f>
        <v>46281.521128736254</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4897.9161883197939</v>
      </c>
      <c r="N51" s="273">
        <f>K51*M51</f>
        <v>9795.8323766395879</v>
      </c>
    </row>
    <row r="52" spans="1:14" ht="15.75" thickBot="1">
      <c r="A52" t="s">
        <v>929</v>
      </c>
      <c r="B52" s="43" t="str">
        <f>VLOOKUP(A52,MATERIALES!A7:D373,3,FALSE)</f>
        <v>Malla Ciclónica Para Gaviones Galvanizada Aleación Zn-5A1-Mm Y Plastificada Pvc Cal 12 (2M3)</v>
      </c>
      <c r="C52" s="311"/>
      <c r="D52" s="311"/>
      <c r="E52" s="311"/>
      <c r="F52" s="311"/>
      <c r="G52" s="311"/>
      <c r="H52" s="311"/>
      <c r="I52" s="311"/>
      <c r="J52" s="434" t="str">
        <f>VLOOKUP(A52,MATERIALES!A6:D644,2,FALSE)</f>
        <v>u</v>
      </c>
      <c r="K52" s="126">
        <v>0.5</v>
      </c>
      <c r="L52" s="326"/>
      <c r="M52" s="403">
        <f>VLOOKUP(A52,MATERIALES!A7:D400,4,FALSE)</f>
        <v>115703.80282184064</v>
      </c>
      <c r="N52" s="273">
        <f>K52*M52</f>
        <v>57851.90141092032</v>
      </c>
    </row>
    <row r="53" spans="1:14" ht="15.75" thickBot="1">
      <c r="B53" s="826" t="s">
        <v>953</v>
      </c>
      <c r="C53" s="827"/>
      <c r="D53" s="827"/>
      <c r="E53" s="827"/>
      <c r="F53" s="827"/>
      <c r="G53" s="827"/>
      <c r="H53" s="827"/>
      <c r="I53" s="827"/>
      <c r="J53" s="827"/>
      <c r="K53" s="827"/>
      <c r="L53" s="827"/>
      <c r="M53" s="828"/>
      <c r="N53" s="395">
        <f>SUM(N48:N52)</f>
        <v>155149.96525016459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1104.4210612622992</v>
      </c>
      <c r="M58" s="914"/>
      <c r="N58" s="288">
        <f>K58*L58</f>
        <v>1214.8631673885293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1214.8631673885293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198786.17289194418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39757.234578388838</v>
      </c>
      <c r="M82" s="862"/>
      <c r="N82" s="51"/>
    </row>
    <row r="83" spans="1:14">
      <c r="B83" s="89" t="s">
        <v>973</v>
      </c>
      <c r="C83" s="90"/>
      <c r="D83" s="90"/>
      <c r="E83" s="90"/>
      <c r="F83" s="90"/>
      <c r="G83" s="90"/>
      <c r="H83" s="90"/>
      <c r="I83" s="87"/>
      <c r="J83" s="88"/>
      <c r="K83" s="305">
        <v>0.05</v>
      </c>
      <c r="L83" s="861">
        <f>N77*K83</f>
        <v>9939.3086445972094</v>
      </c>
      <c r="M83" s="862"/>
      <c r="N83" s="51"/>
    </row>
    <row r="84" spans="1:14" ht="15.75" thickBot="1">
      <c r="B84" s="91" t="s">
        <v>974</v>
      </c>
      <c r="C84" s="92"/>
      <c r="D84" s="92"/>
      <c r="E84" s="92"/>
      <c r="F84" s="92"/>
      <c r="G84" s="92"/>
      <c r="H84" s="92"/>
      <c r="I84" s="93"/>
      <c r="J84" s="94"/>
      <c r="K84" s="306">
        <v>0.05</v>
      </c>
      <c r="L84" s="863">
        <f>N77*K84</f>
        <v>9939.3086445972094</v>
      </c>
      <c r="M84" s="864"/>
      <c r="N84" s="51"/>
    </row>
    <row r="85" spans="1:14" ht="15.75" thickBot="1">
      <c r="B85" s="826" t="s">
        <v>953</v>
      </c>
      <c r="C85" s="827"/>
      <c r="D85" s="827"/>
      <c r="E85" s="827"/>
      <c r="F85" s="827"/>
      <c r="G85" s="827"/>
      <c r="H85" s="827"/>
      <c r="I85" s="827"/>
      <c r="J85" s="827"/>
      <c r="K85" s="827"/>
      <c r="L85" s="827"/>
      <c r="M85" s="828"/>
      <c r="N85" s="52">
        <f>L82+L83+L84</f>
        <v>59635.851867583253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258422.02475952744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1682</v>
      </c>
      <c r="C31" s="81" t="s">
        <v>2141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6145.6588502993673</v>
      </c>
      <c r="L36" s="271"/>
      <c r="M36" s="337">
        <v>1</v>
      </c>
      <c r="N36" s="273">
        <f>K36*M36</f>
        <v>6145.6588502993673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9518.9978728894166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79831.284748987338</v>
      </c>
      <c r="N48" s="273">
        <f t="shared" ref="N48:N53" si="0">K48*M48</f>
        <v>40234.967513489617</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3" t="str">
        <f>VLOOKUP(A49,MATERIALES!A5:D641,2,FALSE)</f>
        <v>m2</v>
      </c>
      <c r="K49" s="398">
        <v>2</v>
      </c>
      <c r="L49" s="422"/>
      <c r="M49" s="403">
        <f>VLOOKUP(A49,MATERIALES!A6:D397,4,FALSE)</f>
        <v>4897.9161883197939</v>
      </c>
      <c r="N49" s="273">
        <f t="shared" si="0"/>
        <v>9795.8323766395879</v>
      </c>
    </row>
    <row r="50" spans="1:14">
      <c r="A50" s="163" t="s">
        <v>774</v>
      </c>
      <c r="B50" s="43" t="str">
        <f>VLOOKUP(A50,MATERIALES!A6:D373,3,FALSE)</f>
        <v>Agua</v>
      </c>
      <c r="C50" s="426"/>
      <c r="D50" s="426"/>
      <c r="E50" s="426"/>
      <c r="F50" s="426"/>
      <c r="G50" s="426"/>
      <c r="H50" s="426"/>
      <c r="I50" s="426"/>
      <c r="J50" s="313" t="str">
        <f>VLOOKUP(A50,MATERIALES!A6:D642,2,FALSE)</f>
        <v>lt</v>
      </c>
      <c r="K50" s="398">
        <v>111</v>
      </c>
      <c r="L50" s="422"/>
      <c r="M50" s="403">
        <f>VLOOKUP(A50,MATERIALES!A6:D398,4,FALSE)</f>
        <v>12.495331525928451</v>
      </c>
      <c r="N50" s="273">
        <f t="shared" si="0"/>
        <v>1386.981799378058</v>
      </c>
    </row>
    <row r="51" spans="1:14">
      <c r="A51" s="163" t="s">
        <v>598</v>
      </c>
      <c r="B51" s="43" t="str">
        <f>VLOOKUP(A51,MATERIALES!A6:D373,3,FALSE)</f>
        <v>Piedra para concreto ciclópeo (rajón o canto rodado)</v>
      </c>
      <c r="C51" s="426"/>
      <c r="D51" s="426"/>
      <c r="E51" s="426"/>
      <c r="F51" s="426"/>
      <c r="G51" s="426"/>
      <c r="H51" s="426"/>
      <c r="I51" s="426"/>
      <c r="J51" s="313" t="str">
        <f>VLOOKUP(A51,MATERIALES!A6:D643,2,FALSE)</f>
        <v>m3</v>
      </c>
      <c r="K51" s="398">
        <v>0.4</v>
      </c>
      <c r="L51" s="422"/>
      <c r="M51" s="403">
        <f>VLOOKUP(A51,MATERIALES!A6:D399,4,FALSE)</f>
        <v>24782.407526424762</v>
      </c>
      <c r="N51" s="273">
        <f t="shared" si="0"/>
        <v>9912.9630105699052</v>
      </c>
    </row>
    <row r="52" spans="1:14">
      <c r="A52" t="s">
        <v>802</v>
      </c>
      <c r="B52" s="321" t="str">
        <f>VLOOKUP(A52,MATERIALES!A7:D373,3,FALSE)</f>
        <v>Arena lavada</v>
      </c>
      <c r="C52" s="47"/>
      <c r="D52" s="47"/>
      <c r="E52" s="47"/>
      <c r="F52" s="47"/>
      <c r="G52" s="47"/>
      <c r="H52" s="47"/>
      <c r="I52" s="47"/>
      <c r="J52" s="313" t="str">
        <f>VLOOKUP(A52,MATERIALES!A6:D644,2,FALSE)</f>
        <v>m3</v>
      </c>
      <c r="K52" s="169">
        <v>0.378</v>
      </c>
      <c r="L52" s="319"/>
      <c r="M52" s="427">
        <f>VLOOKUP(A52,MATERIALES!A7:D400,4,FALSE)</f>
        <v>32638.268735781628</v>
      </c>
      <c r="N52" s="274">
        <f t="shared" si="0"/>
        <v>12337.265582125456</v>
      </c>
    </row>
    <row r="53" spans="1:14">
      <c r="A53" t="s">
        <v>804</v>
      </c>
      <c r="B53" s="168" t="str">
        <f>VLOOKUP(A53,MATERIALES!A8:D373,3,FALSE)</f>
        <v>Cemento gris</v>
      </c>
      <c r="C53" s="318"/>
      <c r="D53" s="318"/>
      <c r="E53" s="318"/>
      <c r="F53" s="318"/>
      <c r="G53" s="318"/>
      <c r="H53" s="318"/>
      <c r="I53" s="318"/>
      <c r="J53" s="313" t="str">
        <f>VLOOKUP(A53,MATERIALES!A7:D645,2,FALSE)</f>
        <v>kg</v>
      </c>
      <c r="K53" s="44">
        <v>156</v>
      </c>
      <c r="L53" s="319"/>
      <c r="M53" s="427">
        <f>VLOOKUP(A53,MATERIALES!A8:D401,4,FALSE)</f>
        <v>416.51105086428169</v>
      </c>
      <c r="N53" s="274">
        <f t="shared" si="0"/>
        <v>64975.72393482794</v>
      </c>
    </row>
    <row r="54" spans="1:14">
      <c r="B54" s="321"/>
      <c r="C54" s="318"/>
      <c r="D54" s="318"/>
      <c r="E54" s="318"/>
      <c r="F54" s="318"/>
      <c r="G54" s="318"/>
      <c r="H54" s="318"/>
      <c r="I54" s="318"/>
      <c r="J54" s="312"/>
      <c r="K54" s="44"/>
      <c r="L54" s="319"/>
      <c r="M54" s="427"/>
      <c r="N54" s="274"/>
    </row>
    <row r="55" spans="1:14" ht="15.75" thickBot="1">
      <c r="B55" s="915" t="s">
        <v>953</v>
      </c>
      <c r="C55" s="869"/>
      <c r="D55" s="869"/>
      <c r="E55" s="869"/>
      <c r="F55" s="869"/>
      <c r="G55" s="869"/>
      <c r="H55" s="869"/>
      <c r="I55" s="869"/>
      <c r="J55" s="869"/>
      <c r="K55" s="869"/>
      <c r="L55" s="869"/>
      <c r="M55" s="870"/>
      <c r="N55" s="104">
        <f>SUM(N48:N54)</f>
        <v>138643.73421703058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0.4</v>
      </c>
      <c r="J60" s="287">
        <v>1</v>
      </c>
      <c r="K60" s="280">
        <f>I60*J60</f>
        <v>0.4</v>
      </c>
      <c r="L60" s="913">
        <f>VLOOKUP(A60,TRANSPORTE!A1:D117,4,FALSE)</f>
        <v>1104.4210612622992</v>
      </c>
      <c r="M60" s="914"/>
      <c r="N60" s="288">
        <f>K60*L60</f>
        <v>441.76842450491972</v>
      </c>
    </row>
    <row r="61" spans="1:14">
      <c r="A61" t="s">
        <v>1229</v>
      </c>
      <c r="B61" s="46" t="str">
        <f>VLOOKUP(A61,TRANSPORTE!A1:D117,3,FALSE)</f>
        <v>Transporte de arena</v>
      </c>
      <c r="C61" s="47"/>
      <c r="D61" s="47"/>
      <c r="E61" s="47"/>
      <c r="F61" s="47"/>
      <c r="G61" s="47"/>
      <c r="H61" s="312" t="s">
        <v>339</v>
      </c>
      <c r="I61" s="280">
        <v>0.378</v>
      </c>
      <c r="J61" s="287">
        <v>1</v>
      </c>
      <c r="K61" s="280">
        <f>I61*J61</f>
        <v>0.378</v>
      </c>
      <c r="L61" s="913">
        <f>VLOOKUP(A61,TRANSPORTE!A1:D117,4,FALSE)</f>
        <v>1117.717304658089</v>
      </c>
      <c r="M61" s="914"/>
      <c r="N61" s="288">
        <f t="shared" ref="N61:N62" si="1">K61*L61</f>
        <v>422.49714116075762</v>
      </c>
    </row>
    <row r="62" spans="1:14">
      <c r="A62" t="s">
        <v>1281</v>
      </c>
      <c r="B62" s="46" t="str">
        <f>VLOOKUP(A62,TRANSPORTE!A1:D117,3,FALSE)</f>
        <v>Transporte de material triturado</v>
      </c>
      <c r="C62" s="47"/>
      <c r="D62" s="47"/>
      <c r="E62" s="47"/>
      <c r="F62" s="47"/>
      <c r="G62" s="47"/>
      <c r="H62" s="312" t="s">
        <v>339</v>
      </c>
      <c r="I62" s="280">
        <v>0.504</v>
      </c>
      <c r="J62" s="287">
        <v>1</v>
      </c>
      <c r="K62" s="280">
        <f>I62*J62</f>
        <v>0.504</v>
      </c>
      <c r="L62" s="913">
        <f>VLOOKUP(A62,TRANSPORTE!A1:D117,4,FALSE)</f>
        <v>1117.717304658089</v>
      </c>
      <c r="M62" s="914"/>
      <c r="N62" s="288">
        <f t="shared" si="1"/>
        <v>563.3295215476769</v>
      </c>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1427.5950872133542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19</v>
      </c>
      <c r="B71" s="49" t="str">
        <f>VLOOKUP(A71,'MANO DE OBRA'!A8:D68,3,FALSE)</f>
        <v>Obrero (8)</v>
      </c>
      <c r="C71" s="47"/>
      <c r="D71" s="47"/>
      <c r="E71" s="47"/>
      <c r="F71" s="47"/>
      <c r="G71" s="47"/>
      <c r="H71" s="47"/>
      <c r="I71" s="293">
        <f>K71/J71*100</f>
        <v>234080.00000000003</v>
      </c>
      <c r="J71" s="294">
        <v>185</v>
      </c>
      <c r="K71" s="295">
        <f>VLOOKUP(A71,'MANO DE OBRA'!A8:D99,4,FALSE)</f>
        <v>433048</v>
      </c>
      <c r="L71" s="50"/>
      <c r="M71" s="435">
        <v>8</v>
      </c>
      <c r="N71" s="396">
        <f>K71/M71</f>
        <v>54131</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67466.780451800994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217057.10762893435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43411.421525786871</v>
      </c>
      <c r="M84" s="862"/>
      <c r="N84" s="51"/>
    </row>
    <row r="85" spans="1:14">
      <c r="B85" s="89" t="s">
        <v>973</v>
      </c>
      <c r="C85" s="90"/>
      <c r="D85" s="90"/>
      <c r="E85" s="90"/>
      <c r="F85" s="90"/>
      <c r="G85" s="90"/>
      <c r="H85" s="90"/>
      <c r="I85" s="87"/>
      <c r="J85" s="88"/>
      <c r="K85" s="305">
        <v>0.05</v>
      </c>
      <c r="L85" s="861">
        <f>N79*K85</f>
        <v>10852.855381446718</v>
      </c>
      <c r="M85" s="862"/>
      <c r="N85" s="51"/>
    </row>
    <row r="86" spans="1:14" ht="15.75" thickBot="1">
      <c r="B86" s="91" t="s">
        <v>974</v>
      </c>
      <c r="C86" s="92"/>
      <c r="D86" s="92"/>
      <c r="E86" s="92"/>
      <c r="F86" s="92"/>
      <c r="G86" s="92"/>
      <c r="H86" s="92"/>
      <c r="I86" s="93"/>
      <c r="J86" s="94"/>
      <c r="K86" s="306">
        <v>0.05</v>
      </c>
      <c r="L86" s="863">
        <f>N79*K86</f>
        <v>10852.855381446718</v>
      </c>
      <c r="M86" s="864"/>
      <c r="N86" s="51"/>
    </row>
    <row r="87" spans="1:14" ht="15.75" thickBot="1">
      <c r="B87" s="826" t="s">
        <v>953</v>
      </c>
      <c r="C87" s="827"/>
      <c r="D87" s="827"/>
      <c r="E87" s="827"/>
      <c r="F87" s="827"/>
      <c r="G87" s="827"/>
      <c r="H87" s="827"/>
      <c r="I87" s="827"/>
      <c r="J87" s="827"/>
      <c r="K87" s="827"/>
      <c r="L87" s="827"/>
      <c r="M87" s="828"/>
      <c r="N87" s="52">
        <f>L84+L85+L86</f>
        <v>65117.132288680303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282174.23991761467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1134</v>
      </c>
      <c r="C31" s="81" t="s">
        <v>2142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1345.39621807204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1345.39621807204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0.5</v>
      </c>
      <c r="L48" s="268"/>
      <c r="M48" s="403">
        <f>VLOOKUP(A48,MATERIALES!A5:D396,4,FALSE)</f>
        <v>1669.4426826579695</v>
      </c>
      <c r="N48" s="273">
        <f>K48*M48</f>
        <v>834.72134132898475</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1.01</v>
      </c>
      <c r="L49" s="422"/>
      <c r="M49" s="403">
        <f>VLOOKUP(A49,MATERIALES!A6:D397,4,FALSE)</f>
        <v>347728.15560514742</v>
      </c>
      <c r="N49" s="273">
        <f>K49*M49</f>
        <v>351205.43716119888</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4897.9161883197939</v>
      </c>
      <c r="N50" s="273">
        <f>K50*M50</f>
        <v>1469.374856495938</v>
      </c>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c r="B54" s="321"/>
      <c r="C54" s="318"/>
      <c r="D54" s="318"/>
      <c r="E54" s="318"/>
      <c r="F54" s="318"/>
      <c r="G54" s="318"/>
      <c r="H54" s="318"/>
      <c r="I54" s="318"/>
      <c r="J54" s="312"/>
      <c r="K54" s="44"/>
      <c r="L54" s="319"/>
      <c r="M54" s="427"/>
      <c r="N54" s="274"/>
    </row>
    <row r="55" spans="1:14" ht="15.75" thickBot="1">
      <c r="B55" s="915" t="s">
        <v>953</v>
      </c>
      <c r="C55" s="869"/>
      <c r="D55" s="869"/>
      <c r="E55" s="869"/>
      <c r="F55" s="869"/>
      <c r="G55" s="869"/>
      <c r="H55" s="869"/>
      <c r="I55" s="869"/>
      <c r="J55" s="869"/>
      <c r="K55" s="869"/>
      <c r="L55" s="869"/>
      <c r="M55" s="870"/>
      <c r="N55" s="104">
        <f>SUM(N48:N54)</f>
        <v>353509.5333590238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VLOOKUP(A60,TRANSPORTE!A1:D117,3,FALSE)</f>
        <v>Transporte de concreto</v>
      </c>
      <c r="C60" s="318"/>
      <c r="D60" s="318"/>
      <c r="E60" s="318"/>
      <c r="F60" s="318"/>
      <c r="G60" s="318"/>
      <c r="H60" s="312" t="s">
        <v>339</v>
      </c>
      <c r="I60" s="280">
        <v>1.01</v>
      </c>
      <c r="J60" s="287">
        <v>1</v>
      </c>
      <c r="K60" s="280">
        <f>I60*J60</f>
        <v>1.01</v>
      </c>
      <c r="L60" s="913">
        <f>VLOOKUP(A60,TRANSPORTE!A1:D117,4,FALSE)</f>
        <v>1117.717304658089</v>
      </c>
      <c r="M60" s="914"/>
      <c r="N60" s="288">
        <f>K60*L60</f>
        <v>1128.89447770467</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1128.89447770467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v>
      </c>
      <c r="N71" s="396">
        <f>K71/M71</f>
        <v>16239.3</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26907.924361440797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382891.74841624132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76578.349683248263</v>
      </c>
      <c r="M84" s="862"/>
      <c r="N84" s="51"/>
    </row>
    <row r="85" spans="1:14">
      <c r="B85" s="89" t="s">
        <v>973</v>
      </c>
      <c r="C85" s="90"/>
      <c r="D85" s="90"/>
      <c r="E85" s="90"/>
      <c r="F85" s="90"/>
      <c r="G85" s="90"/>
      <c r="H85" s="90"/>
      <c r="I85" s="87"/>
      <c r="J85" s="88"/>
      <c r="K85" s="305">
        <v>0.05</v>
      </c>
      <c r="L85" s="861">
        <f>N79*K85</f>
        <v>19144.587420812066</v>
      </c>
      <c r="M85" s="862"/>
      <c r="N85" s="51"/>
    </row>
    <row r="86" spans="1:14" ht="15.75" thickBot="1">
      <c r="B86" s="91" t="s">
        <v>974</v>
      </c>
      <c r="C86" s="92"/>
      <c r="D86" s="92"/>
      <c r="E86" s="92"/>
      <c r="F86" s="92"/>
      <c r="G86" s="92"/>
      <c r="H86" s="92"/>
      <c r="I86" s="93"/>
      <c r="J86" s="94"/>
      <c r="K86" s="306">
        <v>0.05</v>
      </c>
      <c r="L86" s="863">
        <f>N79*K86</f>
        <v>19144.587420812066</v>
      </c>
      <c r="M86" s="864"/>
      <c r="N86" s="51"/>
    </row>
    <row r="87" spans="1:14" ht="15.75" thickBot="1">
      <c r="B87" s="826" t="s">
        <v>953</v>
      </c>
      <c r="C87" s="827"/>
      <c r="D87" s="827"/>
      <c r="E87" s="827"/>
      <c r="F87" s="827"/>
      <c r="G87" s="827"/>
      <c r="H87" s="827"/>
      <c r="I87" s="827"/>
      <c r="J87" s="827"/>
      <c r="K87" s="827"/>
      <c r="L87" s="827"/>
      <c r="M87" s="828"/>
      <c r="N87" s="52">
        <f>L84+L85+L86</f>
        <v>114867.52452487239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497759.27294111368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1135</v>
      </c>
      <c r="C31" s="968" t="s">
        <v>2143</v>
      </c>
      <c r="D31" s="969"/>
      <c r="E31" s="969"/>
      <c r="F31" s="969"/>
      <c r="G31" s="969"/>
      <c r="H31" s="969"/>
      <c r="I31" s="969"/>
      <c r="J31" s="995"/>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71.649414538135986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71.649414538135986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0.05</v>
      </c>
      <c r="L48" s="268"/>
      <c r="M48" s="403">
        <f>VLOOKUP(A48,MATERIALES!A5:D396,4,FALSE)</f>
        <v>1669.4426826579695</v>
      </c>
      <c r="N48" s="273">
        <f>K48*M48</f>
        <v>83.472134132898475</v>
      </c>
    </row>
    <row r="49" spans="1:14">
      <c r="A49" s="163" t="s">
        <v>429</v>
      </c>
      <c r="B49" s="43" t="str">
        <f>VLOOKUP(A49,MATERIALES!A6:D373,3,FALSE)</f>
        <v>Cuneta prefabricada de concreto tipo V de (0,8*0,3*0,22)</v>
      </c>
      <c r="C49" s="426"/>
      <c r="D49" s="426"/>
      <c r="E49" s="426"/>
      <c r="F49" s="426"/>
      <c r="G49" s="426"/>
      <c r="H49" s="426"/>
      <c r="I49" s="426"/>
      <c r="J49" s="313" t="str">
        <f>VLOOKUP(A49,MATERIALES!A5:D641,2,FALSE)</f>
        <v>m</v>
      </c>
      <c r="K49" s="398">
        <v>1</v>
      </c>
      <c r="L49" s="422"/>
      <c r="M49" s="403">
        <f>VLOOKUP(A49,MATERIALES!A6:D397,4,FALSE)</f>
        <v>37291.519306309114</v>
      </c>
      <c r="N49" s="273">
        <f>K49*M49</f>
        <v>37291.519306309114</v>
      </c>
    </row>
    <row r="50" spans="1:14">
      <c r="A50" s="163"/>
      <c r="B50" s="43"/>
      <c r="C50" s="426"/>
      <c r="D50" s="426"/>
      <c r="E50" s="426"/>
      <c r="F50" s="426"/>
      <c r="G50" s="426"/>
      <c r="H50" s="426"/>
      <c r="I50" s="426"/>
      <c r="J50" s="312"/>
      <c r="K50" s="398"/>
      <c r="L50" s="422"/>
      <c r="M50" s="403"/>
      <c r="N50" s="273"/>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37374.991440442012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150</v>
      </c>
      <c r="N72" s="396">
        <f>K72/M72</f>
        <v>711.24162409605321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1432.9882907627198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38879.629145742867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7775.9258291485739</v>
      </c>
      <c r="M84" s="862"/>
      <c r="N84" s="51"/>
    </row>
    <row r="85" spans="1:14">
      <c r="B85" s="89" t="s">
        <v>973</v>
      </c>
      <c r="C85" s="90"/>
      <c r="D85" s="90"/>
      <c r="E85" s="90"/>
      <c r="F85" s="90"/>
      <c r="G85" s="90"/>
      <c r="H85" s="90"/>
      <c r="I85" s="87"/>
      <c r="J85" s="88"/>
      <c r="K85" s="305">
        <v>0.05</v>
      </c>
      <c r="L85" s="861">
        <f>N79*K85</f>
        <v>1943.9814572871435</v>
      </c>
      <c r="M85" s="862"/>
      <c r="N85" s="51"/>
    </row>
    <row r="86" spans="1:14" ht="15.75" thickBot="1">
      <c r="B86" s="91" t="s">
        <v>974</v>
      </c>
      <c r="C86" s="92"/>
      <c r="D86" s="92"/>
      <c r="E86" s="92"/>
      <c r="F86" s="92"/>
      <c r="G86" s="92"/>
      <c r="H86" s="92"/>
      <c r="I86" s="93"/>
      <c r="J86" s="94"/>
      <c r="K86" s="306">
        <v>0.05</v>
      </c>
      <c r="L86" s="863">
        <f>N79*K86</f>
        <v>1943.9814572871435</v>
      </c>
      <c r="M86" s="864"/>
      <c r="N86" s="51"/>
    </row>
    <row r="87" spans="1:14" ht="15.75" thickBot="1">
      <c r="B87" s="826" t="s">
        <v>953</v>
      </c>
      <c r="C87" s="827"/>
      <c r="D87" s="827"/>
      <c r="E87" s="827"/>
      <c r="F87" s="827"/>
      <c r="G87" s="827"/>
      <c r="H87" s="827"/>
      <c r="I87" s="827"/>
      <c r="J87" s="827"/>
      <c r="K87" s="827"/>
      <c r="L87" s="827"/>
      <c r="M87" s="828"/>
      <c r="N87" s="52">
        <f>L84+L85+L86</f>
        <v>11663.88874372286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50543.517889465729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1683</v>
      </c>
      <c r="C31" s="968" t="s">
        <v>2144</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6145.6588502993673</v>
      </c>
      <c r="L36" s="271"/>
      <c r="M36" s="337">
        <v>1.25</v>
      </c>
      <c r="N36" s="273">
        <f>K36/M36</f>
        <v>4916.5270802394934</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1886.7062180720402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6803.2332983115339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0.5</v>
      </c>
      <c r="L48" s="268"/>
      <c r="M48" s="403">
        <f>VLOOKUP(A48,MATERIALES!A5:D396,4,FALSE)</f>
        <v>18078.719190912601</v>
      </c>
      <c r="N48" s="273">
        <f>K48*M48</f>
        <v>9039.3595954563007</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0.5</v>
      </c>
      <c r="L49" s="422"/>
      <c r="M49" s="403">
        <f>VLOOKUP(A49,MATERIALES!A6:D397,4,FALSE)</f>
        <v>1669.4426826579695</v>
      </c>
      <c r="N49" s="273">
        <f>K49*M49</f>
        <v>834.72134132898475</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1.01</v>
      </c>
      <c r="L50" s="422"/>
      <c r="M50" s="403">
        <f>VLOOKUP(A50,MATERIALES!A6:D398,4,FALSE)</f>
        <v>347728.15560514742</v>
      </c>
      <c r="N50" s="273">
        <f>K50*M50</f>
        <v>351205.43716119888</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0.3</v>
      </c>
      <c r="L51" s="422"/>
      <c r="M51" s="403">
        <f>VLOOKUP(A51,MATERIALES!A6:D399,4,FALSE)</f>
        <v>4897.9161883197939</v>
      </c>
      <c r="N51" s="273">
        <f>K51*M51</f>
        <v>1469.374856495938</v>
      </c>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362548.89295448008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1.01</v>
      </c>
      <c r="J58" s="287">
        <v>1</v>
      </c>
      <c r="K58" s="280">
        <f>I58*J58</f>
        <v>1.01</v>
      </c>
      <c r="L58" s="913">
        <f>VLOOKUP(A58,TRANSPORTE!A1:D117,4,FALSE)</f>
        <v>1117.717304658089</v>
      </c>
      <c r="M58" s="914"/>
      <c r="N58" s="288">
        <f>K58*L58</f>
        <v>1128.89447770467</v>
      </c>
    </row>
    <row r="59" spans="1:14">
      <c r="A59" t="s">
        <v>1291</v>
      </c>
      <c r="B59" s="46" t="str">
        <f>VLOOKUP(A59,TRANSPORTE!A1:D117,3,FALSE)</f>
        <v>Transporte de material seleccionado para relleno</v>
      </c>
      <c r="C59" s="47"/>
      <c r="D59" s="47"/>
      <c r="E59" s="47"/>
      <c r="F59" s="47"/>
      <c r="G59" s="47"/>
      <c r="H59" s="312" t="s">
        <v>1999</v>
      </c>
      <c r="I59" s="280">
        <v>0.5</v>
      </c>
      <c r="J59" s="287">
        <v>1</v>
      </c>
      <c r="K59" s="280">
        <f>I59*J59</f>
        <v>0.5</v>
      </c>
      <c r="L59" s="913">
        <f>VLOOKUP(A59,TRANSPORTE!A1:D117,4,FALSE)</f>
        <v>1104.4210612622992</v>
      </c>
      <c r="M59" s="914"/>
      <c r="N59" s="288">
        <f>K59*L59</f>
        <v>552.2105306311496</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1681.1050083358195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13</v>
      </c>
      <c r="B69" s="49" t="str">
        <f>VLOOKUP(A69,'MANO DE OBRA'!A8:D68,3,FALSE)</f>
        <v>Obrero (5)</v>
      </c>
      <c r="C69" s="47"/>
      <c r="D69" s="47"/>
      <c r="E69" s="47"/>
      <c r="F69" s="47"/>
      <c r="G69" s="47"/>
      <c r="H69" s="47"/>
      <c r="I69" s="293">
        <f>K69/J69*100</f>
        <v>146300</v>
      </c>
      <c r="J69" s="294">
        <v>185</v>
      </c>
      <c r="K69" s="295">
        <f>VLOOKUP(A69,'MANO DE OBRA'!A8:D99,4,FALSE)</f>
        <v>270655</v>
      </c>
      <c r="L69" s="50"/>
      <c r="M69" s="435">
        <v>10</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37734.124361440801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408767.35562256828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81753.471124513657</v>
      </c>
      <c r="M82" s="862"/>
      <c r="N82" s="51"/>
    </row>
    <row r="83" spans="1:14">
      <c r="B83" s="89" t="s">
        <v>973</v>
      </c>
      <c r="C83" s="90"/>
      <c r="D83" s="90"/>
      <c r="E83" s="90"/>
      <c r="F83" s="90"/>
      <c r="G83" s="90"/>
      <c r="H83" s="90"/>
      <c r="I83" s="87"/>
      <c r="J83" s="88"/>
      <c r="K83" s="305">
        <v>0.05</v>
      </c>
      <c r="L83" s="861">
        <f>N77*K83</f>
        <v>20438.367781128414</v>
      </c>
      <c r="M83" s="862"/>
      <c r="N83" s="51"/>
    </row>
    <row r="84" spans="1:14" ht="15.75" thickBot="1">
      <c r="B84" s="91" t="s">
        <v>974</v>
      </c>
      <c r="C84" s="92"/>
      <c r="D84" s="92"/>
      <c r="E84" s="92"/>
      <c r="F84" s="92"/>
      <c r="G84" s="92"/>
      <c r="H84" s="92"/>
      <c r="I84" s="93"/>
      <c r="J84" s="94"/>
      <c r="K84" s="306">
        <v>0.05</v>
      </c>
      <c r="L84" s="863">
        <f>N77*K84</f>
        <v>20438.367781128414</v>
      </c>
      <c r="M84" s="864"/>
      <c r="N84" s="51"/>
    </row>
    <row r="85" spans="1:14" ht="15.75" thickBot="1">
      <c r="B85" s="826" t="s">
        <v>953</v>
      </c>
      <c r="C85" s="827"/>
      <c r="D85" s="827"/>
      <c r="E85" s="827"/>
      <c r="F85" s="827"/>
      <c r="G85" s="827"/>
      <c r="H85" s="827"/>
      <c r="I85" s="827"/>
      <c r="J85" s="827"/>
      <c r="K85" s="827"/>
      <c r="L85" s="827"/>
      <c r="M85" s="828"/>
      <c r="N85" s="52">
        <f>L82+L83+L84</f>
        <v>122630.20668677049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531397.56230933871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1.5" customHeight="1" thickBot="1">
      <c r="A31" t="s">
        <v>1845</v>
      </c>
      <c r="B31" s="80" t="s">
        <v>1684</v>
      </c>
      <c r="C31" s="968" t="s">
        <v>2145</v>
      </c>
      <c r="D31" s="969"/>
      <c r="E31" s="969"/>
      <c r="F31" s="969"/>
      <c r="G31" s="969"/>
      <c r="H31" s="969"/>
      <c r="I31" s="969"/>
      <c r="J31" s="995"/>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6145.6588502993673</v>
      </c>
      <c r="L36" s="271"/>
      <c r="M36" s="337">
        <v>18.75</v>
      </c>
      <c r="N36" s="273">
        <f>K36/M36</f>
        <v>327.76847201596627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107.73674787146933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435.5052198874356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0.05</v>
      </c>
      <c r="L48" s="268"/>
      <c r="M48" s="403">
        <f>VLOOKUP(A48,MATERIALES!A5:D396,4,FALSE)</f>
        <v>18078.719190912601</v>
      </c>
      <c r="N48" s="273">
        <f>K48*M48</f>
        <v>903.93595954563011</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0.05</v>
      </c>
      <c r="L49" s="422"/>
      <c r="M49" s="403">
        <f>VLOOKUP(A49,MATERIALES!A6:D397,4,FALSE)</f>
        <v>1669.4426826579695</v>
      </c>
      <c r="N49" s="273">
        <f>K49*M49</f>
        <v>83.472134132898475</v>
      </c>
    </row>
    <row r="50" spans="1:14">
      <c r="A50" s="163" t="s">
        <v>429</v>
      </c>
      <c r="B50" s="43" t="str">
        <f>VLOOKUP(A50,MATERIALES!A6:D373,3,FALSE)</f>
        <v>Cuneta prefabricada de concreto tipo V de (0,8*0,3*0,22)</v>
      </c>
      <c r="C50" s="426"/>
      <c r="D50" s="426"/>
      <c r="E50" s="426"/>
      <c r="F50" s="426"/>
      <c r="G50" s="426"/>
      <c r="H50" s="426"/>
      <c r="I50" s="426"/>
      <c r="J50" s="313" t="str">
        <f>VLOOKUP(A50,MATERIALES!A6:D642,2,FALSE)</f>
        <v>m</v>
      </c>
      <c r="K50" s="398">
        <v>1</v>
      </c>
      <c r="L50" s="422"/>
      <c r="M50" s="403">
        <f>VLOOKUP(A50,MATERIALES!A6:D398,4,FALSE)</f>
        <v>37291.519306309114</v>
      </c>
      <c r="N50" s="273">
        <f>K50*M50</f>
        <v>37291.519306309114</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38278.927399987646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8"/>
      <c r="D58" s="318"/>
      <c r="E58" s="318"/>
      <c r="F58" s="318"/>
      <c r="G58" s="318"/>
      <c r="H58" s="312" t="s">
        <v>1999</v>
      </c>
      <c r="I58" s="280">
        <v>0.05</v>
      </c>
      <c r="J58" s="287">
        <v>1</v>
      </c>
      <c r="K58" s="280">
        <f>I58*J58</f>
        <v>0.05</v>
      </c>
      <c r="L58" s="913">
        <f>VLOOKUP(A58,TRANSPORTE!A1:D117,4,FALSE)</f>
        <v>1104.4210612622992</v>
      </c>
      <c r="M58" s="914"/>
      <c r="N58" s="288">
        <f>K58*L58</f>
        <v>55.221053063114965</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55.221053063114965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150</v>
      </c>
      <c r="N69" s="396">
        <f>K69/M69</f>
        <v>1443.4933333333333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2154.7349574293867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40924.388630367575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8184.8777260735151</v>
      </c>
      <c r="M82" s="862"/>
      <c r="N82" s="51"/>
    </row>
    <row r="83" spans="1:14">
      <c r="B83" s="89" t="s">
        <v>973</v>
      </c>
      <c r="C83" s="90"/>
      <c r="D83" s="90"/>
      <c r="E83" s="90"/>
      <c r="F83" s="90"/>
      <c r="G83" s="90"/>
      <c r="H83" s="90"/>
      <c r="I83" s="87"/>
      <c r="J83" s="88"/>
      <c r="K83" s="305">
        <v>0.05</v>
      </c>
      <c r="L83" s="861">
        <f>N77*K83</f>
        <v>2046.2194315183788</v>
      </c>
      <c r="M83" s="862"/>
      <c r="N83" s="51"/>
    </row>
    <row r="84" spans="1:14" ht="15.75" thickBot="1">
      <c r="B84" s="91" t="s">
        <v>974</v>
      </c>
      <c r="C84" s="92"/>
      <c r="D84" s="92"/>
      <c r="E84" s="92"/>
      <c r="F84" s="92"/>
      <c r="G84" s="92"/>
      <c r="H84" s="92"/>
      <c r="I84" s="93"/>
      <c r="J84" s="94"/>
      <c r="K84" s="306">
        <v>0.05</v>
      </c>
      <c r="L84" s="863">
        <f>N77*K84</f>
        <v>2046.2194315183788</v>
      </c>
      <c r="M84" s="864"/>
      <c r="N84" s="51"/>
    </row>
    <row r="85" spans="1:14" ht="15.75" thickBot="1">
      <c r="B85" s="826" t="s">
        <v>953</v>
      </c>
      <c r="C85" s="827"/>
      <c r="D85" s="827"/>
      <c r="E85" s="827"/>
      <c r="F85" s="827"/>
      <c r="G85" s="827"/>
      <c r="H85" s="827"/>
      <c r="I85" s="827"/>
      <c r="J85" s="827"/>
      <c r="K85" s="827"/>
      <c r="L85" s="827"/>
      <c r="M85" s="828"/>
      <c r="N85" s="52">
        <f>L82+L83+L84</f>
        <v>12277.316589110273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53201.705219477852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1136</v>
      </c>
      <c r="C31" s="81" t="s">
        <v>2146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134.53962180720401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134.53962180720401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833</v>
      </c>
      <c r="B48" s="43" t="str">
        <f>VLOOKUP(A48,MATERIALES!A5:D373,3,FALSE)</f>
        <v>Concreto Resistencia  14 (Mpa)</v>
      </c>
      <c r="C48" s="282"/>
      <c r="D48" s="282"/>
      <c r="E48" s="282"/>
      <c r="F48" s="282"/>
      <c r="G48" s="282"/>
      <c r="H48" s="282"/>
      <c r="I48" s="269"/>
      <c r="J48" s="225" t="str">
        <f>VLOOKUP(A48,MATERIALES!A4:D640,2,FALSE)</f>
        <v>m3</v>
      </c>
      <c r="K48" s="283">
        <v>7.0000000000000007E-2</v>
      </c>
      <c r="L48" s="268"/>
      <c r="M48" s="403">
        <f>VLOOKUP(A48,MATERIALES!A5:D396,4,FALSE)</f>
        <v>347728.15560514742</v>
      </c>
      <c r="N48" s="273">
        <f>K48*M48</f>
        <v>24340.970892360321</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2" t="str">
        <f>VLOOKUP(A49,MATERIALES!A5:D641,2,FALSE)</f>
        <v>m2</v>
      </c>
      <c r="K49" s="398">
        <v>0.3</v>
      </c>
      <c r="L49" s="422"/>
      <c r="M49" s="403">
        <f>VLOOKUP(A49,MATERIALES!A6:D397,4,FALSE)</f>
        <v>4897.9161883197939</v>
      </c>
      <c r="N49" s="273">
        <f>K49*M49</f>
        <v>1469.374856495938</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25810.34574885626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7.0000000000000007E-2</v>
      </c>
      <c r="J58" s="287">
        <v>1</v>
      </c>
      <c r="K58" s="280">
        <f>I58*J58</f>
        <v>7.0000000000000007E-2</v>
      </c>
      <c r="L58" s="913">
        <f>VLOOKUP(A58,TRANSPORTE!A1:D117,4,FALSE)</f>
        <v>1117.717304658089</v>
      </c>
      <c r="M58" s="914"/>
      <c r="N58" s="288">
        <f>K58*L58</f>
        <v>78.240211326066245</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78.240211326066245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2">
        <v>100</v>
      </c>
      <c r="N69" s="396">
        <f>K69/M69</f>
        <v>1623.93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2690.7924361440801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28713.918018133612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5742.7836036267227</v>
      </c>
      <c r="M82" s="862"/>
      <c r="N82" s="51"/>
    </row>
    <row r="83" spans="1:14">
      <c r="B83" s="89" t="s">
        <v>973</v>
      </c>
      <c r="C83" s="90"/>
      <c r="D83" s="90"/>
      <c r="E83" s="90"/>
      <c r="F83" s="90"/>
      <c r="G83" s="90"/>
      <c r="H83" s="90"/>
      <c r="I83" s="87"/>
      <c r="J83" s="88"/>
      <c r="K83" s="305">
        <v>0.05</v>
      </c>
      <c r="L83" s="861">
        <f>N77*K83</f>
        <v>1435.6959009066807</v>
      </c>
      <c r="M83" s="862"/>
      <c r="N83" s="51"/>
    </row>
    <row r="84" spans="1:14" ht="15.75" thickBot="1">
      <c r="B84" s="91" t="s">
        <v>974</v>
      </c>
      <c r="C84" s="92"/>
      <c r="D84" s="92"/>
      <c r="E84" s="92"/>
      <c r="F84" s="92"/>
      <c r="G84" s="92"/>
      <c r="H84" s="92"/>
      <c r="I84" s="93"/>
      <c r="J84" s="94"/>
      <c r="K84" s="306">
        <v>0.05</v>
      </c>
      <c r="L84" s="863">
        <f>N77*K84</f>
        <v>1435.6959009066807</v>
      </c>
      <c r="M84" s="864"/>
      <c r="N84" s="51"/>
    </row>
    <row r="85" spans="1:14" ht="15.75" thickBot="1">
      <c r="B85" s="826" t="s">
        <v>953</v>
      </c>
      <c r="C85" s="827"/>
      <c r="D85" s="827"/>
      <c r="E85" s="827"/>
      <c r="F85" s="827"/>
      <c r="G85" s="827"/>
      <c r="H85" s="827"/>
      <c r="I85" s="827"/>
      <c r="J85" s="827"/>
      <c r="K85" s="827"/>
      <c r="L85" s="827"/>
      <c r="M85" s="828"/>
      <c r="N85" s="52">
        <f>L82+L83+L84</f>
        <v>8614.1754054400844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37328.093423573693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1685</v>
      </c>
      <c r="C31" s="81" t="s">
        <v>2147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71.649414538135986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71.649414538135986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400</v>
      </c>
      <c r="B48" s="43" t="str">
        <f>VLOOKUP(A48,MATERIALES!A5:D373,3,FALSE)</f>
        <v>Bordillo Prefabricado En Concreto Ref.A85 Ntc-4109, 0,20 X 0,35 X 0.80 M</v>
      </c>
      <c r="C48" s="282"/>
      <c r="D48" s="282"/>
      <c r="E48" s="282"/>
      <c r="F48" s="282"/>
      <c r="G48" s="282"/>
      <c r="H48" s="282"/>
      <c r="I48" s="269"/>
      <c r="J48" s="225" t="str">
        <f>VLOOKUP(A48,MATERIALES!A4:D640,2,FALSE)</f>
        <v>u</v>
      </c>
      <c r="K48" s="283">
        <v>1.25</v>
      </c>
      <c r="L48" s="268"/>
      <c r="M48" s="403">
        <f>VLOOKUP(A48,MATERIALES!A5:D396,4,FALSE)</f>
        <v>34435.65560173829</v>
      </c>
      <c r="N48" s="273">
        <f>K48*M48</f>
        <v>43044.569502172861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43044.569502172861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150</v>
      </c>
      <c r="N69" s="396">
        <f>K69/M69</f>
        <v>721.74666666666667</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1432.9882907627198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44549.207207473715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8909.8414414947438</v>
      </c>
      <c r="M82" s="862"/>
      <c r="N82" s="51"/>
    </row>
    <row r="83" spans="1:14">
      <c r="B83" s="89" t="s">
        <v>973</v>
      </c>
      <c r="C83" s="90"/>
      <c r="D83" s="90"/>
      <c r="E83" s="90"/>
      <c r="F83" s="90"/>
      <c r="G83" s="90"/>
      <c r="H83" s="90"/>
      <c r="I83" s="87"/>
      <c r="J83" s="88"/>
      <c r="K83" s="305">
        <v>0.05</v>
      </c>
      <c r="L83" s="861">
        <f>N77*K83</f>
        <v>2227.4603603736859</v>
      </c>
      <c r="M83" s="862"/>
      <c r="N83" s="51"/>
    </row>
    <row r="84" spans="1:14" ht="15.75" thickBot="1">
      <c r="B84" s="91" t="s">
        <v>974</v>
      </c>
      <c r="C84" s="92"/>
      <c r="D84" s="92"/>
      <c r="E84" s="92"/>
      <c r="F84" s="92"/>
      <c r="G84" s="92"/>
      <c r="H84" s="92"/>
      <c r="I84" s="93"/>
      <c r="J84" s="94"/>
      <c r="K84" s="306">
        <v>0.05</v>
      </c>
      <c r="L84" s="863">
        <f>N77*K84</f>
        <v>2227.4603603736859</v>
      </c>
      <c r="M84" s="864"/>
      <c r="N84" s="51"/>
    </row>
    <row r="85" spans="1:14" ht="15.75" thickBot="1">
      <c r="B85" s="826" t="s">
        <v>953</v>
      </c>
      <c r="C85" s="827"/>
      <c r="D85" s="827"/>
      <c r="E85" s="827"/>
      <c r="F85" s="827"/>
      <c r="G85" s="827"/>
      <c r="H85" s="827"/>
      <c r="I85" s="827"/>
      <c r="J85" s="827"/>
      <c r="K85" s="827"/>
      <c r="L85" s="827"/>
      <c r="M85" s="828"/>
      <c r="N85" s="52">
        <f>L82+L83+L84</f>
        <v>13364.762162242117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57913.969369715836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1686</v>
      </c>
      <c r="C31" s="81" t="s">
        <v>2148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161.605121807204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161.605121807204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385679.34273946879</v>
      </c>
      <c r="N48" s="273">
        <f>K48*M48</f>
        <v>771.35868547893756</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7.0000000000000007E-2</v>
      </c>
      <c r="L49" s="422"/>
      <c r="M49" s="403">
        <f>VLOOKUP(A49,MATERIALES!A6:D397,4,FALSE)</f>
        <v>347728.15560514742</v>
      </c>
      <c r="N49" s="273">
        <f>K49*M49</f>
        <v>24340.970892360321</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4897.9161883197939</v>
      </c>
      <c r="N50" s="273">
        <f>K50*M50</f>
        <v>1469.374856495938</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26581.704434335199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414">
        <v>7.2000000000000008E-2</v>
      </c>
      <c r="J58" s="287">
        <v>1</v>
      </c>
      <c r="K58" s="280">
        <f>I58*J58</f>
        <v>7.2000000000000008E-2</v>
      </c>
      <c r="L58" s="913">
        <f>VLOOKUP(A58,TRANSPORTE!A1:D117,4,FALSE)</f>
        <v>1117.717304658089</v>
      </c>
      <c r="M58" s="914"/>
      <c r="N58" s="288">
        <f>K58*L58</f>
        <v>80.475645935382417</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80.475645935382417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100</v>
      </c>
      <c r="N69" s="396">
        <f>K69/M69</f>
        <v>2165.2399999999998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3232.1024361440795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30055.887638221862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6011.1775276443732</v>
      </c>
      <c r="M82" s="862"/>
      <c r="N82" s="51"/>
    </row>
    <row r="83" spans="1:14">
      <c r="B83" s="89" t="s">
        <v>973</v>
      </c>
      <c r="C83" s="90"/>
      <c r="D83" s="90"/>
      <c r="E83" s="90"/>
      <c r="F83" s="90"/>
      <c r="G83" s="90"/>
      <c r="H83" s="90"/>
      <c r="I83" s="87"/>
      <c r="J83" s="88"/>
      <c r="K83" s="305">
        <v>0.05</v>
      </c>
      <c r="L83" s="861">
        <f>N77*K83</f>
        <v>1502.7943819110933</v>
      </c>
      <c r="M83" s="862"/>
      <c r="N83" s="51"/>
    </row>
    <row r="84" spans="1:14" ht="15.75" thickBot="1">
      <c r="B84" s="91" t="s">
        <v>974</v>
      </c>
      <c r="C84" s="92"/>
      <c r="D84" s="92"/>
      <c r="E84" s="92"/>
      <c r="F84" s="92"/>
      <c r="G84" s="92"/>
      <c r="H84" s="92"/>
      <c r="I84" s="93"/>
      <c r="J84" s="94"/>
      <c r="K84" s="306">
        <v>0.05</v>
      </c>
      <c r="L84" s="863">
        <f>N77*K84</f>
        <v>1502.7943819110933</v>
      </c>
      <c r="M84" s="864"/>
      <c r="N84" s="51"/>
    </row>
    <row r="85" spans="1:14" ht="15.75" thickBot="1">
      <c r="B85" s="826" t="s">
        <v>953</v>
      </c>
      <c r="C85" s="827"/>
      <c r="D85" s="827"/>
      <c r="E85" s="827"/>
      <c r="F85" s="827"/>
      <c r="G85" s="827"/>
      <c r="H85" s="827"/>
      <c r="I85" s="827"/>
      <c r="J85" s="827"/>
      <c r="K85" s="827"/>
      <c r="L85" s="827"/>
      <c r="M85" s="828"/>
      <c r="N85" s="52">
        <f>L82+L83+L84</f>
        <v>9016.7662914665598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39072.653929688422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1687</v>
      </c>
      <c r="C31" s="81" t="s">
        <v>2149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89.693081204802667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89.693081204802667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385679.34273946879</v>
      </c>
      <c r="N48" s="273">
        <f>K48*M48</f>
        <v>771.35868547893756</v>
      </c>
    </row>
    <row r="49" spans="1:14">
      <c r="A49" s="163" t="s">
        <v>400</v>
      </c>
      <c r="B49" s="43" t="str">
        <f>VLOOKUP(A49,MATERIALES!A6:D373,3,FALSE)</f>
        <v>Bordillo Prefabricado En Concreto Ref.A85 Ntc-4109, 0,20 X 0,35 X 0.80 M</v>
      </c>
      <c r="C49" s="426"/>
      <c r="D49" s="426"/>
      <c r="E49" s="426"/>
      <c r="F49" s="426"/>
      <c r="G49" s="426"/>
      <c r="H49" s="426"/>
      <c r="I49" s="426"/>
      <c r="J49" s="313" t="str">
        <f>VLOOKUP(A49,MATERIALES!A5:D641,2,FALSE)</f>
        <v>u</v>
      </c>
      <c r="K49" s="398">
        <v>1.25</v>
      </c>
      <c r="L49" s="422"/>
      <c r="M49" s="403">
        <f>VLOOKUP(A49,MATERIALES!A6:D397,4,FALSE)</f>
        <v>34435.65560173829</v>
      </c>
      <c r="N49" s="273">
        <f>K49*M49</f>
        <v>43044.569502172861</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43815.9281876518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414">
        <v>2E-3</v>
      </c>
      <c r="J58" s="287">
        <v>1</v>
      </c>
      <c r="K58" s="414">
        <f>I58*J58</f>
        <v>2E-3</v>
      </c>
      <c r="L58" s="913">
        <f>VLOOKUP(A58,TRANSPORTE!A1:D117,4,FALSE)</f>
        <v>1117.717304658089</v>
      </c>
      <c r="M58" s="914"/>
      <c r="N58" s="288">
        <f>K58*L58</f>
        <v>2.2354346093161781</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2.2354346093161781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150</v>
      </c>
      <c r="N69" s="396">
        <f>K69/M69</f>
        <v>1082.6199999999999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1793.8616240960532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45701.718327561975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9140.3436655123951</v>
      </c>
      <c r="M82" s="862"/>
      <c r="N82" s="51"/>
    </row>
    <row r="83" spans="1:14">
      <c r="B83" s="89" t="s">
        <v>973</v>
      </c>
      <c r="C83" s="90"/>
      <c r="D83" s="90"/>
      <c r="E83" s="90"/>
      <c r="F83" s="90"/>
      <c r="G83" s="90"/>
      <c r="H83" s="90"/>
      <c r="I83" s="87"/>
      <c r="J83" s="88"/>
      <c r="K83" s="305">
        <v>0.05</v>
      </c>
      <c r="L83" s="861">
        <f>N77*K83</f>
        <v>2285.0859163780988</v>
      </c>
      <c r="M83" s="862"/>
      <c r="N83" s="51"/>
    </row>
    <row r="84" spans="1:14" ht="15.75" thickBot="1">
      <c r="B84" s="91" t="s">
        <v>974</v>
      </c>
      <c r="C84" s="92"/>
      <c r="D84" s="92"/>
      <c r="E84" s="92"/>
      <c r="F84" s="92"/>
      <c r="G84" s="92"/>
      <c r="H84" s="92"/>
      <c r="I84" s="93"/>
      <c r="J84" s="94"/>
      <c r="K84" s="306">
        <v>0.05</v>
      </c>
      <c r="L84" s="863">
        <f>N77*K84</f>
        <v>2285.0859163780988</v>
      </c>
      <c r="M84" s="864"/>
      <c r="N84" s="51"/>
    </row>
    <row r="85" spans="1:14" ht="15.75" thickBot="1">
      <c r="B85" s="826" t="s">
        <v>953</v>
      </c>
      <c r="C85" s="827"/>
      <c r="D85" s="827"/>
      <c r="E85" s="827"/>
      <c r="F85" s="827"/>
      <c r="G85" s="827"/>
      <c r="H85" s="827"/>
      <c r="I85" s="827"/>
      <c r="J85" s="827"/>
      <c r="K85" s="827"/>
      <c r="L85" s="827"/>
      <c r="M85" s="828"/>
      <c r="N85" s="52">
        <f>L82+L83+L84</f>
        <v>13710.515498268593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59412.233825830568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1732</v>
      </c>
      <c r="C31" s="81" t="s">
        <v>1688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22.554583333333333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22.554583333333333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883</v>
      </c>
      <c r="B48" s="43" t="str">
        <f>VLOOKUP(A48,MATERIALES!A5:D373,3,FALSE)</f>
        <v>Geotextil Nt-2500 O Similar (Proveedores, Pavco, Geomatrix, Tensar, Omnes U Otros)</v>
      </c>
      <c r="C48" s="282"/>
      <c r="D48" s="282"/>
      <c r="E48" s="282"/>
      <c r="F48" s="282"/>
      <c r="G48" s="282"/>
      <c r="H48" s="282"/>
      <c r="I48" s="269"/>
      <c r="J48" s="225" t="str">
        <f>VLOOKUP(A48,MATERIALES!A4:D640,2,FALSE)</f>
        <v>m2</v>
      </c>
      <c r="K48" s="283">
        <v>1.1000000000000001</v>
      </c>
      <c r="L48" s="268"/>
      <c r="M48" s="403">
        <f>VLOOKUP(A48,MATERIALES!A5:D396,4,FALSE)</f>
        <v>5967.6037323630835</v>
      </c>
      <c r="N48" s="273">
        <f>K48*M48</f>
        <v>6564.3641055993921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6564.3641055993921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240</v>
      </c>
      <c r="N69" s="396">
        <f>K69/M69</f>
        <v>451.09166666666664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451.09166666666664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7038.0103555993919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1407.6020711198785</v>
      </c>
      <c r="M82" s="862"/>
      <c r="N82" s="51"/>
    </row>
    <row r="83" spans="1:14">
      <c r="B83" s="89" t="s">
        <v>973</v>
      </c>
      <c r="C83" s="90"/>
      <c r="D83" s="90"/>
      <c r="E83" s="90"/>
      <c r="F83" s="90"/>
      <c r="G83" s="90"/>
      <c r="H83" s="90"/>
      <c r="I83" s="87"/>
      <c r="J83" s="88"/>
      <c r="K83" s="305">
        <v>0.05</v>
      </c>
      <c r="L83" s="861">
        <f>N77*K83</f>
        <v>351.90051777996962</v>
      </c>
      <c r="M83" s="862"/>
      <c r="N83" s="51"/>
    </row>
    <row r="84" spans="1:14" ht="15.75" thickBot="1">
      <c r="B84" s="91" t="s">
        <v>974</v>
      </c>
      <c r="C84" s="92"/>
      <c r="D84" s="92"/>
      <c r="E84" s="92"/>
      <c r="F84" s="92"/>
      <c r="G84" s="92"/>
      <c r="H84" s="92"/>
      <c r="I84" s="93"/>
      <c r="J84" s="94"/>
      <c r="K84" s="306">
        <v>0.05</v>
      </c>
      <c r="L84" s="863">
        <f>N77*K84</f>
        <v>351.90051777996962</v>
      </c>
      <c r="M84" s="864"/>
      <c r="N84" s="51"/>
    </row>
    <row r="85" spans="1:14" ht="15.75" thickBot="1">
      <c r="B85" s="826" t="s">
        <v>953</v>
      </c>
      <c r="C85" s="827"/>
      <c r="D85" s="827"/>
      <c r="E85" s="827"/>
      <c r="F85" s="827"/>
      <c r="G85" s="827"/>
      <c r="H85" s="827"/>
      <c r="I85" s="827"/>
      <c r="J85" s="827"/>
      <c r="K85" s="827"/>
      <c r="L85" s="827"/>
      <c r="M85" s="828"/>
      <c r="N85" s="52">
        <f>L82+L83+L84</f>
        <v>2111.4031066798175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9149.4134622792099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1733</v>
      </c>
      <c r="C31" s="81" t="s">
        <v>2045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22.554583333333333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22.554583333333333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876</v>
      </c>
      <c r="B48" s="43" t="str">
        <f>VLOOKUP(A48,MATERIALES!A5:D373,3,FALSE)</f>
        <v>Geotextil T-2400 O Similar (Proveedores Lafayet, Pavco, Geomatrix, Tensar, Omnes U Otros)</v>
      </c>
      <c r="C48" s="282"/>
      <c r="D48" s="282"/>
      <c r="E48" s="282"/>
      <c r="F48" s="282"/>
      <c r="G48" s="282"/>
      <c r="H48" s="282"/>
      <c r="I48" s="269"/>
      <c r="J48" s="225" t="str">
        <f>VLOOKUP(A48,MATERIALES!A4:D640,2,FALSE)</f>
        <v>m2</v>
      </c>
      <c r="K48" s="283">
        <v>1.1000000000000001</v>
      </c>
      <c r="L48" s="268"/>
      <c r="M48" s="403">
        <f>VLOOKUP(A48,MATERIALES!A5:D396,4,FALSE)</f>
        <v>6552.4685499867073</v>
      </c>
      <c r="N48" s="273">
        <f>K48*M48</f>
        <v>7207.7154049853789</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7207.7154049853789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240</v>
      </c>
      <c r="N69" s="396">
        <f>K69/M69</f>
        <v>451.09166666666664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451.09166666666664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7681.3616549853787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1536.2723309970759</v>
      </c>
      <c r="M82" s="862"/>
      <c r="N82" s="51"/>
    </row>
    <row r="83" spans="1:14">
      <c r="B83" s="89" t="s">
        <v>973</v>
      </c>
      <c r="C83" s="90"/>
      <c r="D83" s="90"/>
      <c r="E83" s="90"/>
      <c r="F83" s="90"/>
      <c r="G83" s="90"/>
      <c r="H83" s="90"/>
      <c r="I83" s="87"/>
      <c r="J83" s="88"/>
      <c r="K83" s="305">
        <v>0.05</v>
      </c>
      <c r="L83" s="861">
        <f>N77*K83</f>
        <v>384.06808274926897</v>
      </c>
      <c r="M83" s="862"/>
      <c r="N83" s="51"/>
    </row>
    <row r="84" spans="1:14" ht="15.75" thickBot="1">
      <c r="B84" s="91" t="s">
        <v>974</v>
      </c>
      <c r="C84" s="92"/>
      <c r="D84" s="92"/>
      <c r="E84" s="92"/>
      <c r="F84" s="92"/>
      <c r="G84" s="92"/>
      <c r="H84" s="92"/>
      <c r="I84" s="93"/>
      <c r="J84" s="94"/>
      <c r="K84" s="306">
        <v>0.05</v>
      </c>
      <c r="L84" s="863">
        <f>N77*K84</f>
        <v>384.06808274926897</v>
      </c>
      <c r="M84" s="864"/>
      <c r="N84" s="51"/>
    </row>
    <row r="85" spans="1:14" ht="15.75" thickBot="1">
      <c r="B85" s="826" t="s">
        <v>953</v>
      </c>
      <c r="C85" s="827"/>
      <c r="D85" s="827"/>
      <c r="E85" s="827"/>
      <c r="F85" s="827"/>
      <c r="G85" s="827"/>
      <c r="H85" s="827"/>
      <c r="I85" s="827"/>
      <c r="J85" s="827"/>
      <c r="K85" s="827"/>
      <c r="L85" s="827"/>
      <c r="M85" s="828"/>
      <c r="N85" s="52">
        <f>L82+L83+L84</f>
        <v>2304.4084964956137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9985.7701514809924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1137</v>
      </c>
      <c r="C31" s="81" t="s">
        <v>1689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324.78600000000006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324.78600000000006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542</v>
      </c>
      <c r="B48" s="43" t="str">
        <f>VLOOKUP(A48,MATERIALES!A5:D373,3,FALSE)</f>
        <v>Material drenante (3´´)</v>
      </c>
      <c r="C48" s="282"/>
      <c r="D48" s="282"/>
      <c r="E48" s="282"/>
      <c r="F48" s="282"/>
      <c r="G48" s="282"/>
      <c r="H48" s="282"/>
      <c r="I48" s="269"/>
      <c r="J48" s="225" t="str">
        <f>VLOOKUP(A48,MATERIALES!A4:D640,2,FALSE)</f>
        <v>m3</v>
      </c>
      <c r="K48" s="283">
        <v>1.1000000000000001</v>
      </c>
      <c r="L48" s="268"/>
      <c r="M48" s="403">
        <f>VLOOKUP(A48,MATERIALES!A5:D396,4,FALSE)</f>
        <v>64075.018787333938</v>
      </c>
      <c r="N48" s="273">
        <f>K48*M48</f>
        <v>70482.520666067343</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70482.520666067343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1261</v>
      </c>
      <c r="B58" s="46" t="str">
        <f>VLOOKUP(A58,TRANSPORTE!A1:D117,3,FALSE)</f>
        <v>Transporte de Material Drenante</v>
      </c>
      <c r="C58" s="318"/>
      <c r="D58" s="318"/>
      <c r="E58" s="318"/>
      <c r="F58" s="318"/>
      <c r="G58" s="318"/>
      <c r="H58" s="312" t="s">
        <v>1999</v>
      </c>
      <c r="I58" s="280">
        <v>1.1000000000000001</v>
      </c>
      <c r="J58" s="287">
        <v>1</v>
      </c>
      <c r="K58" s="280">
        <f>I58*J58</f>
        <v>1.1000000000000001</v>
      </c>
      <c r="L58" s="913">
        <f>VLOOKUP(A58,TRANSPORTE!A1:D117,4,FALSE)</f>
        <v>1104.4210612622992</v>
      </c>
      <c r="M58" s="914"/>
      <c r="N58" s="288">
        <f>K58*L58</f>
        <v>1214.8631673885293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1214.8631673885293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25</v>
      </c>
      <c r="N69" s="396">
        <f>K69/M69</f>
        <v>6495.72</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6495.72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78517.889833455862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15703.577966691173</v>
      </c>
      <c r="M82" s="862"/>
      <c r="N82" s="51"/>
    </row>
    <row r="83" spans="1:14">
      <c r="B83" s="89" t="s">
        <v>973</v>
      </c>
      <c r="C83" s="90"/>
      <c r="D83" s="90"/>
      <c r="E83" s="90"/>
      <c r="F83" s="90"/>
      <c r="G83" s="90"/>
      <c r="H83" s="90"/>
      <c r="I83" s="87"/>
      <c r="J83" s="88"/>
      <c r="K83" s="305">
        <v>0.05</v>
      </c>
      <c r="L83" s="861">
        <f>N77*K83</f>
        <v>3925.8944916727933</v>
      </c>
      <c r="M83" s="862"/>
      <c r="N83" s="51"/>
    </row>
    <row r="84" spans="1:14" ht="15.75" thickBot="1">
      <c r="B84" s="91" t="s">
        <v>974</v>
      </c>
      <c r="C84" s="92"/>
      <c r="D84" s="92"/>
      <c r="E84" s="92"/>
      <c r="F84" s="92"/>
      <c r="G84" s="92"/>
      <c r="H84" s="92"/>
      <c r="I84" s="93"/>
      <c r="J84" s="94"/>
      <c r="K84" s="306">
        <v>0.05</v>
      </c>
      <c r="L84" s="863">
        <f>N77*K84</f>
        <v>3925.8944916727933</v>
      </c>
      <c r="M84" s="864"/>
      <c r="N84" s="51"/>
    </row>
    <row r="85" spans="1:14" ht="15.75" thickBot="1">
      <c r="B85" s="826" t="s">
        <v>953</v>
      </c>
      <c r="C85" s="827"/>
      <c r="D85" s="827"/>
      <c r="E85" s="827"/>
      <c r="F85" s="827"/>
      <c r="G85" s="827"/>
      <c r="H85" s="827"/>
      <c r="I85" s="827"/>
      <c r="J85" s="827"/>
      <c r="K85" s="827"/>
      <c r="L85" s="827"/>
      <c r="M85" s="828"/>
      <c r="N85" s="52">
        <f>L82+L83+L84</f>
        <v>23555.366950036758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102073.25678349262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1138</v>
      </c>
      <c r="C31" s="81" t="s">
        <v>2150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6145.6588502993673</v>
      </c>
      <c r="L36" s="271"/>
      <c r="M36" s="337">
        <v>3</v>
      </c>
      <c r="N36" s="273">
        <f>K36/M36</f>
        <v>2048.5529500997891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451.0916666666667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2499.6446167664558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535</v>
      </c>
      <c r="B48" s="43" t="str">
        <f>VLOOKUP(A48,MATERIALES!A5:D373,3,FALSE)</f>
        <v>Material de Sub- Base CBR=20%</v>
      </c>
      <c r="C48" s="282"/>
      <c r="D48" s="282"/>
      <c r="E48" s="282"/>
      <c r="F48" s="282"/>
      <c r="G48" s="282"/>
      <c r="H48" s="282"/>
      <c r="I48" s="269"/>
      <c r="J48" s="225" t="str">
        <f>VLOOKUP(A48,MATERIALES!A4:D640,2,FALSE)</f>
        <v>m3</v>
      </c>
      <c r="K48" s="283">
        <v>1.25</v>
      </c>
      <c r="L48" s="268"/>
      <c r="M48" s="403">
        <f>VLOOKUP(A48,MATERIALES!A5:D396,4,FALSE)</f>
        <v>63195.13919238314</v>
      </c>
      <c r="N48" s="273">
        <f>K48*M48</f>
        <v>78993.923990478928</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78993.923990478928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1252</v>
      </c>
      <c r="B60" s="46" t="str">
        <f>VLOOKUP(A60,TRANSPORTE!A1:D117,3,FALSE)</f>
        <v>Transporte de material de cobertura</v>
      </c>
      <c r="C60" s="318"/>
      <c r="D60" s="318"/>
      <c r="E60" s="318"/>
      <c r="F60" s="318"/>
      <c r="G60" s="318"/>
      <c r="H60" s="312" t="s">
        <v>339</v>
      </c>
      <c r="I60" s="280">
        <v>1.25</v>
      </c>
      <c r="J60" s="287">
        <v>1</v>
      </c>
      <c r="K60" s="280">
        <f>I60*J60</f>
        <v>1.25</v>
      </c>
      <c r="L60" s="913">
        <f>VLOOKUP(A60,TRANSPORTE!A1:D117,4,FALSE)</f>
        <v>1104.4210612622992</v>
      </c>
      <c r="M60" s="914"/>
      <c r="N60" s="288">
        <f>K60*L60</f>
        <v>1380.526326577874</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311"/>
      <c r="F65" s="311"/>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1380.526326577874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24</v>
      </c>
      <c r="N71" s="396">
        <f>K71/M71</f>
        <v>4510.916666666667</v>
      </c>
      <c r="O71" s="106"/>
    </row>
    <row r="72" spans="1:15">
      <c r="A72" s="164"/>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4510.916666666667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87385.011600489932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17477.002320097989</v>
      </c>
      <c r="M84" s="862"/>
      <c r="N84" s="51"/>
    </row>
    <row r="85" spans="1:14">
      <c r="B85" s="89" t="s">
        <v>973</v>
      </c>
      <c r="C85" s="90"/>
      <c r="D85" s="90"/>
      <c r="E85" s="90"/>
      <c r="F85" s="90"/>
      <c r="G85" s="90"/>
      <c r="H85" s="90"/>
      <c r="I85" s="87"/>
      <c r="J85" s="88"/>
      <c r="K85" s="305">
        <v>0.05</v>
      </c>
      <c r="L85" s="861">
        <f>N79*K85</f>
        <v>4369.2505800244971</v>
      </c>
      <c r="M85" s="862"/>
      <c r="N85" s="51"/>
    </row>
    <row r="86" spans="1:14" ht="15.75" thickBot="1">
      <c r="B86" s="91" t="s">
        <v>974</v>
      </c>
      <c r="C86" s="92"/>
      <c r="D86" s="92"/>
      <c r="E86" s="92"/>
      <c r="F86" s="92"/>
      <c r="G86" s="92"/>
      <c r="H86" s="92"/>
      <c r="I86" s="93"/>
      <c r="J86" s="94"/>
      <c r="K86" s="306">
        <v>0.05</v>
      </c>
      <c r="L86" s="863">
        <f>N79*K86</f>
        <v>4369.2505800244971</v>
      </c>
      <c r="M86" s="864"/>
      <c r="N86" s="51"/>
    </row>
    <row r="87" spans="1:14" ht="15.75" thickBot="1">
      <c r="B87" s="826" t="s">
        <v>953</v>
      </c>
      <c r="C87" s="827"/>
      <c r="D87" s="827"/>
      <c r="E87" s="827"/>
      <c r="F87" s="827"/>
      <c r="G87" s="827"/>
      <c r="H87" s="827"/>
      <c r="I87" s="827"/>
      <c r="J87" s="827"/>
      <c r="K87" s="827"/>
      <c r="L87" s="827"/>
      <c r="M87" s="828"/>
      <c r="N87" s="52">
        <f>L84+L85+L86</f>
        <v>26215.503480146985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113600.51508063692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1139</v>
      </c>
      <c r="C31" s="81" t="s">
        <v>2151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8"/>
      <c r="J36" s="269"/>
      <c r="K36" s="270">
        <f>VLOOKUP(A36,EQUIPOS!A6:D163,4,FALSE)</f>
        <v>107648.49390575904</v>
      </c>
      <c r="L36" s="271"/>
      <c r="M36" s="337">
        <v>2.5</v>
      </c>
      <c r="N36" s="273">
        <f>K36/M36</f>
        <v>43059.397562303617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402.04310903601998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43461.440671339638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25069.157278065471</v>
      </c>
      <c r="N48" s="273">
        <f>K48*M48</f>
        <v>25319.848850846127</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25319.848850846127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20</v>
      </c>
      <c r="N71" s="396">
        <f>K71/M71</f>
        <v>2706.55</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8040.862180720399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76822.151702906165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15364.430340581233</v>
      </c>
      <c r="M84" s="862"/>
      <c r="N84" s="51"/>
    </row>
    <row r="85" spans="1:14">
      <c r="B85" s="89" t="s">
        <v>973</v>
      </c>
      <c r="C85" s="90"/>
      <c r="D85" s="90"/>
      <c r="E85" s="90"/>
      <c r="F85" s="90"/>
      <c r="G85" s="90"/>
      <c r="H85" s="90"/>
      <c r="I85" s="87"/>
      <c r="J85" s="88"/>
      <c r="K85" s="305">
        <v>0.05</v>
      </c>
      <c r="L85" s="861">
        <f>N79*K85</f>
        <v>3841.1075851453083</v>
      </c>
      <c r="M85" s="862"/>
      <c r="N85" s="51"/>
    </row>
    <row r="86" spans="1:14" ht="15.75" thickBot="1">
      <c r="B86" s="91" t="s">
        <v>974</v>
      </c>
      <c r="C86" s="92"/>
      <c r="D86" s="92"/>
      <c r="E86" s="92"/>
      <c r="F86" s="92"/>
      <c r="G86" s="92"/>
      <c r="H86" s="92"/>
      <c r="I86" s="93"/>
      <c r="J86" s="94"/>
      <c r="K86" s="306">
        <v>0.05</v>
      </c>
      <c r="L86" s="863">
        <f>N79*K86</f>
        <v>3841.1075851453083</v>
      </c>
      <c r="M86" s="864"/>
      <c r="N86" s="51"/>
    </row>
    <row r="87" spans="1:14" ht="15.75" thickBot="1">
      <c r="B87" s="826" t="s">
        <v>953</v>
      </c>
      <c r="C87" s="827"/>
      <c r="D87" s="827"/>
      <c r="E87" s="827"/>
      <c r="F87" s="827"/>
      <c r="G87" s="827"/>
      <c r="H87" s="827"/>
      <c r="I87" s="827"/>
      <c r="J87" s="827"/>
      <c r="K87" s="827"/>
      <c r="L87" s="827"/>
      <c r="M87" s="828"/>
      <c r="N87" s="52">
        <f>L84+L85+L86</f>
        <v>23046.645510871851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99868.797213778016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1140</v>
      </c>
      <c r="C31" s="81" t="s">
        <v>2152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8"/>
      <c r="J36" s="269"/>
      <c r="K36" s="270">
        <f>VLOOKUP(A36,EQUIPOS!A6:D163,4,FALSE)</f>
        <v>107648.49390575904</v>
      </c>
      <c r="L36" s="271"/>
      <c r="M36" s="337">
        <v>1.25</v>
      </c>
      <c r="N36" s="273">
        <f>K36/M36</f>
        <v>86118.795124607233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1074.7412180720401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87193.536342679276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25069.157278065471</v>
      </c>
      <c r="N48" s="273">
        <f>K48*M48</f>
        <v>25319.848850846127</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25319.848850846127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21494.824361440798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134008.20955496619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26801.641910993239</v>
      </c>
      <c r="M84" s="862"/>
      <c r="N84" s="51"/>
    </row>
    <row r="85" spans="1:14">
      <c r="B85" s="89" t="s">
        <v>973</v>
      </c>
      <c r="C85" s="90"/>
      <c r="D85" s="90"/>
      <c r="E85" s="90"/>
      <c r="F85" s="90"/>
      <c r="G85" s="90"/>
      <c r="H85" s="90"/>
      <c r="I85" s="87"/>
      <c r="J85" s="88"/>
      <c r="K85" s="305">
        <v>0.05</v>
      </c>
      <c r="L85" s="861">
        <f>N79*K85</f>
        <v>6700.4104777483099</v>
      </c>
      <c r="M85" s="862"/>
      <c r="N85" s="51"/>
    </row>
    <row r="86" spans="1:14" ht="15.75" thickBot="1">
      <c r="B86" s="91" t="s">
        <v>974</v>
      </c>
      <c r="C86" s="92"/>
      <c r="D86" s="92"/>
      <c r="E86" s="92"/>
      <c r="F86" s="92"/>
      <c r="G86" s="92"/>
      <c r="H86" s="92"/>
      <c r="I86" s="93"/>
      <c r="J86" s="94"/>
      <c r="K86" s="306">
        <v>0.05</v>
      </c>
      <c r="L86" s="863">
        <f>N79*K86</f>
        <v>6700.4104777483099</v>
      </c>
      <c r="M86" s="864"/>
      <c r="N86" s="51"/>
    </row>
    <row r="87" spans="1:14" ht="15.75" thickBot="1">
      <c r="B87" s="826" t="s">
        <v>953</v>
      </c>
      <c r="C87" s="827"/>
      <c r="D87" s="827"/>
      <c r="E87" s="827"/>
      <c r="F87" s="827"/>
      <c r="G87" s="827"/>
      <c r="H87" s="827"/>
      <c r="I87" s="827"/>
      <c r="J87" s="827"/>
      <c r="K87" s="827"/>
      <c r="L87" s="827"/>
      <c r="M87" s="828"/>
      <c r="N87" s="52">
        <f>L84+L85+L86</f>
        <v>40202.462866489856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174210.67242145605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1141</v>
      </c>
      <c r="C31" s="81" t="s">
        <v>1690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314</v>
      </c>
      <c r="B36" s="875" t="str">
        <f>VLOOKUP(A36,EQUIPOS!A6:D154,3,FALSE)</f>
        <v xml:space="preserve">Retroexcavadora E-200 sobre orugas
</v>
      </c>
      <c r="C36" s="876"/>
      <c r="D36" s="876"/>
      <c r="E36" s="876"/>
      <c r="F36" s="876"/>
      <c r="G36" s="876"/>
      <c r="H36" s="877"/>
      <c r="I36" s="268"/>
      <c r="J36" s="269"/>
      <c r="K36" s="270">
        <f>VLOOKUP(A36,EQUIPOS!A6:D163,4,FALSE)</f>
        <v>182905.7754740479</v>
      </c>
      <c r="L36" s="271"/>
      <c r="M36" s="337">
        <v>23</v>
      </c>
      <c r="N36" s="273">
        <f>K36/M36</f>
        <v>7952.4250206107781</v>
      </c>
    </row>
    <row r="37" spans="1:14">
      <c r="A37" s="113" t="s">
        <v>328</v>
      </c>
      <c r="B37" s="875" t="str">
        <f>VLOOKUP(A37,EQUIPOS!A7:D154,3,FALSE)</f>
        <v xml:space="preserve">Taco metálico o puntal (escamas en concreto)
</v>
      </c>
      <c r="C37" s="876"/>
      <c r="D37" s="876"/>
      <c r="E37" s="876"/>
      <c r="F37" s="876"/>
      <c r="G37" s="876"/>
      <c r="H37" s="877"/>
      <c r="I37" s="422"/>
      <c r="J37" s="423"/>
      <c r="K37" s="270">
        <f>VLOOKUP(A37,EQUIPOS!A7:D164,4,FALSE)</f>
        <v>56.387306331588071</v>
      </c>
      <c r="L37" s="336"/>
      <c r="M37" s="337">
        <v>1</v>
      </c>
      <c r="N37" s="273">
        <f>K37/M37</f>
        <v>56.387306331588071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1074.7412180720401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9083.5535450144052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706</v>
      </c>
      <c r="B48" s="43" t="str">
        <f>VLOOKUP(A48,MATERIALES!A5:D373,3,FALSE)</f>
        <v>Tubería PVC RD21 de 1´´ (para anclajes)</v>
      </c>
      <c r="C48" s="282"/>
      <c r="D48" s="282"/>
      <c r="E48" s="282"/>
      <c r="F48" s="282"/>
      <c r="G48" s="282"/>
      <c r="H48" s="282"/>
      <c r="I48" s="282"/>
      <c r="J48" s="312" t="str">
        <f>VLOOKUP(A48,MATERIALES!A4:D640,2,FALSE)</f>
        <v>m</v>
      </c>
      <c r="K48" s="283">
        <v>0.35</v>
      </c>
      <c r="L48" s="268"/>
      <c r="M48" s="403">
        <f>VLOOKUP(A48,MATERIALES!A5:D396,4,FALSE)</f>
        <v>2863.5134746919366</v>
      </c>
      <c r="N48" s="273">
        <f>K48*M48</f>
        <v>1002.2297161421777</v>
      </c>
    </row>
    <row r="49" spans="1:14">
      <c r="A49" s="163" t="s">
        <v>1691</v>
      </c>
      <c r="B49" s="43" t="str">
        <f>VLOOKUP(A49,MATERIALES!A6:D373,3,FALSE)</f>
        <v>Formaleta Metálica</v>
      </c>
      <c r="C49" s="426"/>
      <c r="D49" s="426"/>
      <c r="E49" s="426"/>
      <c r="F49" s="426"/>
      <c r="G49" s="426"/>
      <c r="H49" s="426"/>
      <c r="I49" s="426"/>
      <c r="J49" s="313" t="str">
        <f>VLOOKUP(A49,MATERIALES!A5:D641,2,FALSE)</f>
        <v>m2</v>
      </c>
      <c r="K49" s="398">
        <v>1</v>
      </c>
      <c r="L49" s="422"/>
      <c r="M49" s="403">
        <f>VLOOKUP(A49,MATERIALES!A6:D397,4,FALSE)</f>
        <v>13774.262240695316</v>
      </c>
      <c r="N49" s="273">
        <f>K49*M49</f>
        <v>13774.262240695316</v>
      </c>
    </row>
    <row r="50" spans="1:14">
      <c r="A50" s="163" t="s">
        <v>745</v>
      </c>
      <c r="B50" s="43" t="str">
        <f>VLOOKUP(A50,MATERIALES!A6:D373,3,FALSE)</f>
        <v>Acero PDR-60</v>
      </c>
      <c r="C50" s="426"/>
      <c r="D50" s="426"/>
      <c r="E50" s="426"/>
      <c r="F50" s="426"/>
      <c r="G50" s="426"/>
      <c r="H50" s="426"/>
      <c r="I50" s="426"/>
      <c r="J50" s="313" t="str">
        <f>VLOOKUP(A50,MATERIALES!A6:D642,2,FALSE)</f>
        <v>kg</v>
      </c>
      <c r="K50" s="398">
        <v>3.8</v>
      </c>
      <c r="L50" s="422"/>
      <c r="M50" s="403">
        <f>VLOOKUP(A50,MATERIALES!A6:D398,4,FALSE)</f>
        <v>3042.9661039816715</v>
      </c>
      <c r="N50" s="273">
        <f>K50*M50</f>
        <v>11563.271195130352</v>
      </c>
    </row>
    <row r="51" spans="1:14">
      <c r="A51" s="163" t="s">
        <v>832</v>
      </c>
      <c r="B51" s="43" t="str">
        <f>VLOOKUP(A51,MATERIALES!A6:D373,3,FALSE)</f>
        <v>Concreto Resistencia  21 (Mpa)</v>
      </c>
      <c r="C51" s="426"/>
      <c r="D51" s="426"/>
      <c r="E51" s="426"/>
      <c r="F51" s="426"/>
      <c r="G51" s="426"/>
      <c r="H51" s="426"/>
      <c r="I51" s="426"/>
      <c r="J51" s="313" t="str">
        <f>VLOOKUP(A51,MATERIALES!A6:D643,2,FALSE)</f>
        <v>m3</v>
      </c>
      <c r="K51" s="398">
        <v>0.18</v>
      </c>
      <c r="L51" s="422"/>
      <c r="M51" s="403">
        <f>VLOOKUP(A51,MATERIALES!A6:D399,4,FALSE)</f>
        <v>372962.22771512944</v>
      </c>
      <c r="N51" s="273">
        <f>K51*M51</f>
        <v>67133.2009887233</v>
      </c>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93472.964140691154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0.18</v>
      </c>
      <c r="J58" s="287">
        <v>1</v>
      </c>
      <c r="K58" s="280">
        <f>I58*J58</f>
        <v>0.18</v>
      </c>
      <c r="L58" s="913">
        <f>VLOOKUP(A58,TRANSPORTE!A1:D117,4,FALSE)</f>
        <v>1117.717304658089</v>
      </c>
      <c r="M58" s="914"/>
      <c r="N58" s="288">
        <f>K58*L58</f>
        <v>201.18911483845602</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201.18911483845602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10</v>
      </c>
      <c r="N69" s="396">
        <f>K69/M69</f>
        <v>10826.2</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21494.824361440798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124252.53116198482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24850.506232396965</v>
      </c>
      <c r="M82" s="862"/>
      <c r="N82" s="51"/>
    </row>
    <row r="83" spans="1:14">
      <c r="B83" s="89" t="s">
        <v>973</v>
      </c>
      <c r="C83" s="90"/>
      <c r="D83" s="90"/>
      <c r="E83" s="90"/>
      <c r="F83" s="90"/>
      <c r="G83" s="90"/>
      <c r="H83" s="90"/>
      <c r="I83" s="87"/>
      <c r="J83" s="88"/>
      <c r="K83" s="305">
        <v>0.05</v>
      </c>
      <c r="L83" s="861">
        <f>N77*K83</f>
        <v>6212.6265580992413</v>
      </c>
      <c r="M83" s="862"/>
      <c r="N83" s="51"/>
    </row>
    <row r="84" spans="1:14" ht="15.75" thickBot="1">
      <c r="B84" s="91" t="s">
        <v>974</v>
      </c>
      <c r="C84" s="92"/>
      <c r="D84" s="92"/>
      <c r="E84" s="92"/>
      <c r="F84" s="92"/>
      <c r="G84" s="92"/>
      <c r="H84" s="92"/>
      <c r="I84" s="93"/>
      <c r="J84" s="94"/>
      <c r="K84" s="306">
        <v>0.05</v>
      </c>
      <c r="L84" s="863">
        <f>N77*K84</f>
        <v>6212.6265580992413</v>
      </c>
      <c r="M84" s="864"/>
      <c r="N84" s="51"/>
    </row>
    <row r="85" spans="1:14" ht="15.75" thickBot="1">
      <c r="B85" s="826" t="s">
        <v>953</v>
      </c>
      <c r="C85" s="827"/>
      <c r="D85" s="827"/>
      <c r="E85" s="827"/>
      <c r="F85" s="827"/>
      <c r="G85" s="827"/>
      <c r="H85" s="827"/>
      <c r="I85" s="827"/>
      <c r="J85" s="827"/>
      <c r="K85" s="827"/>
      <c r="L85" s="827"/>
      <c r="M85" s="828"/>
      <c r="N85" s="52">
        <f>L82+L83+L84</f>
        <v>37275.759348595449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161528.29051058026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1142</v>
      </c>
      <c r="C31" s="81" t="s">
        <v>2153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53.737060903601993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53.737060903601993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380</v>
      </c>
      <c r="B48" s="43" t="str">
        <f>VLOOKUP(A48,MATERIALES!A5:D373,3,FALSE)</f>
        <v>Armadura de Acero</v>
      </c>
      <c r="C48" s="282"/>
      <c r="D48" s="282"/>
      <c r="E48" s="282"/>
      <c r="F48" s="282"/>
      <c r="G48" s="282"/>
      <c r="H48" s="282"/>
      <c r="I48" s="282"/>
      <c r="J48" s="312" t="str">
        <f>VLOOKUP(A48,MATERIALES!A4:D640,2,FALSE)</f>
        <v>m</v>
      </c>
      <c r="K48" s="283">
        <v>1</v>
      </c>
      <c r="L48" s="268"/>
      <c r="M48" s="403">
        <f>VLOOKUP(A48,MATERIALES!A5:D396,4,FALSE)</f>
        <v>3941.7347112123093</v>
      </c>
      <c r="N48" s="273">
        <f>K48*M48</f>
        <v>3941.7347112123093</v>
      </c>
    </row>
    <row r="49" spans="1:14">
      <c r="A49" s="163" t="s">
        <v>690</v>
      </c>
      <c r="B49" s="43" t="str">
        <f>VLOOKUP(A49,MATERIALES!A6:D373,3,FALSE)</f>
        <v>Tornillos de Unión de D= 12 mm</v>
      </c>
      <c r="C49" s="426"/>
      <c r="D49" s="426"/>
      <c r="E49" s="426"/>
      <c r="F49" s="426"/>
      <c r="G49" s="426"/>
      <c r="H49" s="426"/>
      <c r="I49" s="426"/>
      <c r="J49" s="313" t="str">
        <f>VLOOKUP(A49,MATERIALES!A5:D641,2,FALSE)</f>
        <v>u</v>
      </c>
      <c r="K49" s="398">
        <v>4</v>
      </c>
      <c r="L49" s="422"/>
      <c r="M49" s="403">
        <f>VLOOKUP(A49,MATERIALES!A6:D397,4,FALSE)</f>
        <v>620.41555848111966</v>
      </c>
      <c r="N49" s="273">
        <f>K49*M49</f>
        <v>2481.6622339244786</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6423.3969451367884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400</v>
      </c>
      <c r="N69" s="396">
        <f>K69/M69</f>
        <v>270.65499999999997</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400</v>
      </c>
      <c r="N70" s="396">
        <f>K70/M70</f>
        <v>266.71560903601994</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537.37060903601991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7014.5046150764101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1402.9009230152822</v>
      </c>
      <c r="M82" s="862"/>
      <c r="N82" s="51"/>
    </row>
    <row r="83" spans="1:14">
      <c r="B83" s="89" t="s">
        <v>973</v>
      </c>
      <c r="C83" s="90"/>
      <c r="D83" s="90"/>
      <c r="E83" s="90"/>
      <c r="F83" s="90"/>
      <c r="G83" s="90"/>
      <c r="H83" s="90"/>
      <c r="I83" s="87"/>
      <c r="J83" s="88"/>
      <c r="K83" s="305">
        <v>0.05</v>
      </c>
      <c r="L83" s="861">
        <f>N77*K83</f>
        <v>350.72523075382054</v>
      </c>
      <c r="M83" s="862"/>
      <c r="N83" s="51"/>
    </row>
    <row r="84" spans="1:14" ht="15.75" thickBot="1">
      <c r="B84" s="91" t="s">
        <v>974</v>
      </c>
      <c r="C84" s="92"/>
      <c r="D84" s="92"/>
      <c r="E84" s="92"/>
      <c r="F84" s="92"/>
      <c r="G84" s="92"/>
      <c r="H84" s="92"/>
      <c r="I84" s="93"/>
      <c r="J84" s="94"/>
      <c r="K84" s="306">
        <v>0.05</v>
      </c>
      <c r="L84" s="863">
        <f>N77*K84</f>
        <v>350.72523075382054</v>
      </c>
      <c r="M84" s="864"/>
      <c r="N84" s="51"/>
    </row>
    <row r="85" spans="1:14" ht="15.75" thickBot="1">
      <c r="B85" s="826" t="s">
        <v>953</v>
      </c>
      <c r="C85" s="827"/>
      <c r="D85" s="827"/>
      <c r="E85" s="827"/>
      <c r="F85" s="827"/>
      <c r="G85" s="827"/>
      <c r="H85" s="827"/>
      <c r="I85" s="827"/>
      <c r="J85" s="827"/>
      <c r="K85" s="827"/>
      <c r="L85" s="827"/>
      <c r="M85" s="828"/>
      <c r="N85" s="52">
        <f>L82+L83+L84</f>
        <v>2104.3513845229231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9118.8559995993328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1143</v>
      </c>
      <c r="C31" s="81" t="s">
        <v>2154</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269</v>
      </c>
      <c r="B36" s="875" t="str">
        <f>VLOOKUP(A36,EQUIPOS!A6:D154,3,FALSE)</f>
        <v>Motoniveladora  potencia 215 HP, ancho de cuchilla 4,27 m, peso 18 ton.</v>
      </c>
      <c r="C36" s="876"/>
      <c r="D36" s="876"/>
      <c r="E36" s="876"/>
      <c r="F36" s="876"/>
      <c r="G36" s="876"/>
      <c r="H36" s="877"/>
      <c r="I36" s="268"/>
      <c r="J36" s="269"/>
      <c r="K36" s="270">
        <f>VLOOKUP(A36,EQUIPOS!A6:D163,4,FALSE)</f>
        <v>183098.24988478114</v>
      </c>
      <c r="L36" s="271"/>
      <c r="M36" s="337">
        <v>15</v>
      </c>
      <c r="N36" s="273">
        <f>K36/M36</f>
        <v>12206.549992318742</v>
      </c>
    </row>
    <row r="37" spans="1:14">
      <c r="A37" s="113" t="s">
        <v>365</v>
      </c>
      <c r="B37" s="875" t="str">
        <f>VLOOKUP(A37,EQUIPOS!A7:D154,3,FALSE)</f>
        <v xml:space="preserve">Vibrocompatador, potencia 153 HP, peso 10 Ton. </v>
      </c>
      <c r="C37" s="876"/>
      <c r="D37" s="876"/>
      <c r="E37" s="876"/>
      <c r="F37" s="876"/>
      <c r="G37" s="876"/>
      <c r="H37" s="877"/>
      <c r="I37" s="422"/>
      <c r="J37" s="423"/>
      <c r="K37" s="270">
        <f>VLOOKUP(A37,EQUIPOS!A7:D164,4,FALSE)</f>
        <v>118413.34329633495</v>
      </c>
      <c r="L37" s="336"/>
      <c r="M37" s="337">
        <v>15</v>
      </c>
      <c r="N37" s="273">
        <f>K37/M37</f>
        <v>7894.2228864223298</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112.11635150600333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20212.889230247074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69"/>
      <c r="J48" s="225" t="str">
        <f>VLOOKUP(A48,MATERIALES!A4:D640,2,FALSE)</f>
        <v>m3</v>
      </c>
      <c r="K48" s="283">
        <v>1.05</v>
      </c>
      <c r="L48" s="268"/>
      <c r="M48" s="403">
        <f>VLOOKUP(A48,MATERIALES!A5:D396,4,FALSE)</f>
        <v>18078.719190912601</v>
      </c>
      <c r="N48" s="273">
        <f>K48*M48</f>
        <v>18982.655150458231</v>
      </c>
    </row>
    <row r="49" spans="1:14">
      <c r="A49" s="163"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12.495331525928451</v>
      </c>
      <c r="N49" s="273">
        <f>K49*M49</f>
        <v>374.85994577785351</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19357.515096236086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VLOOKUP(A60,TRANSPORTE!A1:D117,3,FALSE)</f>
        <v>Transporte de material seleccionado para relleno</v>
      </c>
      <c r="C60" s="318"/>
      <c r="D60" s="318"/>
      <c r="E60" s="318"/>
      <c r="F60" s="318"/>
      <c r="G60" s="318"/>
      <c r="H60" s="312" t="s">
        <v>1999</v>
      </c>
      <c r="I60" s="280">
        <v>1.05</v>
      </c>
      <c r="J60" s="287">
        <v>1</v>
      </c>
      <c r="K60" s="280">
        <f>I60*J60</f>
        <v>1.05</v>
      </c>
      <c r="L60" s="913">
        <f>VLOOKUP(A60,TRANSPORTE!A1:D117,4,FALSE)</f>
        <v>1104.4210612622992</v>
      </c>
      <c r="M60" s="914"/>
      <c r="N60" s="288">
        <f>K60*L60</f>
        <v>1159.6421143254142</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1159.6421143254142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120</v>
      </c>
      <c r="N71" s="396">
        <f>K71/M71</f>
        <v>889.05203012006655</v>
      </c>
      <c r="O71" s="106"/>
    </row>
    <row r="72" spans="1:15">
      <c r="A72" s="164" t="s">
        <v>9</v>
      </c>
      <c r="B72" s="49" t="str">
        <f>VLOOKUP(A72,'MANO DE OBRA'!A8:D69,3,FALSE)</f>
        <v>Obrero (3)</v>
      </c>
      <c r="C72" s="47"/>
      <c r="D72" s="47"/>
      <c r="E72" s="47"/>
      <c r="F72" s="47"/>
      <c r="G72" s="47"/>
      <c r="H72" s="47"/>
      <c r="I72" s="293">
        <f>K72/J72*100</f>
        <v>87780</v>
      </c>
      <c r="J72" s="294">
        <v>185</v>
      </c>
      <c r="K72" s="295">
        <f>VLOOKUP(A72,'MANO DE OBRA'!A8:D100,4,FALSE)</f>
        <v>162393</v>
      </c>
      <c r="L72" s="50"/>
      <c r="M72" s="435">
        <v>120</v>
      </c>
      <c r="N72" s="396">
        <f>K72/M72</f>
        <v>1353.2750000000001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2242.3270301200664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42972.373470928636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8594.4746941857284</v>
      </c>
      <c r="M84" s="862"/>
      <c r="N84" s="51"/>
    </row>
    <row r="85" spans="1:14">
      <c r="B85" s="89" t="s">
        <v>973</v>
      </c>
      <c r="C85" s="90"/>
      <c r="D85" s="90"/>
      <c r="E85" s="90"/>
      <c r="F85" s="90"/>
      <c r="G85" s="90"/>
      <c r="H85" s="90"/>
      <c r="I85" s="87"/>
      <c r="J85" s="88"/>
      <c r="K85" s="305">
        <v>0.05</v>
      </c>
      <c r="L85" s="861">
        <f>N79*K85</f>
        <v>2148.6186735464321</v>
      </c>
      <c r="M85" s="862"/>
      <c r="N85" s="51"/>
    </row>
    <row r="86" spans="1:14" ht="15.75" thickBot="1">
      <c r="B86" s="91" t="s">
        <v>974</v>
      </c>
      <c r="C86" s="92"/>
      <c r="D86" s="92"/>
      <c r="E86" s="92"/>
      <c r="F86" s="92"/>
      <c r="G86" s="92"/>
      <c r="H86" s="92"/>
      <c r="I86" s="93"/>
      <c r="J86" s="94"/>
      <c r="K86" s="306">
        <v>0.05</v>
      </c>
      <c r="L86" s="863">
        <f>N79*K86</f>
        <v>2148.6186735464321</v>
      </c>
      <c r="M86" s="864"/>
      <c r="N86" s="51"/>
    </row>
    <row r="87" spans="1:14" ht="15.75" thickBot="1">
      <c r="B87" s="826" t="s">
        <v>953</v>
      </c>
      <c r="C87" s="827"/>
      <c r="D87" s="827"/>
      <c r="E87" s="827"/>
      <c r="F87" s="827"/>
      <c r="G87" s="827"/>
      <c r="H87" s="827"/>
      <c r="I87" s="827"/>
      <c r="J87" s="827"/>
      <c r="K87" s="827"/>
      <c r="L87" s="827"/>
      <c r="M87" s="828"/>
      <c r="N87" s="52">
        <f>L84+L85+L86</f>
        <v>12891.712041278593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55864.085512207232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2.25" customHeight="1" thickBot="1">
      <c r="A31" t="s">
        <v>1845</v>
      </c>
      <c r="B31" s="80" t="s">
        <v>1144</v>
      </c>
      <c r="C31" s="968" t="s">
        <v>2155</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6212.956508725536</v>
      </c>
      <c r="N49" s="273">
        <f>K49*M49</f>
        <v>7144.8999850343662</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4897.9161883197939</v>
      </c>
      <c r="N50" s="273">
        <f>K50*M50</f>
        <v>9795.8323766395879</v>
      </c>
    </row>
    <row r="51" spans="1:14">
      <c r="A51" s="163" t="s">
        <v>921</v>
      </c>
      <c r="B51" s="43" t="str">
        <f>VLOOKUP(A51,MATERIALES!A6:D373,3,FALSE)</f>
        <v>Malla para gaviones (2M3)</v>
      </c>
      <c r="C51" s="426"/>
      <c r="D51" s="426"/>
      <c r="E51" s="426"/>
      <c r="F51" s="426"/>
      <c r="G51" s="426"/>
      <c r="H51" s="426"/>
      <c r="I51" s="426"/>
      <c r="J51" s="313" t="str">
        <f>VLOOKUP(A51,MATERIALES!A6:D643,2,FALSE)</f>
        <v>u</v>
      </c>
      <c r="K51" s="398">
        <v>0.5</v>
      </c>
      <c r="L51" s="422"/>
      <c r="M51" s="403">
        <f>VLOOKUP(A51,MATERIALES!A6:D399,4,FALSE)</f>
        <v>104684.39302928439</v>
      </c>
      <c r="N51" s="273">
        <f>K51*M51</f>
        <v>52342.196514642194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103358.7392251502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1104.4210612622992</v>
      </c>
      <c r="M60" s="914"/>
      <c r="N60" s="288">
        <f>K60*L60</f>
        <v>1214.8631673885293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1214.8631673885293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121542.14018229514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24308.42803645903</v>
      </c>
      <c r="M84" s="862"/>
      <c r="N84" s="51"/>
    </row>
    <row r="85" spans="1:14">
      <c r="B85" s="89" t="s">
        <v>973</v>
      </c>
      <c r="C85" s="90"/>
      <c r="D85" s="90"/>
      <c r="E85" s="90"/>
      <c r="F85" s="90"/>
      <c r="G85" s="90"/>
      <c r="H85" s="90"/>
      <c r="I85" s="87"/>
      <c r="J85" s="88"/>
      <c r="K85" s="305">
        <v>0.05</v>
      </c>
      <c r="L85" s="861">
        <f>N79*K85</f>
        <v>6077.1070091147576</v>
      </c>
      <c r="M85" s="862"/>
      <c r="N85" s="51"/>
    </row>
    <row r="86" spans="1:14" ht="15.75" thickBot="1">
      <c r="B86" s="91" t="s">
        <v>974</v>
      </c>
      <c r="C86" s="92"/>
      <c r="D86" s="92"/>
      <c r="E86" s="92"/>
      <c r="F86" s="92"/>
      <c r="G86" s="92"/>
      <c r="H86" s="92"/>
      <c r="I86" s="93"/>
      <c r="J86" s="94"/>
      <c r="K86" s="306">
        <v>0.05</v>
      </c>
      <c r="L86" s="863">
        <f>N79*K86</f>
        <v>6077.1070091147576</v>
      </c>
      <c r="M86" s="864"/>
      <c r="N86" s="51"/>
    </row>
    <row r="87" spans="1:14" ht="15.75" thickBot="1">
      <c r="B87" s="826" t="s">
        <v>953</v>
      </c>
      <c r="C87" s="827"/>
      <c r="D87" s="827"/>
      <c r="E87" s="827"/>
      <c r="F87" s="827"/>
      <c r="G87" s="827"/>
      <c r="H87" s="827"/>
      <c r="I87" s="827"/>
      <c r="J87" s="827"/>
      <c r="K87" s="827"/>
      <c r="L87" s="827"/>
      <c r="M87" s="828"/>
      <c r="N87" s="52">
        <f>L84+L85+L86</f>
        <v>36462.642054688542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158004.78223698368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1.5" customHeight="1" thickBot="1">
      <c r="A31" t="s">
        <v>1845</v>
      </c>
      <c r="B31" s="80" t="s">
        <v>1692</v>
      </c>
      <c r="C31" s="968" t="s">
        <v>2156</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6212.956508725536</v>
      </c>
      <c r="N49" s="273">
        <f>K49*M49</f>
        <v>7144.8999850343662</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4897.9161883197939</v>
      </c>
      <c r="N50" s="273">
        <f>K50*M50</f>
        <v>9795.8323766395879</v>
      </c>
    </row>
    <row r="51" spans="1:14">
      <c r="A51" s="163" t="s">
        <v>925</v>
      </c>
      <c r="B51" s="43" t="str">
        <f>VLOOKUP(A51,MATERIALES!A6:D373,3,FALSE)</f>
        <v>Malla Ciclónica Para Gaviones Galvanizada Aleación Zn-5A1-Mm Cal 12 (2M3)</v>
      </c>
      <c r="C51" s="426"/>
      <c r="D51" s="426"/>
      <c r="E51" s="426"/>
      <c r="F51" s="426"/>
      <c r="G51" s="426"/>
      <c r="H51" s="426"/>
      <c r="I51" s="426"/>
      <c r="J51" s="313" t="str">
        <f>VLOOKUP(A51,MATERIALES!A6:D643,2,FALSE)</f>
        <v>u</v>
      </c>
      <c r="K51" s="398">
        <v>0.5</v>
      </c>
      <c r="L51" s="422"/>
      <c r="M51" s="403">
        <f>VLOOKUP(A51,MATERIALES!A6:D399,4,FALSE)</f>
        <v>112845.64340689636</v>
      </c>
      <c r="N51" s="273">
        <f>K51*M51</f>
        <v>56422.821703448179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107439.36441395618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1104.4210612622992</v>
      </c>
      <c r="M60" s="914"/>
      <c r="N60" s="288">
        <f>K60*L60</f>
        <v>1214.8631673885293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1214.8631673885293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125622.76537110112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25124.553074220225</v>
      </c>
      <c r="M84" s="862"/>
      <c r="N84" s="51"/>
    </row>
    <row r="85" spans="1:14">
      <c r="B85" s="89" t="s">
        <v>973</v>
      </c>
      <c r="C85" s="90"/>
      <c r="D85" s="90"/>
      <c r="E85" s="90"/>
      <c r="F85" s="90"/>
      <c r="G85" s="90"/>
      <c r="H85" s="90"/>
      <c r="I85" s="87"/>
      <c r="J85" s="88"/>
      <c r="K85" s="305">
        <v>0.05</v>
      </c>
      <c r="L85" s="861">
        <f>N79*K85</f>
        <v>6281.1382685550561</v>
      </c>
      <c r="M85" s="862"/>
      <c r="N85" s="51"/>
    </row>
    <row r="86" spans="1:14" ht="15.75" thickBot="1">
      <c r="B86" s="91" t="s">
        <v>974</v>
      </c>
      <c r="C86" s="92"/>
      <c r="D86" s="92"/>
      <c r="E86" s="92"/>
      <c r="F86" s="92"/>
      <c r="G86" s="92"/>
      <c r="H86" s="92"/>
      <c r="I86" s="93"/>
      <c r="J86" s="94"/>
      <c r="K86" s="306">
        <v>0.05</v>
      </c>
      <c r="L86" s="863">
        <f>N79*K86</f>
        <v>6281.1382685550561</v>
      </c>
      <c r="M86" s="864"/>
      <c r="N86" s="51"/>
    </row>
    <row r="87" spans="1:14" ht="15.75" thickBot="1">
      <c r="B87" s="826" t="s">
        <v>953</v>
      </c>
      <c r="C87" s="827"/>
      <c r="D87" s="827"/>
      <c r="E87" s="827"/>
      <c r="F87" s="827"/>
      <c r="G87" s="827"/>
      <c r="H87" s="827"/>
      <c r="I87" s="827"/>
      <c r="J87" s="827"/>
      <c r="K87" s="827"/>
      <c r="L87" s="827"/>
      <c r="M87" s="828"/>
      <c r="N87" s="52">
        <f>L84+L85+L86</f>
        <v>37686.829611330337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163309.59498243144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1693</v>
      </c>
      <c r="C31" s="968" t="s">
        <v>2157</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6212.956508725536</v>
      </c>
      <c r="N49" s="273">
        <f>K49*M49</f>
        <v>7144.8999850343662</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4897.9161883197939</v>
      </c>
      <c r="N50" s="273">
        <f>K50*M50</f>
        <v>9795.8323766395879</v>
      </c>
    </row>
    <row r="51" spans="1:14">
      <c r="A51" s="163" t="s">
        <v>927</v>
      </c>
      <c r="B51" s="43" t="str">
        <f>VLOOKUP(A51,MATERIALES!A6:D373,3,FALSE)</f>
        <v>Malla Ciclónica Para Gaviones Galvanizada Y Plastificada Con Pvc Cal 12 (2M3)</v>
      </c>
      <c r="C51" s="426"/>
      <c r="D51" s="426"/>
      <c r="E51" s="426"/>
      <c r="F51" s="426"/>
      <c r="G51" s="426"/>
      <c r="H51" s="426"/>
      <c r="I51" s="426"/>
      <c r="J51" s="313" t="str">
        <f>VLOOKUP(A51,MATERIALES!A6:D643,2,FALSE)</f>
        <v>u</v>
      </c>
      <c r="K51" s="398">
        <v>0.5</v>
      </c>
      <c r="L51" s="422"/>
      <c r="M51" s="403">
        <f>VLOOKUP(A51,MATERIALES!A6:D399,4,FALSE)</f>
        <v>153697.80950242523</v>
      </c>
      <c r="N51" s="273">
        <f>K51*M51</f>
        <v>76848.904751212613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127865.44746172061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1104.4210612622992</v>
      </c>
      <c r="M60" s="914"/>
      <c r="N60" s="288">
        <f>K60*L60</f>
        <v>1214.8631673885293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1214.8631673885293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146048.84841886556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29209.769683773113</v>
      </c>
      <c r="M84" s="862"/>
      <c r="N84" s="51"/>
    </row>
    <row r="85" spans="1:14">
      <c r="B85" s="89" t="s">
        <v>973</v>
      </c>
      <c r="C85" s="90"/>
      <c r="D85" s="90"/>
      <c r="E85" s="90"/>
      <c r="F85" s="90"/>
      <c r="G85" s="90"/>
      <c r="H85" s="90"/>
      <c r="I85" s="87"/>
      <c r="J85" s="88"/>
      <c r="K85" s="305">
        <v>0.05</v>
      </c>
      <c r="L85" s="861">
        <f>N79*K85</f>
        <v>7302.4424209432782</v>
      </c>
      <c r="M85" s="862"/>
      <c r="N85" s="51"/>
    </row>
    <row r="86" spans="1:14" ht="15.75" thickBot="1">
      <c r="B86" s="91" t="s">
        <v>974</v>
      </c>
      <c r="C86" s="92"/>
      <c r="D86" s="92"/>
      <c r="E86" s="92"/>
      <c r="F86" s="92"/>
      <c r="G86" s="92"/>
      <c r="H86" s="92"/>
      <c r="I86" s="93"/>
      <c r="J86" s="94"/>
      <c r="K86" s="306">
        <v>0.05</v>
      </c>
      <c r="L86" s="863">
        <f>N79*K86</f>
        <v>7302.4424209432782</v>
      </c>
      <c r="M86" s="864"/>
      <c r="N86" s="51"/>
    </row>
    <row r="87" spans="1:14" ht="15.75" thickBot="1">
      <c r="B87" s="826" t="s">
        <v>953</v>
      </c>
      <c r="C87" s="827"/>
      <c r="D87" s="827"/>
      <c r="E87" s="827"/>
      <c r="F87" s="827"/>
      <c r="G87" s="827"/>
      <c r="H87" s="827"/>
      <c r="I87" s="827"/>
      <c r="J87" s="827"/>
      <c r="K87" s="827"/>
      <c r="L87" s="827"/>
      <c r="M87" s="828"/>
      <c r="N87" s="52">
        <f>L84+L85+L86</f>
        <v>43814.654525659666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189863.50294452521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1694</v>
      </c>
      <c r="C31" s="968" t="s">
        <v>2158</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6212.956508725536</v>
      </c>
      <c r="N49" s="273">
        <f>K49*M49</f>
        <v>7144.8999850343662</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4897.9161883197939</v>
      </c>
      <c r="N50" s="273">
        <f>K50*M50</f>
        <v>9795.8323766395879</v>
      </c>
    </row>
    <row r="51" spans="1:14">
      <c r="A51" s="166" t="s">
        <v>929</v>
      </c>
      <c r="B51" s="43" t="str">
        <f>VLOOKUP(A51,MATERIALES!A6:D373,3,FALSE)</f>
        <v>Malla Ciclónica Para Gaviones Galvanizada Aleación Zn-5A1-Mm Y Plastificada Pvc Cal 12 (2M3)</v>
      </c>
      <c r="C51" s="426"/>
      <c r="D51" s="426"/>
      <c r="E51" s="426"/>
      <c r="F51" s="426"/>
      <c r="G51" s="426"/>
      <c r="H51" s="426"/>
      <c r="I51" s="426"/>
      <c r="J51" s="313" t="str">
        <f>VLOOKUP(A51,MATERIALES!A6:D643,2,FALSE)</f>
        <v>u</v>
      </c>
      <c r="K51" s="398">
        <v>0.5</v>
      </c>
      <c r="L51" s="422"/>
      <c r="M51" s="403">
        <f>VLOOKUP(A51,MATERIALES!A6:D399,4,FALSE)</f>
        <v>115703.80282184064</v>
      </c>
      <c r="N51" s="273">
        <f>K51*M51</f>
        <v>57851.90141092032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108868.44412142833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1104.4210612622992</v>
      </c>
      <c r="M60" s="914"/>
      <c r="N60" s="288">
        <f>K60*L60</f>
        <v>1214.8631673885293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1214.8631673885293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127051.84507857327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25410.369015714656</v>
      </c>
      <c r="M84" s="862"/>
      <c r="N84" s="51"/>
    </row>
    <row r="85" spans="1:14">
      <c r="B85" s="89" t="s">
        <v>973</v>
      </c>
      <c r="C85" s="90"/>
      <c r="D85" s="90"/>
      <c r="E85" s="90"/>
      <c r="F85" s="90"/>
      <c r="G85" s="90"/>
      <c r="H85" s="90"/>
      <c r="I85" s="87"/>
      <c r="J85" s="88"/>
      <c r="K85" s="305">
        <v>0.05</v>
      </c>
      <c r="L85" s="861">
        <f>N79*K85</f>
        <v>6352.5922539286639</v>
      </c>
      <c r="M85" s="862"/>
      <c r="N85" s="51"/>
    </row>
    <row r="86" spans="1:14" ht="15.75" thickBot="1">
      <c r="B86" s="91" t="s">
        <v>974</v>
      </c>
      <c r="C86" s="92"/>
      <c r="D86" s="92"/>
      <c r="E86" s="92"/>
      <c r="F86" s="92"/>
      <c r="G86" s="92"/>
      <c r="H86" s="92"/>
      <c r="I86" s="93"/>
      <c r="J86" s="94"/>
      <c r="K86" s="306">
        <v>0.05</v>
      </c>
      <c r="L86" s="863">
        <f>N79*K86</f>
        <v>6352.5922539286639</v>
      </c>
      <c r="M86" s="864"/>
      <c r="N86" s="51"/>
    </row>
    <row r="87" spans="1:14" ht="15.75" thickBot="1">
      <c r="B87" s="826" t="s">
        <v>953</v>
      </c>
      <c r="C87" s="827"/>
      <c r="D87" s="827"/>
      <c r="E87" s="827"/>
      <c r="F87" s="827"/>
      <c r="G87" s="827"/>
      <c r="H87" s="827"/>
      <c r="I87" s="827"/>
      <c r="J87" s="827"/>
      <c r="K87" s="827"/>
      <c r="L87" s="827"/>
      <c r="M87" s="828"/>
      <c r="N87" s="52">
        <f>L84+L85+L86</f>
        <v>38115.55352357198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165167.39860214526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1145</v>
      </c>
      <c r="C31" s="968" t="s">
        <v>1734</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6212.956508725536</v>
      </c>
      <c r="N49" s="273">
        <f>K49*M49</f>
        <v>3106.478254362768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4897.9161883197939</v>
      </c>
      <c r="N50" s="273">
        <f>K50*M50</f>
        <v>4897.9161883197939</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111871.11435336717</v>
      </c>
      <c r="N51" s="273">
        <f>K51*M51</f>
        <v>111871.11435336717</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153951.31914488378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1104.4210612622992</v>
      </c>
      <c r="M60" s="914"/>
      <c r="N60" s="288">
        <f>K60*L60</f>
        <v>1214.8631673885293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1214.8631673885293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172134.72010202875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34426.944020405754</v>
      </c>
      <c r="M84" s="862"/>
      <c r="N84" s="51"/>
    </row>
    <row r="85" spans="1:14">
      <c r="B85" s="89" t="s">
        <v>973</v>
      </c>
      <c r="C85" s="90"/>
      <c r="D85" s="90"/>
      <c r="E85" s="90"/>
      <c r="F85" s="90"/>
      <c r="G85" s="90"/>
      <c r="H85" s="90"/>
      <c r="I85" s="87"/>
      <c r="J85" s="88"/>
      <c r="K85" s="305">
        <v>0.05</v>
      </c>
      <c r="L85" s="861">
        <f>N79*K85</f>
        <v>8606.7360051014384</v>
      </c>
      <c r="M85" s="862"/>
      <c r="N85" s="51"/>
    </row>
    <row r="86" spans="1:14" ht="15.75" thickBot="1">
      <c r="B86" s="91" t="s">
        <v>974</v>
      </c>
      <c r="C86" s="92"/>
      <c r="D86" s="92"/>
      <c r="E86" s="92"/>
      <c r="F86" s="92"/>
      <c r="G86" s="92"/>
      <c r="H86" s="92"/>
      <c r="I86" s="93"/>
      <c r="J86" s="94"/>
      <c r="K86" s="306">
        <v>0.05</v>
      </c>
      <c r="L86" s="863">
        <f>N79*K86</f>
        <v>8606.7360051014384</v>
      </c>
      <c r="M86" s="864"/>
      <c r="N86" s="51"/>
    </row>
    <row r="87" spans="1:14" ht="15.75" thickBot="1">
      <c r="B87" s="826" t="s">
        <v>953</v>
      </c>
      <c r="C87" s="827"/>
      <c r="D87" s="827"/>
      <c r="E87" s="827"/>
      <c r="F87" s="827"/>
      <c r="G87" s="827"/>
      <c r="H87" s="827"/>
      <c r="I87" s="827"/>
      <c r="J87" s="827"/>
      <c r="K87" s="827"/>
      <c r="L87" s="827"/>
      <c r="M87" s="828"/>
      <c r="N87" s="52">
        <f>L84+L85+L86</f>
        <v>51640.416030608634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223775.13613263739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1695</v>
      </c>
      <c r="C31" s="968" t="s">
        <v>1696</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6212.956508725536</v>
      </c>
      <c r="N49" s="273">
        <f>K49*M49</f>
        <v>3106.478254362768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4897.9161883197939</v>
      </c>
      <c r="N50" s="273">
        <f>K50*M50</f>
        <v>4897.9161883197939</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111871.11435336717</v>
      </c>
      <c r="N51" s="273">
        <f>K51*M51</f>
        <v>111871.11435336717</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153951.31914488378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1104.4210612622992</v>
      </c>
      <c r="M60" s="914"/>
      <c r="N60" s="288">
        <f>K60*L60</f>
        <v>1214.8631673885293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1214.8631673885293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172134.72010202875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34426.944020405754</v>
      </c>
      <c r="M84" s="862"/>
      <c r="N84" s="51"/>
    </row>
    <row r="85" spans="1:14">
      <c r="B85" s="89" t="s">
        <v>973</v>
      </c>
      <c r="C85" s="90"/>
      <c r="D85" s="90"/>
      <c r="E85" s="90"/>
      <c r="F85" s="90"/>
      <c r="G85" s="90"/>
      <c r="H85" s="90"/>
      <c r="I85" s="87"/>
      <c r="J85" s="88"/>
      <c r="K85" s="305">
        <v>0.05</v>
      </c>
      <c r="L85" s="861">
        <f>N79*K85</f>
        <v>8606.7360051014384</v>
      </c>
      <c r="M85" s="862"/>
      <c r="N85" s="51"/>
    </row>
    <row r="86" spans="1:14" ht="15.75" thickBot="1">
      <c r="B86" s="91" t="s">
        <v>974</v>
      </c>
      <c r="C86" s="92"/>
      <c r="D86" s="92"/>
      <c r="E86" s="92"/>
      <c r="F86" s="92"/>
      <c r="G86" s="92"/>
      <c r="H86" s="92"/>
      <c r="I86" s="93"/>
      <c r="J86" s="94"/>
      <c r="K86" s="306">
        <v>0.05</v>
      </c>
      <c r="L86" s="863">
        <f>N79*K86</f>
        <v>8606.7360051014384</v>
      </c>
      <c r="M86" s="864"/>
      <c r="N86" s="51"/>
    </row>
    <row r="87" spans="1:14" ht="15.75" thickBot="1">
      <c r="B87" s="826" t="s">
        <v>953</v>
      </c>
      <c r="C87" s="827"/>
      <c r="D87" s="827"/>
      <c r="E87" s="827"/>
      <c r="F87" s="827"/>
      <c r="G87" s="827"/>
      <c r="H87" s="827"/>
      <c r="I87" s="827"/>
      <c r="J87" s="827"/>
      <c r="K87" s="827"/>
      <c r="L87" s="827"/>
      <c r="M87" s="828"/>
      <c r="N87" s="52">
        <f>L84+L85+L86</f>
        <v>51640.416030608634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223775.13613263739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1697</v>
      </c>
      <c r="C31" s="968" t="s">
        <v>1698</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6212.956508725536</v>
      </c>
      <c r="N49" s="273">
        <f>K49*M49</f>
        <v>3106.478254362768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4897.9161883197939</v>
      </c>
      <c r="N50" s="273">
        <f>K50*M50</f>
        <v>4897.9161883197939</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111871.11435336717</v>
      </c>
      <c r="N51" s="273">
        <f>K51*M51</f>
        <v>111871.11435336717</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153951.31914488378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1104.4210612622992</v>
      </c>
      <c r="M60" s="914"/>
      <c r="N60" s="288">
        <f>K60*L60</f>
        <v>1214.8631673885293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1214.8631673885293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172134.72010202875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34426.944020405754</v>
      </c>
      <c r="M84" s="862"/>
      <c r="N84" s="51"/>
    </row>
    <row r="85" spans="1:14">
      <c r="B85" s="89" t="s">
        <v>973</v>
      </c>
      <c r="C85" s="90"/>
      <c r="D85" s="90"/>
      <c r="E85" s="90"/>
      <c r="F85" s="90"/>
      <c r="G85" s="90"/>
      <c r="H85" s="90"/>
      <c r="I85" s="87"/>
      <c r="J85" s="88"/>
      <c r="K85" s="305">
        <v>0.05</v>
      </c>
      <c r="L85" s="861">
        <f>N79*K85</f>
        <v>8606.7360051014384</v>
      </c>
      <c r="M85" s="862"/>
      <c r="N85" s="51"/>
    </row>
    <row r="86" spans="1:14" ht="15.75" thickBot="1">
      <c r="B86" s="91" t="s">
        <v>974</v>
      </c>
      <c r="C86" s="92"/>
      <c r="D86" s="92"/>
      <c r="E86" s="92"/>
      <c r="F86" s="92"/>
      <c r="G86" s="92"/>
      <c r="H86" s="92"/>
      <c r="I86" s="93"/>
      <c r="J86" s="94"/>
      <c r="K86" s="306">
        <v>0.05</v>
      </c>
      <c r="L86" s="863">
        <f>N79*K86</f>
        <v>8606.7360051014384</v>
      </c>
      <c r="M86" s="864"/>
      <c r="N86" s="51"/>
    </row>
    <row r="87" spans="1:14" ht="15.75" thickBot="1">
      <c r="B87" s="826" t="s">
        <v>953</v>
      </c>
      <c r="C87" s="827"/>
      <c r="D87" s="827"/>
      <c r="E87" s="827"/>
      <c r="F87" s="827"/>
      <c r="G87" s="827"/>
      <c r="H87" s="827"/>
      <c r="I87" s="827"/>
      <c r="J87" s="827"/>
      <c r="K87" s="827"/>
      <c r="L87" s="827"/>
      <c r="M87" s="828"/>
      <c r="N87" s="52">
        <f>L84+L85+L86</f>
        <v>51640.416030608634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223775.13613263739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1699</v>
      </c>
      <c r="C31" s="968" t="s">
        <v>1700</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30978.009408030954</v>
      </c>
      <c r="N48" s="273">
        <f>K48*M48</f>
        <v>34075.810348834049</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6212.956508725536</v>
      </c>
      <c r="N49" s="273">
        <f>K49*M49</f>
        <v>3106.478254362768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4897.9161883197939</v>
      </c>
      <c r="N50" s="273">
        <f>K50*M50</f>
        <v>4897.9161883197939</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111871.11435336717</v>
      </c>
      <c r="N51" s="273">
        <f>K51*M51</f>
        <v>111871.11435336717</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153951.31914488378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1104.4210612622992</v>
      </c>
      <c r="M60" s="914"/>
      <c r="N60" s="288">
        <f>K60*L60</f>
        <v>1214.8631673885293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1214.8631673885293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172134.72010202875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34426.944020405754</v>
      </c>
      <c r="M84" s="862"/>
      <c r="N84" s="51"/>
    </row>
    <row r="85" spans="1:14">
      <c r="B85" s="89" t="s">
        <v>973</v>
      </c>
      <c r="C85" s="90"/>
      <c r="D85" s="90"/>
      <c r="E85" s="90"/>
      <c r="F85" s="90"/>
      <c r="G85" s="90"/>
      <c r="H85" s="90"/>
      <c r="I85" s="87"/>
      <c r="J85" s="88"/>
      <c r="K85" s="305">
        <v>0.05</v>
      </c>
      <c r="L85" s="861">
        <f>N79*K85</f>
        <v>8606.7360051014384</v>
      </c>
      <c r="M85" s="862"/>
      <c r="N85" s="51"/>
    </row>
    <row r="86" spans="1:14" ht="15.75" thickBot="1">
      <c r="B86" s="91" t="s">
        <v>974</v>
      </c>
      <c r="C86" s="92"/>
      <c r="D86" s="92"/>
      <c r="E86" s="92"/>
      <c r="F86" s="92"/>
      <c r="G86" s="92"/>
      <c r="H86" s="92"/>
      <c r="I86" s="93"/>
      <c r="J86" s="94"/>
      <c r="K86" s="306">
        <v>0.05</v>
      </c>
      <c r="L86" s="863">
        <f>N79*K86</f>
        <v>8606.7360051014384</v>
      </c>
      <c r="M86" s="864"/>
      <c r="N86" s="51"/>
    </row>
    <row r="87" spans="1:14" ht="15.75" thickBot="1">
      <c r="B87" s="826" t="s">
        <v>953</v>
      </c>
      <c r="C87" s="827"/>
      <c r="D87" s="827"/>
      <c r="E87" s="827"/>
      <c r="F87" s="827"/>
      <c r="G87" s="827"/>
      <c r="H87" s="827"/>
      <c r="I87" s="827"/>
      <c r="J87" s="827"/>
      <c r="K87" s="827"/>
      <c r="L87" s="827"/>
      <c r="M87" s="828"/>
      <c r="N87" s="52">
        <f>L84+L85+L86</f>
        <v>51640.416030608634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223775.13613263739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8.5" customHeight="1" thickBot="1">
      <c r="A31" t="s">
        <v>1845</v>
      </c>
      <c r="B31" s="80" t="s">
        <v>1701</v>
      </c>
      <c r="C31" s="968" t="s">
        <v>1702</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6074.4496481466349</v>
      </c>
      <c r="N48" s="273">
        <f>K48*M48</f>
        <v>7896.7845425906253</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7896.7845425906253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9512.8357606626651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1902.567152132533</v>
      </c>
      <c r="M84" s="862"/>
      <c r="N84" s="51"/>
    </row>
    <row r="85" spans="1:14">
      <c r="B85" s="89" t="s">
        <v>973</v>
      </c>
      <c r="C85" s="90"/>
      <c r="D85" s="90"/>
      <c r="E85" s="90"/>
      <c r="F85" s="90"/>
      <c r="G85" s="90"/>
      <c r="H85" s="90"/>
      <c r="I85" s="87"/>
      <c r="J85" s="88"/>
      <c r="K85" s="305">
        <v>0.05</v>
      </c>
      <c r="L85" s="861">
        <f>N79*K85</f>
        <v>475.64178803313325</v>
      </c>
      <c r="M85" s="862"/>
      <c r="N85" s="51"/>
    </row>
    <row r="86" spans="1:14" ht="15.75" thickBot="1">
      <c r="B86" s="91" t="s">
        <v>974</v>
      </c>
      <c r="C86" s="92"/>
      <c r="D86" s="92"/>
      <c r="E86" s="92"/>
      <c r="F86" s="92"/>
      <c r="G86" s="92"/>
      <c r="H86" s="92"/>
      <c r="I86" s="93"/>
      <c r="J86" s="94"/>
      <c r="K86" s="306">
        <v>0.05</v>
      </c>
      <c r="L86" s="863">
        <f>N79*K86</f>
        <v>475.64178803313325</v>
      </c>
      <c r="M86" s="864"/>
      <c r="N86" s="51"/>
    </row>
    <row r="87" spans="1:14" ht="15.75" thickBot="1">
      <c r="B87" s="826" t="s">
        <v>953</v>
      </c>
      <c r="C87" s="827"/>
      <c r="D87" s="827"/>
      <c r="E87" s="827"/>
      <c r="F87" s="827"/>
      <c r="G87" s="827"/>
      <c r="H87" s="827"/>
      <c r="I87" s="827"/>
      <c r="J87" s="827"/>
      <c r="K87" s="827"/>
      <c r="L87" s="827"/>
      <c r="M87" s="828"/>
      <c r="N87" s="52">
        <f>L84+L85+L86</f>
        <v>2853.8507281987995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12366.686488861465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 customHeight="1" thickBot="1">
      <c r="A31" t="s">
        <v>1845</v>
      </c>
      <c r="B31" s="80" t="s">
        <v>1703</v>
      </c>
      <c r="C31" s="968" t="s">
        <v>1704</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14418.209000447818</v>
      </c>
      <c r="N48" s="273">
        <f>K48*M48</f>
        <v>18743.671700582163</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18743.671700582163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20359.722918654203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4071.9445837308408</v>
      </c>
      <c r="M84" s="862"/>
      <c r="N84" s="51"/>
    </row>
    <row r="85" spans="1:14">
      <c r="B85" s="89" t="s">
        <v>973</v>
      </c>
      <c r="C85" s="90"/>
      <c r="D85" s="90"/>
      <c r="E85" s="90"/>
      <c r="F85" s="90"/>
      <c r="G85" s="90"/>
      <c r="H85" s="90"/>
      <c r="I85" s="87"/>
      <c r="J85" s="88"/>
      <c r="K85" s="305">
        <v>0.05</v>
      </c>
      <c r="L85" s="861">
        <f>N79*K85</f>
        <v>1017.9861459327102</v>
      </c>
      <c r="M85" s="862"/>
      <c r="N85" s="51"/>
    </row>
    <row r="86" spans="1:14" ht="15.75" thickBot="1">
      <c r="B86" s="91" t="s">
        <v>974</v>
      </c>
      <c r="C86" s="92"/>
      <c r="D86" s="92"/>
      <c r="E86" s="92"/>
      <c r="F86" s="92"/>
      <c r="G86" s="92"/>
      <c r="H86" s="92"/>
      <c r="I86" s="93"/>
      <c r="J86" s="94"/>
      <c r="K86" s="306">
        <v>0.05</v>
      </c>
      <c r="L86" s="863">
        <f>N79*K86</f>
        <v>1017.9861459327102</v>
      </c>
      <c r="M86" s="864"/>
      <c r="N86" s="51"/>
    </row>
    <row r="87" spans="1:14" ht="15.75" thickBot="1">
      <c r="B87" s="826" t="s">
        <v>953</v>
      </c>
      <c r="C87" s="827"/>
      <c r="D87" s="827"/>
      <c r="E87" s="827"/>
      <c r="F87" s="827"/>
      <c r="G87" s="827"/>
      <c r="H87" s="827"/>
      <c r="I87" s="827"/>
      <c r="J87" s="827"/>
      <c r="K87" s="827"/>
      <c r="L87" s="827"/>
      <c r="M87" s="828"/>
      <c r="N87" s="52">
        <f>L84+L85+L86</f>
        <v>6107.916875596261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26467.639794250463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1705</v>
      </c>
      <c r="C31" s="968" t="s">
        <v>2159</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6074.4496481466349</v>
      </c>
      <c r="N48" s="273">
        <f>K48*M48</f>
        <v>7896.7845425906253</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7896.7845425906253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9512.8357606626651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1902.567152132533</v>
      </c>
      <c r="M84" s="862"/>
      <c r="N84" s="51"/>
    </row>
    <row r="85" spans="1:14">
      <c r="B85" s="89" t="s">
        <v>973</v>
      </c>
      <c r="C85" s="90"/>
      <c r="D85" s="90"/>
      <c r="E85" s="90"/>
      <c r="F85" s="90"/>
      <c r="G85" s="90"/>
      <c r="H85" s="90"/>
      <c r="I85" s="87"/>
      <c r="J85" s="88"/>
      <c r="K85" s="305">
        <v>0.05</v>
      </c>
      <c r="L85" s="861">
        <f>N79*K85</f>
        <v>475.64178803313325</v>
      </c>
      <c r="M85" s="862"/>
      <c r="N85" s="51"/>
    </row>
    <row r="86" spans="1:14" ht="15.75" thickBot="1">
      <c r="B86" s="91" t="s">
        <v>974</v>
      </c>
      <c r="C86" s="92"/>
      <c r="D86" s="92"/>
      <c r="E86" s="92"/>
      <c r="F86" s="92"/>
      <c r="G86" s="92"/>
      <c r="H86" s="92"/>
      <c r="I86" s="93"/>
      <c r="J86" s="94"/>
      <c r="K86" s="306">
        <v>0.05</v>
      </c>
      <c r="L86" s="863">
        <f>N79*K86</f>
        <v>475.64178803313325</v>
      </c>
      <c r="M86" s="864"/>
      <c r="N86" s="51"/>
    </row>
    <row r="87" spans="1:14" ht="15.75" thickBot="1">
      <c r="B87" s="826" t="s">
        <v>953</v>
      </c>
      <c r="C87" s="827"/>
      <c r="D87" s="827"/>
      <c r="E87" s="827"/>
      <c r="F87" s="827"/>
      <c r="G87" s="827"/>
      <c r="H87" s="827"/>
      <c r="I87" s="827"/>
      <c r="J87" s="827"/>
      <c r="K87" s="827"/>
      <c r="L87" s="827"/>
      <c r="M87" s="828"/>
      <c r="N87" s="52">
        <f>L84+L85+L86</f>
        <v>2853.8507281987995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12366.686488861465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 customHeight="1" thickBot="1">
      <c r="A31" t="s">
        <v>1845</v>
      </c>
      <c r="B31" s="80" t="s">
        <v>1706</v>
      </c>
      <c r="C31" s="968" t="s">
        <v>2160</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14418.209000447818</v>
      </c>
      <c r="N48" s="273">
        <f>K48*M48</f>
        <v>18743.671700582163</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18743.671700582163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20359.722918654203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4071.9445837308408</v>
      </c>
      <c r="M84" s="862"/>
      <c r="N84" s="51"/>
    </row>
    <row r="85" spans="1:14">
      <c r="B85" s="89" t="s">
        <v>973</v>
      </c>
      <c r="C85" s="90"/>
      <c r="D85" s="90"/>
      <c r="E85" s="90"/>
      <c r="F85" s="90"/>
      <c r="G85" s="90"/>
      <c r="H85" s="90"/>
      <c r="I85" s="87"/>
      <c r="J85" s="88"/>
      <c r="K85" s="305">
        <v>0.05</v>
      </c>
      <c r="L85" s="861">
        <f>N79*K85</f>
        <v>1017.9861459327102</v>
      </c>
      <c r="M85" s="862"/>
      <c r="N85" s="51"/>
    </row>
    <row r="86" spans="1:14" ht="15.75" thickBot="1">
      <c r="B86" s="91" t="s">
        <v>974</v>
      </c>
      <c r="C86" s="92"/>
      <c r="D86" s="92"/>
      <c r="E86" s="92"/>
      <c r="F86" s="92"/>
      <c r="G86" s="92"/>
      <c r="H86" s="92"/>
      <c r="I86" s="93"/>
      <c r="J86" s="94"/>
      <c r="K86" s="306">
        <v>0.05</v>
      </c>
      <c r="L86" s="863">
        <f>N79*K86</f>
        <v>1017.9861459327102</v>
      </c>
      <c r="M86" s="864"/>
      <c r="N86" s="51"/>
    </row>
    <row r="87" spans="1:14" ht="15.75" thickBot="1">
      <c r="B87" s="826" t="s">
        <v>953</v>
      </c>
      <c r="C87" s="827"/>
      <c r="D87" s="827"/>
      <c r="E87" s="827"/>
      <c r="F87" s="827"/>
      <c r="G87" s="827"/>
      <c r="H87" s="827"/>
      <c r="I87" s="827"/>
      <c r="J87" s="827"/>
      <c r="K87" s="827"/>
      <c r="L87" s="827"/>
      <c r="M87" s="828"/>
      <c r="N87" s="52">
        <f>L84+L85+L86</f>
        <v>6107.916875596261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26467.639794250463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1707</v>
      </c>
      <c r="C31" s="81" t="s">
        <v>2161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50860.624967994758</v>
      </c>
      <c r="L36" s="271"/>
      <c r="M36" s="337">
        <v>15</v>
      </c>
      <c r="N36" s="273">
        <f>K36/M36</f>
        <v>3390.7083311996507</v>
      </c>
    </row>
    <row r="37" spans="1:14">
      <c r="A37" s="113" t="s">
        <v>174</v>
      </c>
      <c r="B37" s="875" t="str">
        <f>VLOOKUP(A37,EQUIPOS!A7:D154,3,FALSE)</f>
        <v>Compactador vibratorio tipo DD-20</v>
      </c>
      <c r="C37" s="876"/>
      <c r="D37" s="876"/>
      <c r="E37" s="876"/>
      <c r="F37" s="876"/>
      <c r="G37" s="876"/>
      <c r="H37" s="877"/>
      <c r="I37" s="422"/>
      <c r="J37" s="423"/>
      <c r="K37" s="270">
        <f>VLOOKUP(A37,EQUIPOS!A7:D164,4,FALSE)</f>
        <v>71204.874955192659</v>
      </c>
      <c r="L37" s="336"/>
      <c r="M37" s="337">
        <v>15</v>
      </c>
      <c r="N37" s="273">
        <f>K37/M37</f>
        <v>4746.9916636795106</v>
      </c>
    </row>
    <row r="38" spans="1:14">
      <c r="A38" s="113" t="s">
        <v>269</v>
      </c>
      <c r="B38" s="875" t="str">
        <f>VLOOKUP(A38,EQUIPOS!A8:D154,3,FALSE)</f>
        <v>Motoniveladora  potencia 215 HP, ancho de cuchilla 4,27 m, peso 18 ton.</v>
      </c>
      <c r="C38" s="876"/>
      <c r="D38" s="876"/>
      <c r="E38" s="876"/>
      <c r="F38" s="876"/>
      <c r="G38" s="876"/>
      <c r="H38" s="877"/>
      <c r="I38" s="329"/>
      <c r="J38" s="331"/>
      <c r="K38" s="270">
        <f>VLOOKUP(A38,EQUIPOS!A8:D165,4,FALSE)</f>
        <v>183098.24988478114</v>
      </c>
      <c r="L38" s="424"/>
      <c r="M38" s="425">
        <v>15</v>
      </c>
      <c r="N38" s="273">
        <f>K38/M38</f>
        <v>12206.549992318742</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N75*M41</f>
        <v>44.846540602401326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20389.096527800302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18078.719190912601</v>
      </c>
      <c r="N48" s="273">
        <f>K48*M48</f>
        <v>23502.334948186384</v>
      </c>
    </row>
    <row r="49" spans="1:14">
      <c r="A49" s="166" t="s">
        <v>774</v>
      </c>
      <c r="B49" s="43" t="str">
        <f>VLOOKUP(A49,MATERIALES!A6:D373,3,FALSE)</f>
        <v>Agua</v>
      </c>
      <c r="C49" s="426"/>
      <c r="D49" s="426"/>
      <c r="E49" s="426"/>
      <c r="F49" s="426"/>
      <c r="G49" s="426"/>
      <c r="H49" s="426"/>
      <c r="I49" s="426"/>
      <c r="J49" s="312" t="s">
        <v>422</v>
      </c>
      <c r="K49" s="398">
        <v>30</v>
      </c>
      <c r="L49" s="422"/>
      <c r="M49" s="403">
        <f>VLOOKUP(A49,MATERIALES!A6:D397,4,FALSE)</f>
        <v>12.495331525928451</v>
      </c>
      <c r="N49" s="273">
        <f>K49*M49</f>
        <v>374.85994577785351</v>
      </c>
    </row>
    <row r="50" spans="1:14">
      <c r="B50" s="321"/>
      <c r="C50" s="47"/>
      <c r="D50" s="47"/>
      <c r="E50" s="47"/>
      <c r="F50" s="47"/>
      <c r="G50" s="47"/>
      <c r="H50" s="47"/>
      <c r="I50" s="47"/>
      <c r="J50" s="289"/>
      <c r="K50" s="169"/>
      <c r="L50" s="319"/>
      <c r="M50" s="427"/>
      <c r="N50" s="274"/>
    </row>
    <row r="51" spans="1:14">
      <c r="B51" s="168"/>
      <c r="C51" s="318"/>
      <c r="D51" s="318"/>
      <c r="E51" s="318"/>
      <c r="F51" s="318"/>
      <c r="G51" s="318"/>
      <c r="H51" s="318"/>
      <c r="I51" s="318"/>
      <c r="J51" s="312"/>
      <c r="K51" s="44"/>
      <c r="L51" s="319"/>
      <c r="M51" s="427"/>
      <c r="N51" s="274"/>
    </row>
    <row r="52" spans="1:14" ht="15.75" thickBot="1">
      <c r="B52" s="451"/>
      <c r="C52" s="449"/>
      <c r="D52" s="449"/>
      <c r="E52" s="449"/>
      <c r="F52" s="449"/>
      <c r="G52" s="449"/>
      <c r="H52" s="449"/>
      <c r="I52" s="449"/>
      <c r="J52" s="450"/>
      <c r="K52" s="126"/>
      <c r="L52" s="447"/>
      <c r="M52" s="483"/>
      <c r="N52" s="484"/>
    </row>
    <row r="53" spans="1:14" ht="15.75" thickBot="1">
      <c r="B53" s="915" t="s">
        <v>953</v>
      </c>
      <c r="C53" s="869"/>
      <c r="D53" s="869"/>
      <c r="E53" s="869"/>
      <c r="F53" s="869"/>
      <c r="G53" s="869"/>
      <c r="H53" s="869"/>
      <c r="I53" s="869"/>
      <c r="J53" s="869"/>
      <c r="K53" s="869"/>
      <c r="L53" s="869"/>
      <c r="M53" s="870"/>
      <c r="N53" s="104">
        <f>SUM(N48:N52)</f>
        <v>23877.194893964239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8"/>
      <c r="D58" s="318"/>
      <c r="E58" s="318"/>
      <c r="F58" s="318"/>
      <c r="G58" s="318"/>
      <c r="H58" s="312" t="s">
        <v>1999</v>
      </c>
      <c r="I58" s="280">
        <v>1.3</v>
      </c>
      <c r="J58" s="287">
        <v>1</v>
      </c>
      <c r="K58" s="280">
        <f>I58*J58</f>
        <v>1.3</v>
      </c>
      <c r="L58" s="913">
        <f>VLOOKUP(A58,TRANSPORTE!A1:D117,4,FALSE)</f>
        <v>1104.4210612622992</v>
      </c>
      <c r="M58" s="914"/>
      <c r="N58" s="288">
        <f>K58*L58</f>
        <v>1435.747379640989</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1435.747379640989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7" t="s">
        <v>9</v>
      </c>
      <c r="B69" s="49" t="str">
        <f>VLOOKUP(A69,'MANO DE OBRA'!A8:D68,3,FALSE)</f>
        <v>Obrero (3)</v>
      </c>
      <c r="C69" s="47"/>
      <c r="D69" s="47"/>
      <c r="E69" s="47"/>
      <c r="F69" s="47"/>
      <c r="G69" s="47"/>
      <c r="H69" s="47"/>
      <c r="I69" s="293">
        <f>K69/J69*100</f>
        <v>87780</v>
      </c>
      <c r="J69" s="294">
        <v>185</v>
      </c>
      <c r="K69" s="295">
        <f>VLOOKUP(A69,'MANO DE OBRA'!A8:D99,4,FALSE)</f>
        <v>162393</v>
      </c>
      <c r="L69" s="50"/>
      <c r="M69" s="435">
        <v>120</v>
      </c>
      <c r="N69" s="396">
        <f>K69/M69</f>
        <v>1353.2750000000001</v>
      </c>
      <c r="O69" s="106"/>
    </row>
    <row r="70" spans="1:15">
      <c r="A70" s="167"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120</v>
      </c>
      <c r="N70" s="396">
        <f>K70/M70</f>
        <v>889.05203012006655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2242.3270301200664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47944.365831525603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9588.8731663051203</v>
      </c>
      <c r="M82" s="862"/>
      <c r="N82" s="51"/>
    </row>
    <row r="83" spans="1:14">
      <c r="B83" s="89" t="s">
        <v>973</v>
      </c>
      <c r="C83" s="90"/>
      <c r="D83" s="90"/>
      <c r="E83" s="90"/>
      <c r="F83" s="90"/>
      <c r="G83" s="90"/>
      <c r="H83" s="90"/>
      <c r="I83" s="87"/>
      <c r="J83" s="88"/>
      <c r="K83" s="305">
        <v>0.05</v>
      </c>
      <c r="L83" s="861">
        <f>N77*K83</f>
        <v>2397.2182915762801</v>
      </c>
      <c r="M83" s="862"/>
      <c r="N83" s="51"/>
    </row>
    <row r="84" spans="1:14" ht="15.75" thickBot="1">
      <c r="B84" s="91" t="s">
        <v>974</v>
      </c>
      <c r="C84" s="92"/>
      <c r="D84" s="92"/>
      <c r="E84" s="92"/>
      <c r="F84" s="92"/>
      <c r="G84" s="92"/>
      <c r="H84" s="92"/>
      <c r="I84" s="93"/>
      <c r="J84" s="94"/>
      <c r="K84" s="306">
        <v>0.05</v>
      </c>
      <c r="L84" s="863">
        <f>N77*K84</f>
        <v>2397.2182915762801</v>
      </c>
      <c r="M84" s="864"/>
      <c r="N84" s="51"/>
    </row>
    <row r="85" spans="1:14" ht="15.75" thickBot="1">
      <c r="B85" s="826" t="s">
        <v>953</v>
      </c>
      <c r="C85" s="827"/>
      <c r="D85" s="827"/>
      <c r="E85" s="827"/>
      <c r="F85" s="827"/>
      <c r="G85" s="827"/>
      <c r="H85" s="827"/>
      <c r="I85" s="827"/>
      <c r="J85" s="827"/>
      <c r="K85" s="827"/>
      <c r="L85" s="827"/>
      <c r="M85" s="828"/>
      <c r="N85" s="52">
        <f>L82+L83+L84</f>
        <v>14383.309749457681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62327.675580983283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2047</v>
      </c>
      <c r="C31" s="81" t="s">
        <v>1454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106.68624361440799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106.68624361440799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1709</v>
      </c>
      <c r="B48" s="43" t="str">
        <f>VLOOKUP(A48,MATERIALES!A5:D373,3,FALSE)</f>
        <v>Impermeabilizante para concreto</v>
      </c>
      <c r="C48" s="282"/>
      <c r="D48" s="282"/>
      <c r="E48" s="282"/>
      <c r="F48" s="282"/>
      <c r="G48" s="282"/>
      <c r="H48" s="282"/>
      <c r="I48" s="269"/>
      <c r="J48" s="312" t="str">
        <f>VLOOKUP(A48,MATERIALES!A4:D640,2,FALSE)</f>
        <v>kg</v>
      </c>
      <c r="K48" s="443">
        <v>0.7</v>
      </c>
      <c r="L48" s="268"/>
      <c r="M48" s="403">
        <f>VLOOKUP(A48,MATERIALES!A5:D396,4,FALSE)</f>
        <v>9669.5320929681129</v>
      </c>
      <c r="N48" s="273">
        <f>K48*M48</f>
        <v>6768.6724650776787</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6768.6724650776787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50</v>
      </c>
      <c r="N71" s="396">
        <f>K71/M71</f>
        <v>2133.7248722881595</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2133.7248722881595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9009.0835809802466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1801.8167161960494</v>
      </c>
      <c r="M84" s="862"/>
      <c r="N84" s="51"/>
    </row>
    <row r="85" spans="1:14">
      <c r="B85" s="89" t="s">
        <v>973</v>
      </c>
      <c r="C85" s="90"/>
      <c r="D85" s="90"/>
      <c r="E85" s="90"/>
      <c r="F85" s="90"/>
      <c r="G85" s="90"/>
      <c r="H85" s="90"/>
      <c r="I85" s="87"/>
      <c r="J85" s="88"/>
      <c r="K85" s="305">
        <v>0.05</v>
      </c>
      <c r="L85" s="861">
        <f>N79*K85</f>
        <v>450.45417904901234</v>
      </c>
      <c r="M85" s="862"/>
      <c r="N85" s="51"/>
    </row>
    <row r="86" spans="1:14" ht="15.75" thickBot="1">
      <c r="B86" s="91" t="s">
        <v>974</v>
      </c>
      <c r="C86" s="92"/>
      <c r="D86" s="92"/>
      <c r="E86" s="92"/>
      <c r="F86" s="92"/>
      <c r="G86" s="92"/>
      <c r="H86" s="92"/>
      <c r="I86" s="93"/>
      <c r="J86" s="94"/>
      <c r="K86" s="306">
        <v>0.05</v>
      </c>
      <c r="L86" s="863">
        <f>N79*K86</f>
        <v>450.45417904901234</v>
      </c>
      <c r="M86" s="864"/>
      <c r="N86" s="51"/>
    </row>
    <row r="87" spans="1:14" ht="15.75" thickBot="1">
      <c r="B87" s="826" t="s">
        <v>953</v>
      </c>
      <c r="C87" s="827"/>
      <c r="D87" s="827"/>
      <c r="E87" s="827"/>
      <c r="F87" s="827"/>
      <c r="G87" s="827"/>
      <c r="H87" s="827"/>
      <c r="I87" s="827"/>
      <c r="J87" s="827"/>
      <c r="K87" s="827"/>
      <c r="L87" s="827"/>
      <c r="M87" s="828"/>
      <c r="N87" s="52">
        <f>L84+L85+L86</f>
        <v>2702.7250742940741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52">
        <f>N79+N87</f>
        <v>11711.808655274321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1710</v>
      </c>
      <c r="C31" s="81" t="s">
        <v>2162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537.37060903602003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537.37060903602003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479</v>
      </c>
      <c r="B48" s="43" t="str">
        <f>VLOOKUP(A48,MATERIALES!A5:D373,3,FALSE)</f>
        <v>Imprimante y puente de adherencia</v>
      </c>
      <c r="C48" s="282"/>
      <c r="D48" s="282"/>
      <c r="E48" s="282"/>
      <c r="F48" s="282"/>
      <c r="G48" s="282"/>
      <c r="H48" s="282"/>
      <c r="I48" s="282"/>
      <c r="J48" s="312" t="str">
        <f>VLOOKUP(A48,MATERIALES!A4:D640,2,FALSE)</f>
        <v>kg</v>
      </c>
      <c r="K48" s="444">
        <v>0.2</v>
      </c>
      <c r="L48" s="268"/>
      <c r="M48" s="403">
        <f>VLOOKUP(A48,MATERIALES!A5:D396,4,FALSE)</f>
        <v>44175.206861096602</v>
      </c>
      <c r="N48" s="273">
        <f>K48*M48</f>
        <v>8835.0413722193207</v>
      </c>
    </row>
    <row r="49" spans="1:14">
      <c r="A49" s="166" t="s">
        <v>481</v>
      </c>
      <c r="B49" s="43" t="str">
        <f>VLOOKUP(A49,MATERIALES!A6:D373,3,FALSE)</f>
        <v>Láminas impermeabilizantes</v>
      </c>
      <c r="C49" s="426"/>
      <c r="D49" s="426"/>
      <c r="E49" s="426"/>
      <c r="F49" s="426"/>
      <c r="G49" s="426"/>
      <c r="H49" s="426"/>
      <c r="I49" s="426"/>
      <c r="J49" s="50" t="str">
        <f>VLOOKUP(A49,MATERIALES!A5:D641,2,FALSE)</f>
        <v>m2</v>
      </c>
      <c r="K49" s="398">
        <v>1.05</v>
      </c>
      <c r="L49" s="422"/>
      <c r="M49" s="403">
        <f>VLOOKUP(A49,MATERIALES!A6:D397,4,FALSE)</f>
        <v>2663.0240332010944</v>
      </c>
      <c r="N49" s="273">
        <f>K49*M49</f>
        <v>2796.1752348611494</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11631.216607080471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20</v>
      </c>
      <c r="N71" s="396">
        <f>K71/M71</f>
        <v>5334.3121807203988</v>
      </c>
      <c r="O71" s="106"/>
    </row>
    <row r="72" spans="1:15">
      <c r="A72" s="167"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20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10747.412180720399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22915.999396836887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4583.1998793673774</v>
      </c>
      <c r="M84" s="862"/>
      <c r="N84" s="51"/>
    </row>
    <row r="85" spans="1:14">
      <c r="B85" s="89" t="s">
        <v>973</v>
      </c>
      <c r="C85" s="90"/>
      <c r="D85" s="90"/>
      <c r="E85" s="90"/>
      <c r="F85" s="90"/>
      <c r="G85" s="90"/>
      <c r="H85" s="90"/>
      <c r="I85" s="87"/>
      <c r="J85" s="88"/>
      <c r="K85" s="305">
        <v>0.05</v>
      </c>
      <c r="L85" s="861">
        <f>N79*K85</f>
        <v>1145.7999698418444</v>
      </c>
      <c r="M85" s="862"/>
      <c r="N85" s="51"/>
    </row>
    <row r="86" spans="1:14" ht="15.75" thickBot="1">
      <c r="B86" s="91" t="s">
        <v>974</v>
      </c>
      <c r="C86" s="92"/>
      <c r="D86" s="92"/>
      <c r="E86" s="92"/>
      <c r="F86" s="92"/>
      <c r="G86" s="92"/>
      <c r="H86" s="92"/>
      <c r="I86" s="93"/>
      <c r="J86" s="94"/>
      <c r="K86" s="306">
        <v>0.05</v>
      </c>
      <c r="L86" s="863">
        <f>N79*K86</f>
        <v>1145.7999698418444</v>
      </c>
      <c r="M86" s="864"/>
      <c r="N86" s="51"/>
    </row>
    <row r="87" spans="1:14" ht="15.75" thickBot="1">
      <c r="B87" s="826" t="s">
        <v>953</v>
      </c>
      <c r="C87" s="827"/>
      <c r="D87" s="827"/>
      <c r="E87" s="827"/>
      <c r="F87" s="827"/>
      <c r="G87" s="827"/>
      <c r="H87" s="827"/>
      <c r="I87" s="827"/>
      <c r="J87" s="827"/>
      <c r="K87" s="827"/>
      <c r="L87" s="827"/>
      <c r="M87" s="828"/>
      <c r="N87" s="52">
        <f>L84+L85+L86</f>
        <v>6874.7998190510662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29790.799215887953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8.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1146</v>
      </c>
      <c r="C31" s="81" t="s">
        <v>2163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1500</v>
      </c>
      <c r="N36" s="273">
        <f>K36/M36</f>
        <v>31.440195045491532</v>
      </c>
    </row>
    <row r="37" spans="1:14">
      <c r="A37" s="113" t="s">
        <v>361</v>
      </c>
      <c r="B37" s="875" t="str">
        <f>VLOOKUP(A37,EQUIPOS!A7:D154,3,FALSE)</f>
        <v>Vehículo delineador</v>
      </c>
      <c r="C37" s="876"/>
      <c r="D37" s="876"/>
      <c r="E37" s="876"/>
      <c r="F37" s="876"/>
      <c r="G37" s="876"/>
      <c r="H37" s="877"/>
      <c r="I37" s="422"/>
      <c r="J37" s="423"/>
      <c r="K37" s="270">
        <f>VLOOKUP(A37,EQUIPOS!A7:D164,4,FALSE)</f>
        <v>103963.83974292764</v>
      </c>
      <c r="L37" s="336"/>
      <c r="M37" s="337">
        <v>1500</v>
      </c>
      <c r="N37" s="273">
        <f>K37/M37</f>
        <v>69.309226495285088</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0.22423270301200668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100.97365424378863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4.5999999999999999E-2</v>
      </c>
      <c r="L48" s="268"/>
      <c r="M48" s="403">
        <f>VLOOKUP(A48,MATERIALES!A5:D396,4,FALSE)</f>
        <v>5414.643661235662</v>
      </c>
      <c r="N48" s="273">
        <f>K48*M48</f>
        <v>249.07360841684044</v>
      </c>
    </row>
    <row r="49" spans="1:14">
      <c r="A49" s="166" t="s">
        <v>605</v>
      </c>
      <c r="B49" s="43" t="str">
        <f>VLOOKUP(A49,MATERIALES!A6:D373,3,FALSE)</f>
        <v>Pintura acrílica pura para tráfico</v>
      </c>
      <c r="C49" s="426"/>
      <c r="D49" s="426"/>
      <c r="E49" s="426"/>
      <c r="F49" s="426"/>
      <c r="G49" s="426"/>
      <c r="H49" s="426"/>
      <c r="I49" s="426"/>
      <c r="J49" s="313" t="str">
        <f>VLOOKUP(A49,MATERIALES!A5:D641,2,FALSE)</f>
        <v>gal</v>
      </c>
      <c r="K49" s="398">
        <v>1.4E-2</v>
      </c>
      <c r="L49" s="422"/>
      <c r="M49" s="403">
        <f>VLOOKUP(A49,MATERIALES!A6:D397,4,FALSE)</f>
        <v>84482.324816971799</v>
      </c>
      <c r="N49" s="273">
        <f>K49*M49</f>
        <v>1182.7525474376052</v>
      </c>
    </row>
    <row r="50" spans="1:14">
      <c r="A50" s="166" t="s">
        <v>841</v>
      </c>
      <c r="B50" s="43" t="str">
        <f>VLOOKUP(A50,MATERIALES!A6:D373,3,FALSE)</f>
        <v>Disolvente para pintura Trafico (acrílico)</v>
      </c>
      <c r="C50" s="426"/>
      <c r="D50" s="426"/>
      <c r="E50" s="426"/>
      <c r="F50" s="426"/>
      <c r="G50" s="426"/>
      <c r="H50" s="426"/>
      <c r="I50" s="426"/>
      <c r="J50" s="313" t="str">
        <f>VLOOKUP(A50,MATERIALES!A6:D642,2,FALSE)</f>
        <v>gal</v>
      </c>
      <c r="K50" s="445">
        <v>4.2999999999999999E-4</v>
      </c>
      <c r="L50" s="422"/>
      <c r="M50" s="403">
        <f>VLOOKUP(A50,MATERIALES!A6:D398,4,FALSE)</f>
        <v>39568.549832106764</v>
      </c>
      <c r="N50" s="273">
        <f>K50*M50</f>
        <v>17.01447642780591</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1448.8406322822516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3">
        <f>K71/J71*100</f>
        <v>87780</v>
      </c>
      <c r="J71" s="294">
        <v>185</v>
      </c>
      <c r="K71" s="295">
        <f>VLOOKUP(A71,'MANO DE OBRA'!A8:D99,4,FALSE)</f>
        <v>162393</v>
      </c>
      <c r="L71" s="50"/>
      <c r="M71" s="435">
        <v>12000</v>
      </c>
      <c r="N71" s="396">
        <f>K71/M71</f>
        <v>13.53275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12000</v>
      </c>
      <c r="N72" s="396">
        <f>K72/M72</f>
        <v>8.8905203012006648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22.423270301200667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1572.237556827241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314.44751136544824</v>
      </c>
      <c r="M84" s="862"/>
      <c r="N84" s="51"/>
    </row>
    <row r="85" spans="1:14">
      <c r="B85" s="89" t="s">
        <v>973</v>
      </c>
      <c r="C85" s="90"/>
      <c r="D85" s="90"/>
      <c r="E85" s="90"/>
      <c r="F85" s="90"/>
      <c r="G85" s="90"/>
      <c r="H85" s="90"/>
      <c r="I85" s="87"/>
      <c r="J85" s="88"/>
      <c r="K85" s="305">
        <v>0.05</v>
      </c>
      <c r="L85" s="861">
        <f>N79*K85</f>
        <v>78.611877841362059</v>
      </c>
      <c r="M85" s="862"/>
      <c r="N85" s="51"/>
    </row>
    <row r="86" spans="1:14" ht="15.75" thickBot="1">
      <c r="B86" s="91" t="s">
        <v>974</v>
      </c>
      <c r="C86" s="92"/>
      <c r="D86" s="92"/>
      <c r="E86" s="92"/>
      <c r="F86" s="92"/>
      <c r="G86" s="92"/>
      <c r="H86" s="92"/>
      <c r="I86" s="93"/>
      <c r="J86" s="94"/>
      <c r="K86" s="306">
        <v>0.05</v>
      </c>
      <c r="L86" s="863">
        <f>N79*K86</f>
        <v>78.611877841362059</v>
      </c>
      <c r="M86" s="864"/>
      <c r="N86" s="51"/>
    </row>
    <row r="87" spans="1:14" ht="15.75" thickBot="1">
      <c r="B87" s="826" t="s">
        <v>953</v>
      </c>
      <c r="C87" s="827"/>
      <c r="D87" s="827"/>
      <c r="E87" s="827"/>
      <c r="F87" s="827"/>
      <c r="G87" s="827"/>
      <c r="H87" s="827"/>
      <c r="I87" s="827"/>
      <c r="J87" s="827"/>
      <c r="K87" s="827"/>
      <c r="L87" s="827"/>
      <c r="M87" s="828"/>
      <c r="N87" s="52">
        <f>L84+L85+L86</f>
        <v>471.67126704817235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2043.9088238754134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1147</v>
      </c>
      <c r="C31" s="81" t="s">
        <v>2164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1200</v>
      </c>
      <c r="N36" s="273">
        <f>K36/M36</f>
        <v>39.300243806864415</v>
      </c>
    </row>
    <row r="37" spans="1:14">
      <c r="A37" s="113" t="s">
        <v>201</v>
      </c>
      <c r="B37" s="875" t="str">
        <f>VLOOKUP(A37,EQUIPOS!A7:D154,3,FALSE)</f>
        <v>Equipo autopropulsado para pintura termoplástica</v>
      </c>
      <c r="C37" s="876"/>
      <c r="D37" s="876"/>
      <c r="E37" s="876"/>
      <c r="F37" s="876"/>
      <c r="G37" s="876"/>
      <c r="H37" s="877"/>
      <c r="I37" s="422"/>
      <c r="J37" s="423"/>
      <c r="K37" s="270">
        <f>VLOOKUP(A37,EQUIPOS!A7:D164,4,FALSE)</f>
        <v>95345.808887958003</v>
      </c>
      <c r="L37" s="336"/>
      <c r="M37" s="337">
        <v>1200</v>
      </c>
      <c r="N37" s="273">
        <f>K37/M37</f>
        <v>79.454840739965007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0.39306379543167497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119.14814834226109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0.108</v>
      </c>
      <c r="L48" s="268"/>
      <c r="M48" s="403">
        <f>VLOOKUP(A48,MATERIALES!A5:D396,4,FALSE)</f>
        <v>5414.643661235662</v>
      </c>
      <c r="N48" s="273">
        <f>K48*M48</f>
        <v>584.78151541345153</v>
      </c>
    </row>
    <row r="49" spans="1:14">
      <c r="A49" s="166" t="s">
        <v>626</v>
      </c>
      <c r="B49" s="43" t="str">
        <f>VLOOKUP(A49,MATERIALES!A6:D373,3,FALSE)</f>
        <v xml:space="preserve">Resina termoplástica </v>
      </c>
      <c r="C49" s="426"/>
      <c r="D49" s="426"/>
      <c r="E49" s="426"/>
      <c r="F49" s="426"/>
      <c r="G49" s="426"/>
      <c r="H49" s="426"/>
      <c r="I49" s="426"/>
      <c r="J49" s="313" t="str">
        <f>VLOOKUP(A49,MATERIALES!A5:D641,2,FALSE)</f>
        <v>kg</v>
      </c>
      <c r="K49" s="398">
        <v>7.8E-2</v>
      </c>
      <c r="L49" s="422"/>
      <c r="M49" s="403">
        <f>VLOOKUP(A49,MATERIALES!A6:D397,4,FALSE)</f>
        <v>7059.3093983563485</v>
      </c>
      <c r="N49" s="273">
        <f>K49*M49</f>
        <v>550.62613307179515</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1135.4076484852467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9600</v>
      </c>
      <c r="N71" s="396">
        <f>K71/M71</f>
        <v>28.193229166666665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9600</v>
      </c>
      <c r="N72" s="396">
        <f>K72/M72</f>
        <v>11.113150376500831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39.306379543167495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1293.8621763706751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258.77243527413503</v>
      </c>
      <c r="M84" s="862"/>
      <c r="N84" s="51"/>
    </row>
    <row r="85" spans="1:14">
      <c r="B85" s="89" t="s">
        <v>973</v>
      </c>
      <c r="C85" s="90"/>
      <c r="D85" s="90"/>
      <c r="E85" s="90"/>
      <c r="F85" s="90"/>
      <c r="G85" s="90"/>
      <c r="H85" s="90"/>
      <c r="I85" s="87"/>
      <c r="J85" s="88"/>
      <c r="K85" s="305">
        <v>0.05</v>
      </c>
      <c r="L85" s="861">
        <f>N79*K85</f>
        <v>64.693108818533759</v>
      </c>
      <c r="M85" s="862"/>
      <c r="N85" s="51"/>
    </row>
    <row r="86" spans="1:14" ht="15.75" thickBot="1">
      <c r="B86" s="91" t="s">
        <v>974</v>
      </c>
      <c r="C86" s="92"/>
      <c r="D86" s="92"/>
      <c r="E86" s="92"/>
      <c r="F86" s="92"/>
      <c r="G86" s="92"/>
      <c r="H86" s="92"/>
      <c r="I86" s="93"/>
      <c r="J86" s="94"/>
      <c r="K86" s="306">
        <v>0.05</v>
      </c>
      <c r="L86" s="863">
        <f>N79*K86</f>
        <v>64.693108818533759</v>
      </c>
      <c r="M86" s="864"/>
      <c r="N86" s="51"/>
    </row>
    <row r="87" spans="1:14" ht="15.75" thickBot="1">
      <c r="B87" s="826" t="s">
        <v>953</v>
      </c>
      <c r="C87" s="827"/>
      <c r="D87" s="827"/>
      <c r="E87" s="827"/>
      <c r="F87" s="827"/>
      <c r="G87" s="827"/>
      <c r="H87" s="827"/>
      <c r="I87" s="827"/>
      <c r="J87" s="827"/>
      <c r="K87" s="827"/>
      <c r="L87" s="827"/>
      <c r="M87" s="828"/>
      <c r="N87" s="52">
        <f>L84+L85+L86</f>
        <v>388.15865291120252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1682.0208292818777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1148</v>
      </c>
      <c r="C31" s="81" t="s">
        <v>2165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199</v>
      </c>
      <c r="B36" s="875" t="str">
        <f>VLOOKUP(A36,EQUIPOS!A6:D154,3,FALSE)</f>
        <v xml:space="preserve">Equipo de pintura (Compresor), Presión máxima de trabajo 3300 psi.
</v>
      </c>
      <c r="C36" s="876"/>
      <c r="D36" s="876"/>
      <c r="E36" s="876"/>
      <c r="F36" s="876"/>
      <c r="G36" s="876"/>
      <c r="H36" s="877"/>
      <c r="I36" s="268"/>
      <c r="J36" s="269"/>
      <c r="K36" s="270">
        <f>VLOOKUP(A36,EQUIPOS!A6:D163,4,FALSE)</f>
        <v>18304.344858984969</v>
      </c>
      <c r="L36" s="271"/>
      <c r="M36" s="337">
        <v>6.1</v>
      </c>
      <c r="N36" s="273">
        <f>K36/M36</f>
        <v>3000.7122719647491</v>
      </c>
    </row>
    <row r="37" spans="1:14">
      <c r="A37" s="113" t="s">
        <v>138</v>
      </c>
      <c r="B37" s="875" t="str">
        <f>VLOOKUP(A37,EQUIPOS!A7:D154,3,FALSE)</f>
        <v>Camioneta D-300</v>
      </c>
      <c r="C37" s="876"/>
      <c r="D37" s="876"/>
      <c r="E37" s="876"/>
      <c r="F37" s="876"/>
      <c r="G37" s="876"/>
      <c r="H37" s="877"/>
      <c r="I37" s="422"/>
      <c r="J37" s="423"/>
      <c r="K37" s="270">
        <f>VLOOKUP(A37,EQUIPOS!A7:D164,4,FALSE)</f>
        <v>47160.292568237295</v>
      </c>
      <c r="L37" s="336"/>
      <c r="M37" s="337">
        <v>6.1</v>
      </c>
      <c r="N37" s="273">
        <f>K37/M37</f>
        <v>7731.1955029897208</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77.324025330821314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10809.231800285292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0.38200000000000001</v>
      </c>
      <c r="L48" s="268"/>
      <c r="M48" s="403">
        <f>VLOOKUP(A48,MATERIALES!A5:D396,4,FALSE)</f>
        <v>5414.643661235662</v>
      </c>
      <c r="N48" s="273">
        <f>K48*M48</f>
        <v>2068.3938785920227</v>
      </c>
    </row>
    <row r="49" spans="1:14">
      <c r="A49" s="166" t="s">
        <v>841</v>
      </c>
      <c r="B49" s="43" t="str">
        <f>VLOOKUP(A49,MATERIALES!A6:D373,3,FALSE)</f>
        <v>Disolvente para pintura Trafico (acrílico)</v>
      </c>
      <c r="C49" s="426"/>
      <c r="D49" s="426"/>
      <c r="E49" s="426"/>
      <c r="F49" s="426"/>
      <c r="G49" s="426"/>
      <c r="H49" s="426"/>
      <c r="I49" s="426"/>
      <c r="J49" s="313" t="str">
        <f>VLOOKUP(A49,MATERIALES!A5:D641,2,FALSE)</f>
        <v>gal</v>
      </c>
      <c r="K49" s="398">
        <v>0.05</v>
      </c>
      <c r="L49" s="422"/>
      <c r="M49" s="403">
        <f>VLOOKUP(A49,MATERIALES!A6:D397,4,FALSE)</f>
        <v>39568.549832106764</v>
      </c>
      <c r="N49" s="273">
        <f>K49*M49</f>
        <v>1978.4274916053382</v>
      </c>
    </row>
    <row r="50" spans="1:14">
      <c r="A50" s="166" t="s">
        <v>605</v>
      </c>
      <c r="B50" s="43" t="str">
        <f>VLOOKUP(A50,MATERIALES!A6:D373,3,FALSE)</f>
        <v>Pintura acrílica pura para tráfico</v>
      </c>
      <c r="C50" s="426"/>
      <c r="D50" s="426"/>
      <c r="E50" s="426"/>
      <c r="F50" s="426"/>
      <c r="G50" s="426"/>
      <c r="H50" s="426"/>
      <c r="I50" s="426"/>
      <c r="J50" s="313" t="str">
        <f>VLOOKUP(A50,MATERIALES!A6:D642,2,FALSE)</f>
        <v>gal</v>
      </c>
      <c r="K50" s="398">
        <v>0.12</v>
      </c>
      <c r="L50" s="422"/>
      <c r="M50" s="403">
        <f>VLOOKUP(A50,MATERIALES!A6:D398,4,FALSE)</f>
        <v>84482.324816971799</v>
      </c>
      <c r="N50" s="273">
        <f>K50*M50</f>
        <v>10137.878978036615</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14184.700348233975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48.8</v>
      </c>
      <c r="N71" s="396">
        <f>K71/M71</f>
        <v>5546.2090163934427</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48.8</v>
      </c>
      <c r="N72" s="396">
        <f>K72/M72</f>
        <v>2186.1935166886883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7732.4025330821314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32726.334681601398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6545.2669363202804</v>
      </c>
      <c r="M84" s="862"/>
      <c r="N84" s="51"/>
    </row>
    <row r="85" spans="1:14">
      <c r="B85" s="89" t="s">
        <v>973</v>
      </c>
      <c r="C85" s="90"/>
      <c r="D85" s="90"/>
      <c r="E85" s="90"/>
      <c r="F85" s="90"/>
      <c r="G85" s="90"/>
      <c r="H85" s="90"/>
      <c r="I85" s="87"/>
      <c r="J85" s="88"/>
      <c r="K85" s="305">
        <v>0.05</v>
      </c>
      <c r="L85" s="861">
        <f>N79*K85</f>
        <v>1636.3167340800701</v>
      </c>
      <c r="M85" s="862"/>
      <c r="N85" s="51"/>
    </row>
    <row r="86" spans="1:14" ht="15.75" thickBot="1">
      <c r="B86" s="91" t="s">
        <v>974</v>
      </c>
      <c r="C86" s="92"/>
      <c r="D86" s="92"/>
      <c r="E86" s="92"/>
      <c r="F86" s="92"/>
      <c r="G86" s="92"/>
      <c r="H86" s="92"/>
      <c r="I86" s="93"/>
      <c r="J86" s="94"/>
      <c r="K86" s="306">
        <v>0.05</v>
      </c>
      <c r="L86" s="863">
        <f>N79*K86</f>
        <v>1636.3167340800701</v>
      </c>
      <c r="M86" s="864"/>
      <c r="N86" s="51"/>
    </row>
    <row r="87" spans="1:14" ht="15.75" thickBot="1">
      <c r="B87" s="826" t="s">
        <v>953</v>
      </c>
      <c r="C87" s="827"/>
      <c r="D87" s="827"/>
      <c r="E87" s="827"/>
      <c r="F87" s="827"/>
      <c r="G87" s="827"/>
      <c r="H87" s="827"/>
      <c r="I87" s="827"/>
      <c r="J87" s="827"/>
      <c r="K87" s="827"/>
      <c r="L87" s="827"/>
      <c r="M87" s="828"/>
      <c r="N87" s="52">
        <f>L84+L85+L86</f>
        <v>9817.9004044804205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42544.235086081819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1149</v>
      </c>
      <c r="C31" s="81" t="s">
        <v>2166</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6</v>
      </c>
      <c r="N36" s="273">
        <f>K36/M36</f>
        <v>7860.0487613728828</v>
      </c>
    </row>
    <row r="37" spans="1:14">
      <c r="A37" s="113" t="s">
        <v>1711</v>
      </c>
      <c r="B37" s="875" t="str">
        <f>VLOOKUP(A37,EQUIPOS!A7:D154,3,FALSE)</f>
        <v>Caldera para pintura termoplástica</v>
      </c>
      <c r="C37" s="876"/>
      <c r="D37" s="876"/>
      <c r="E37" s="876"/>
      <c r="F37" s="876"/>
      <c r="G37" s="876"/>
      <c r="H37" s="877"/>
      <c r="I37" s="422"/>
      <c r="J37" s="423"/>
      <c r="K37" s="270">
        <f>VLOOKUP(A37,EQUIPOS!A7:D164,4,FALSE)</f>
        <v>43288.835468352598</v>
      </c>
      <c r="L37" s="336"/>
      <c r="M37" s="337">
        <v>6</v>
      </c>
      <c r="N37" s="273">
        <f>K37/M37</f>
        <v>7214.8059113920999</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89.890050753001674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15164.744723517984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69"/>
      <c r="J48" s="225" t="str">
        <f>VLOOKUP(A48,MATERIALES!A4:D640,2,FALSE)</f>
        <v>kg</v>
      </c>
      <c r="K48" s="283">
        <v>0.9</v>
      </c>
      <c r="L48" s="268"/>
      <c r="M48" s="403">
        <f>VLOOKUP(A48,MATERIALES!A5:D396,4,FALSE)</f>
        <v>5414.643661235662</v>
      </c>
      <c r="N48" s="273">
        <f>K48*M48</f>
        <v>4873.179295112096</v>
      </c>
    </row>
    <row r="49" spans="1:14">
      <c r="A49" s="166" t="s">
        <v>626</v>
      </c>
      <c r="B49" s="43" t="str">
        <f>VLOOKUP(A49,MATERIALES!A6:D373,3,FALSE)</f>
        <v xml:space="preserve">Resina termoplástica </v>
      </c>
      <c r="C49" s="426"/>
      <c r="D49" s="426"/>
      <c r="E49" s="426"/>
      <c r="F49" s="426"/>
      <c r="G49" s="426"/>
      <c r="H49" s="426"/>
      <c r="I49" s="426"/>
      <c r="J49" s="312" t="str">
        <f>VLOOKUP(A49,MATERIALES!A5:D641,2,FALSE)</f>
        <v>kg</v>
      </c>
      <c r="K49" s="398">
        <v>0.65</v>
      </c>
      <c r="L49" s="422"/>
      <c r="M49" s="403">
        <f>VLOOKUP(A49,MATERIALES!A6:D397,4,FALSE)</f>
        <v>7059.3093983563485</v>
      </c>
      <c r="N49" s="273">
        <f>K49*M49</f>
        <v>4588.5511089316269</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9461.730404043723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48</v>
      </c>
      <c r="N71" s="396">
        <f>K71/M71</f>
        <v>6766.375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v>
      </c>
      <c r="N72" s="396">
        <f>K72/M72</f>
        <v>2222.6300753001665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8989.0050753001669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33615.480202861872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6723.0960405723745</v>
      </c>
      <c r="M84" s="862"/>
      <c r="N84" s="51"/>
    </row>
    <row r="85" spans="1:14">
      <c r="B85" s="89" t="s">
        <v>973</v>
      </c>
      <c r="C85" s="90"/>
      <c r="D85" s="90"/>
      <c r="E85" s="90"/>
      <c r="F85" s="90"/>
      <c r="G85" s="90"/>
      <c r="H85" s="90"/>
      <c r="I85" s="87"/>
      <c r="J85" s="88"/>
      <c r="K85" s="305">
        <v>0.05</v>
      </c>
      <c r="L85" s="861">
        <f>N79*K85</f>
        <v>1680.7740101430936</v>
      </c>
      <c r="M85" s="862"/>
      <c r="N85" s="51"/>
    </row>
    <row r="86" spans="1:14" ht="15.75" thickBot="1">
      <c r="B86" s="91" t="s">
        <v>974</v>
      </c>
      <c r="C86" s="92"/>
      <c r="D86" s="92"/>
      <c r="E86" s="92"/>
      <c r="F86" s="92"/>
      <c r="G86" s="92"/>
      <c r="H86" s="92"/>
      <c r="I86" s="93"/>
      <c r="J86" s="94"/>
      <c r="K86" s="306">
        <v>0.05</v>
      </c>
      <c r="L86" s="863">
        <f>N79*K86</f>
        <v>1680.7740101430936</v>
      </c>
      <c r="M86" s="864"/>
      <c r="N86" s="51"/>
    </row>
    <row r="87" spans="1:14" ht="15.75" thickBot="1">
      <c r="B87" s="826" t="s">
        <v>953</v>
      </c>
      <c r="C87" s="827"/>
      <c r="D87" s="827"/>
      <c r="E87" s="827"/>
      <c r="F87" s="827"/>
      <c r="G87" s="827"/>
      <c r="H87" s="827"/>
      <c r="I87" s="827"/>
      <c r="J87" s="827"/>
      <c r="K87" s="827"/>
      <c r="L87" s="827"/>
      <c r="M87" s="828"/>
      <c r="N87" s="52">
        <f>L84+L85+L86</f>
        <v>10084.644060858562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43700.124263720434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1150</v>
      </c>
      <c r="C31" s="81" t="s">
        <v>2167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250</v>
      </c>
      <c r="N36" s="273">
        <f>K36/M36</f>
        <v>188.64117027294918</v>
      </c>
    </row>
    <row r="37" spans="1:14">
      <c r="A37" s="113" t="s">
        <v>251</v>
      </c>
      <c r="B37" s="875" t="str">
        <f>VLOOKUP(A37,EQUIPOS!A7:D154,3,FALSE)</f>
        <v>Maquina térmica pegatachas</v>
      </c>
      <c r="C37" s="876"/>
      <c r="D37" s="876"/>
      <c r="E37" s="876"/>
      <c r="F37" s="876"/>
      <c r="G37" s="876"/>
      <c r="H37" s="877"/>
      <c r="I37" s="422"/>
      <c r="J37" s="423"/>
      <c r="K37" s="270">
        <f>VLOOKUP(A37,EQUIPOS!A7:D164,4,FALSE)</f>
        <v>17695.361950603819</v>
      </c>
      <c r="L37" s="336"/>
      <c r="M37" s="337">
        <v>250</v>
      </c>
      <c r="N37" s="273">
        <f>K37/M37</f>
        <v>70.781447802415272</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1.0747412180720399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260.49735929343649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626</v>
      </c>
      <c r="B48" s="43" t="str">
        <f>VLOOKUP(A48,MATERIALES!A5:D373,3,FALSE)</f>
        <v xml:space="preserve">Resina termoplástica </v>
      </c>
      <c r="C48" s="282"/>
      <c r="D48" s="282"/>
      <c r="E48" s="282"/>
      <c r="F48" s="282"/>
      <c r="G48" s="282"/>
      <c r="H48" s="282"/>
      <c r="I48" s="269"/>
      <c r="J48" s="225" t="str">
        <f>VLOOKUP(A48,MATERIALES!A4:D640,2,FALSE)</f>
        <v>kg</v>
      </c>
      <c r="K48" s="283">
        <v>0.08</v>
      </c>
      <c r="L48" s="268"/>
      <c r="M48" s="403">
        <f>VLOOKUP(A48,MATERIALES!A5:D396,4,FALSE)</f>
        <v>7059.3093983563485</v>
      </c>
      <c r="N48" s="273">
        <f>K48*M48</f>
        <v>564.74475186850793</v>
      </c>
    </row>
    <row r="49" spans="1:14">
      <c r="A49" s="166" t="s">
        <v>681</v>
      </c>
      <c r="B49" s="43" t="str">
        <f>VLOOKUP(A49,MATERIALES!A6:D373,3,FALSE)</f>
        <v>Tacha reflectiva</v>
      </c>
      <c r="C49" s="426"/>
      <c r="D49" s="426"/>
      <c r="E49" s="426"/>
      <c r="F49" s="426"/>
      <c r="G49" s="426"/>
      <c r="H49" s="426"/>
      <c r="I49" s="423"/>
      <c r="J49" s="225" t="str">
        <f>VLOOKUP(A49,MATERIALES!A5:D641,2,FALSE)</f>
        <v>u</v>
      </c>
      <c r="K49" s="398">
        <v>1</v>
      </c>
      <c r="L49" s="422"/>
      <c r="M49" s="403">
        <f>VLOOKUP(A49,MATERIALES!A6:D397,4,FALSE)</f>
        <v>6247.6657629642259</v>
      </c>
      <c r="N49" s="273">
        <f>K49*M49</f>
        <v>6247.6657629642259</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6812.4105148327335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2000</v>
      </c>
      <c r="N71" s="396">
        <f>K71/M71</f>
        <v>54.131</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2000</v>
      </c>
      <c r="N72" s="396">
        <f>K72/M72</f>
        <v>53.343121807203993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107.474121807204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7180.3819959333741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1436.076399186675</v>
      </c>
      <c r="M84" s="862"/>
      <c r="N84" s="51"/>
    </row>
    <row r="85" spans="1:14">
      <c r="B85" s="89" t="s">
        <v>973</v>
      </c>
      <c r="C85" s="90"/>
      <c r="D85" s="90"/>
      <c r="E85" s="90"/>
      <c r="F85" s="90"/>
      <c r="G85" s="90"/>
      <c r="H85" s="90"/>
      <c r="I85" s="87"/>
      <c r="J85" s="88"/>
      <c r="K85" s="305">
        <v>0.05</v>
      </c>
      <c r="L85" s="861">
        <f>N79*K85</f>
        <v>359.01909979666874</v>
      </c>
      <c r="M85" s="862"/>
      <c r="N85" s="51"/>
    </row>
    <row r="86" spans="1:14" ht="15.75" thickBot="1">
      <c r="B86" s="91" t="s">
        <v>974</v>
      </c>
      <c r="C86" s="92"/>
      <c r="D86" s="92"/>
      <c r="E86" s="92"/>
      <c r="F86" s="92"/>
      <c r="G86" s="92"/>
      <c r="H86" s="92"/>
      <c r="I86" s="93"/>
      <c r="J86" s="94"/>
      <c r="K86" s="306">
        <v>0.05</v>
      </c>
      <c r="L86" s="863">
        <f>N79*K86</f>
        <v>359.01909979666874</v>
      </c>
      <c r="M86" s="864"/>
      <c r="N86" s="51"/>
    </row>
    <row r="87" spans="1:14" ht="15.75" thickBot="1">
      <c r="B87" s="826" t="s">
        <v>953</v>
      </c>
      <c r="C87" s="827"/>
      <c r="D87" s="827"/>
      <c r="E87" s="827"/>
      <c r="F87" s="827"/>
      <c r="G87" s="827"/>
      <c r="H87" s="827"/>
      <c r="I87" s="827"/>
      <c r="J87" s="827"/>
      <c r="K87" s="827"/>
      <c r="L87" s="827"/>
      <c r="M87" s="828"/>
      <c r="N87" s="52">
        <f>L84+L85+L86</f>
        <v>2154.1145987800123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9334.496594713386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1713</v>
      </c>
      <c r="C31" s="81" t="s">
        <v>2168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3.75</v>
      </c>
      <c r="N36" s="273">
        <f>K36/M36</f>
        <v>12576.078018196613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89.693081204802652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12665.771099401416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101151.50002219318</v>
      </c>
      <c r="N48" s="273">
        <f>K48*M48</f>
        <v>101151.50002219318</v>
      </c>
    </row>
    <row r="49" spans="1:14">
      <c r="A49" s="166" t="s">
        <v>653</v>
      </c>
      <c r="B49" s="43" t="str">
        <f>VLOOKUP(A49,MATERIALES!A6:D373,3,FALSE)</f>
        <v>Señal (grupo 1). Tablero en lámina galvanizada de 75cm*75cm, calibre 16, reflectivo tipo 1/ incluye poste )</v>
      </c>
      <c r="C49" s="426"/>
      <c r="D49" s="426"/>
      <c r="E49" s="426"/>
      <c r="F49" s="426"/>
      <c r="G49" s="426"/>
      <c r="H49" s="426"/>
      <c r="I49" s="426"/>
      <c r="J49" s="313" t="str">
        <f>VLOOKUP(A49,MATERIALES!A5:D641,2,FALSE)</f>
        <v>u</v>
      </c>
      <c r="K49" s="398">
        <v>1</v>
      </c>
      <c r="L49" s="422"/>
      <c r="M49" s="403">
        <f>VLOOKUP(A49,MATERIALES!A6:D397,4,FALSE)</f>
        <v>288433.90272351506</v>
      </c>
      <c r="N49" s="273">
        <f>K49*M49</f>
        <v>288433.90272351506</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347728.15560514742</v>
      </c>
      <c r="N50" s="273">
        <f>K50*M50</f>
        <v>10431.844668154423</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400017.24741386267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8969.3081204802656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421652.32663374435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84330.465326748876</v>
      </c>
      <c r="M84" s="862"/>
      <c r="N84" s="51"/>
    </row>
    <row r="85" spans="1:14">
      <c r="B85" s="89" t="s">
        <v>973</v>
      </c>
      <c r="C85" s="90"/>
      <c r="D85" s="90"/>
      <c r="E85" s="90"/>
      <c r="F85" s="90"/>
      <c r="G85" s="90"/>
      <c r="H85" s="90"/>
      <c r="I85" s="87"/>
      <c r="J85" s="88"/>
      <c r="K85" s="305">
        <v>0.05</v>
      </c>
      <c r="L85" s="861">
        <f>N79*K85</f>
        <v>21082.616331687219</v>
      </c>
      <c r="M85" s="862"/>
      <c r="N85" s="51"/>
    </row>
    <row r="86" spans="1:14" ht="15.75" thickBot="1">
      <c r="B86" s="91" t="s">
        <v>974</v>
      </c>
      <c r="C86" s="92"/>
      <c r="D86" s="92"/>
      <c r="E86" s="92"/>
      <c r="F86" s="92"/>
      <c r="G86" s="92"/>
      <c r="H86" s="92"/>
      <c r="I86" s="93"/>
      <c r="J86" s="94"/>
      <c r="K86" s="306">
        <v>0.05</v>
      </c>
      <c r="L86" s="863">
        <f>N79*K86</f>
        <v>21082.616331687219</v>
      </c>
      <c r="M86" s="864"/>
      <c r="N86" s="51"/>
    </row>
    <row r="87" spans="1:14" ht="15.75" thickBot="1">
      <c r="B87" s="826" t="s">
        <v>953</v>
      </c>
      <c r="C87" s="827"/>
      <c r="D87" s="827"/>
      <c r="E87" s="827"/>
      <c r="F87" s="827"/>
      <c r="G87" s="827"/>
      <c r="H87" s="827"/>
      <c r="I87" s="827"/>
      <c r="J87" s="827"/>
      <c r="K87" s="827"/>
      <c r="L87" s="827"/>
      <c r="M87" s="828"/>
      <c r="N87" s="52">
        <f>L84+L85+L86</f>
        <v>126495.69799012333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548148.02462386771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8.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1151</v>
      </c>
      <c r="C31" s="81" t="s">
        <v>2169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3.75</v>
      </c>
      <c r="N36" s="273">
        <f>K36/M36</f>
        <v>12576.078018196613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89.693081204802652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12665.771099401416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101151.50002219318</v>
      </c>
      <c r="N48" s="273">
        <f>K48*M48</f>
        <v>101151.50002219318</v>
      </c>
    </row>
    <row r="49" spans="1:14">
      <c r="A49" s="166" t="s">
        <v>654</v>
      </c>
      <c r="B49" s="43" t="str">
        <f>VLOOKUP(A49,MATERIALES!A6:D373,3,FALSE)</f>
        <v xml:space="preserve">Señal (grupo 2). Tablero en lámina galvanizado de 1,2m*0,4m, calibre 16, reflectivo tipo 1. </v>
      </c>
      <c r="C49" s="426"/>
      <c r="D49" s="426"/>
      <c r="E49" s="426"/>
      <c r="F49" s="426"/>
      <c r="G49" s="426"/>
      <c r="H49" s="426"/>
      <c r="I49" s="426"/>
      <c r="J49" s="313" t="str">
        <f>VLOOKUP(A49,MATERIALES!A5:D641,2,FALSE)</f>
        <v>u</v>
      </c>
      <c r="K49" s="398">
        <v>1</v>
      </c>
      <c r="L49" s="422"/>
      <c r="M49" s="403">
        <f>VLOOKUP(A49,MATERIALES!A6:D397,4,FALSE)</f>
        <v>333892.80013244628</v>
      </c>
      <c r="N49" s="273">
        <f>K49*M49</f>
        <v>333892.80013244628</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347728.15560514742</v>
      </c>
      <c r="N50" s="273">
        <f>K50*M50</f>
        <v>10431.844668154423</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445476.1448227939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8969.3081204802656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467111.22404267557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93422.244808535121</v>
      </c>
      <c r="M84" s="862"/>
      <c r="N84" s="51"/>
    </row>
    <row r="85" spans="1:14">
      <c r="B85" s="89" t="s">
        <v>973</v>
      </c>
      <c r="C85" s="90"/>
      <c r="D85" s="90"/>
      <c r="E85" s="90"/>
      <c r="F85" s="90"/>
      <c r="G85" s="90"/>
      <c r="H85" s="90"/>
      <c r="I85" s="87"/>
      <c r="J85" s="88"/>
      <c r="K85" s="305">
        <v>0.05</v>
      </c>
      <c r="L85" s="861">
        <f>N79*K85</f>
        <v>23355.56120213378</v>
      </c>
      <c r="M85" s="862"/>
      <c r="N85" s="51"/>
    </row>
    <row r="86" spans="1:14" ht="15.75" thickBot="1">
      <c r="B86" s="91" t="s">
        <v>974</v>
      </c>
      <c r="C86" s="92"/>
      <c r="D86" s="92"/>
      <c r="E86" s="92"/>
      <c r="F86" s="92"/>
      <c r="G86" s="92"/>
      <c r="H86" s="92"/>
      <c r="I86" s="93"/>
      <c r="J86" s="94"/>
      <c r="K86" s="306">
        <v>0.05</v>
      </c>
      <c r="L86" s="863">
        <f>N79*K86</f>
        <v>23355.56120213378</v>
      </c>
      <c r="M86" s="864"/>
      <c r="N86" s="51"/>
    </row>
    <row r="87" spans="1:14" ht="15.75" thickBot="1">
      <c r="B87" s="826" t="s">
        <v>953</v>
      </c>
      <c r="C87" s="827"/>
      <c r="D87" s="827"/>
      <c r="E87" s="827"/>
      <c r="F87" s="827"/>
      <c r="G87" s="827"/>
      <c r="H87" s="827"/>
      <c r="I87" s="827"/>
      <c r="J87" s="827"/>
      <c r="K87" s="827"/>
      <c r="L87" s="827"/>
      <c r="M87" s="828"/>
      <c r="N87" s="52">
        <f>L84+L85+L86</f>
        <v>140133.36721280267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607244.59125547821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1152</v>
      </c>
      <c r="C31" s="81" t="s">
        <v>2170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3</v>
      </c>
      <c r="N36" s="273">
        <f>K36/M36</f>
        <v>15720.097522745766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45.109166666666674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15765.206689412433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616</v>
      </c>
      <c r="B48" s="43" t="str">
        <f>VLOOKUP(A48,MATERIALES!A5:D373,3,FALSE)</f>
        <v>Poste kilometraje</v>
      </c>
      <c r="C48" s="282"/>
      <c r="D48" s="282"/>
      <c r="E48" s="282"/>
      <c r="F48" s="282"/>
      <c r="G48" s="282"/>
      <c r="H48" s="282"/>
      <c r="I48" s="282"/>
      <c r="J48" s="312" t="str">
        <f>VLOOKUP(A48,MATERIALES!A4:D640,2,FALSE)</f>
        <v>u</v>
      </c>
      <c r="K48" s="283">
        <v>1</v>
      </c>
      <c r="L48" s="268"/>
      <c r="M48" s="403">
        <f>VLOOKUP(A48,MATERIALES!A5:D396,4,FALSE)</f>
        <v>137742.62240695316</v>
      </c>
      <c r="N48" s="273">
        <f>K48*M48</f>
        <v>137742.62240695316</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0.06</v>
      </c>
      <c r="L49" s="422"/>
      <c r="M49" s="403">
        <f>VLOOKUP(A49,MATERIALES!A6:D397,4,FALSE)</f>
        <v>347728.15560514742</v>
      </c>
      <c r="N49" s="273">
        <f>K49*M49</f>
        <v>20863.689336308846</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158606.31174326199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24</v>
      </c>
      <c r="N71" s="396">
        <f>K71/M71</f>
        <v>4510.916666666667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4510.916666666667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178882.43509934109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35776.487019868218</v>
      </c>
      <c r="M84" s="862"/>
      <c r="N84" s="51"/>
    </row>
    <row r="85" spans="1:14">
      <c r="B85" s="89" t="s">
        <v>973</v>
      </c>
      <c r="C85" s="90"/>
      <c r="D85" s="90"/>
      <c r="E85" s="90"/>
      <c r="F85" s="90"/>
      <c r="G85" s="90"/>
      <c r="H85" s="90"/>
      <c r="I85" s="87"/>
      <c r="J85" s="88"/>
      <c r="K85" s="305">
        <v>0.05</v>
      </c>
      <c r="L85" s="861">
        <f>N79*K85</f>
        <v>8944.1217549670546</v>
      </c>
      <c r="M85" s="862"/>
      <c r="N85" s="51"/>
    </row>
    <row r="86" spans="1:14" ht="15.75" thickBot="1">
      <c r="B86" s="91" t="s">
        <v>974</v>
      </c>
      <c r="C86" s="92"/>
      <c r="D86" s="92"/>
      <c r="E86" s="92"/>
      <c r="F86" s="92"/>
      <c r="G86" s="92"/>
      <c r="H86" s="92"/>
      <c r="I86" s="93"/>
      <c r="J86" s="94"/>
      <c r="K86" s="306">
        <v>0.05</v>
      </c>
      <c r="L86" s="863">
        <f>N79*K86</f>
        <v>8944.1217549670546</v>
      </c>
      <c r="M86" s="864"/>
      <c r="N86" s="51"/>
    </row>
    <row r="87" spans="1:14" ht="15.75" thickBot="1">
      <c r="B87" s="826" t="s">
        <v>953</v>
      </c>
      <c r="C87" s="827"/>
      <c r="D87" s="827"/>
      <c r="E87" s="827"/>
      <c r="F87" s="827"/>
      <c r="G87" s="827"/>
      <c r="H87" s="827"/>
      <c r="I87" s="827"/>
      <c r="J87" s="827"/>
      <c r="K87" s="827"/>
      <c r="L87" s="827"/>
      <c r="M87" s="828"/>
      <c r="N87" s="52">
        <f>L84+L85+L86</f>
        <v>53664.730529802328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232547.16562914342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1153</v>
      </c>
      <c r="C31" s="81" t="s">
        <v>2171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135</v>
      </c>
      <c r="B36" s="875" t="str">
        <f>VLOOKUP(A36,EQUIPOS!A6:D154,3,FALSE)</f>
        <v>Camión 350</v>
      </c>
      <c r="C36" s="876"/>
      <c r="D36" s="876"/>
      <c r="E36" s="876"/>
      <c r="F36" s="876"/>
      <c r="G36" s="876"/>
      <c r="H36" s="877"/>
      <c r="I36" s="268"/>
      <c r="J36" s="269"/>
      <c r="K36" s="270">
        <f>VLOOKUP(A36,EQUIPOS!A6:D163,4,FALSE)</f>
        <v>57053.701770052299</v>
      </c>
      <c r="L36" s="271"/>
      <c r="M36" s="337">
        <v>6.25</v>
      </c>
      <c r="N36" s="273">
        <f>K36/M36</f>
        <v>9128.592283208367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323.210243614408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9451.8025268227757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206" t="s">
        <v>619</v>
      </c>
      <c r="B48" s="43" t="str">
        <f>VLOOKUP(A48,MATERIALES!A5:D373,3,FALSE)</f>
        <v>Postes para defensa metálica (1,80m)</v>
      </c>
      <c r="C48" s="282"/>
      <c r="D48" s="282"/>
      <c r="E48" s="282"/>
      <c r="F48" s="282"/>
      <c r="G48" s="282"/>
      <c r="H48" s="282"/>
      <c r="I48" s="282"/>
      <c r="J48" s="312" t="str">
        <f>VLOOKUP(A48,MATERIALES!A4:D640,2,FALSE)</f>
        <v>u</v>
      </c>
      <c r="K48" s="283">
        <v>0.25</v>
      </c>
      <c r="L48" s="268"/>
      <c r="M48" s="403">
        <f>VLOOKUP(A48,MATERIALES!A5:D396,4,FALSE)</f>
        <v>164946.7903323264</v>
      </c>
      <c r="N48" s="273">
        <f>K48*M48</f>
        <v>41236.697583081601</v>
      </c>
    </row>
    <row r="49" spans="1:14">
      <c r="A49" s="166" t="s">
        <v>438</v>
      </c>
      <c r="B49" s="43" t="str">
        <f>VLOOKUP(A49,MATERIALES!A6:D373,3,FALSE)</f>
        <v>Defensa Metálica De 4,13 M Galvanizada</v>
      </c>
      <c r="C49" s="426"/>
      <c r="D49" s="426"/>
      <c r="E49" s="426"/>
      <c r="F49" s="426"/>
      <c r="G49" s="426"/>
      <c r="H49" s="426"/>
      <c r="I49" s="426"/>
      <c r="J49" s="313" t="str">
        <f>VLOOKUP(A49,MATERIALES!A5:D641,2,FALSE)</f>
        <v>u</v>
      </c>
      <c r="K49" s="398">
        <v>0.24213075060532688</v>
      </c>
      <c r="L49" s="422"/>
      <c r="M49" s="403">
        <f>VLOOKUP(A49,MATERIALES!A6:D397,4,FALSE)</f>
        <v>315507.1210296934</v>
      </c>
      <c r="N49" s="273">
        <f>K49*M49</f>
        <v>76393.976036245382</v>
      </c>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117630.67361932699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50</v>
      </c>
      <c r="N71" s="396">
        <f>K71/M71</f>
        <v>4330.4799999999996</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50</v>
      </c>
      <c r="N72" s="396">
        <f>K72/M72</f>
        <v>2133.7248722881595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6464.2048722881591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133546.68101843793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26709.336203687588</v>
      </c>
      <c r="M84" s="862"/>
      <c r="N84" s="51"/>
    </row>
    <row r="85" spans="1:14">
      <c r="B85" s="89" t="s">
        <v>973</v>
      </c>
      <c r="C85" s="90"/>
      <c r="D85" s="90"/>
      <c r="E85" s="90"/>
      <c r="F85" s="90"/>
      <c r="G85" s="90"/>
      <c r="H85" s="90"/>
      <c r="I85" s="87"/>
      <c r="J85" s="88"/>
      <c r="K85" s="305">
        <v>0.05</v>
      </c>
      <c r="L85" s="861">
        <f>N79*K85</f>
        <v>6677.334050921897</v>
      </c>
      <c r="M85" s="862"/>
      <c r="N85" s="51"/>
    </row>
    <row r="86" spans="1:14" ht="15.75" thickBot="1">
      <c r="B86" s="91" t="s">
        <v>974</v>
      </c>
      <c r="C86" s="92"/>
      <c r="D86" s="92"/>
      <c r="E86" s="92"/>
      <c r="F86" s="92"/>
      <c r="G86" s="92"/>
      <c r="H86" s="92"/>
      <c r="I86" s="93"/>
      <c r="J86" s="94"/>
      <c r="K86" s="306">
        <v>0.05</v>
      </c>
      <c r="L86" s="863">
        <f>N79*K86</f>
        <v>6677.334050921897</v>
      </c>
      <c r="M86" s="864"/>
      <c r="N86" s="51"/>
    </row>
    <row r="87" spans="1:14" ht="15.75" thickBot="1">
      <c r="B87" s="826" t="s">
        <v>953</v>
      </c>
      <c r="C87" s="827"/>
      <c r="D87" s="827"/>
      <c r="E87" s="827"/>
      <c r="F87" s="827"/>
      <c r="G87" s="827"/>
      <c r="H87" s="827"/>
      <c r="I87" s="827"/>
      <c r="J87" s="827"/>
      <c r="K87" s="827"/>
      <c r="L87" s="827"/>
      <c r="M87" s="828"/>
      <c r="N87" s="52">
        <f>L84+L85+L86</f>
        <v>40064.00430553138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173610.68532396932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1154</v>
      </c>
      <c r="C31" s="81" t="s">
        <v>2172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36.087333333333333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36.087333333333333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629</v>
      </c>
      <c r="B48" s="43" t="str">
        <f>VLOOKUP(A48,MATERIALES!A5:D373,3,FALSE)</f>
        <v>Sección final de defensa metálica</v>
      </c>
      <c r="C48" s="282"/>
      <c r="D48" s="282"/>
      <c r="E48" s="282"/>
      <c r="F48" s="282"/>
      <c r="G48" s="282"/>
      <c r="H48" s="282"/>
      <c r="I48" s="269"/>
      <c r="J48" s="225" t="str">
        <f>VLOOKUP(A48,MATERIALES!A4:D640,2,FALSE)</f>
        <v>u</v>
      </c>
      <c r="K48" s="283">
        <v>1</v>
      </c>
      <c r="L48" s="268"/>
      <c r="M48" s="403">
        <f>VLOOKUP(A48,MATERIALES!A5:D396,4,FALSE)</f>
        <v>62476.657629642257</v>
      </c>
      <c r="N48" s="273">
        <f>K48*M48</f>
        <v>62476.657629642257</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62476.657629642257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30</v>
      </c>
      <c r="N71" s="396">
        <f>K71/M71</f>
        <v>3608.7333333333331</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3608.7333333333331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66121.478296308924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13224.295659261785</v>
      </c>
      <c r="M84" s="862"/>
      <c r="N84" s="51"/>
    </row>
    <row r="85" spans="1:14">
      <c r="B85" s="89" t="s">
        <v>973</v>
      </c>
      <c r="C85" s="90"/>
      <c r="D85" s="90"/>
      <c r="E85" s="90"/>
      <c r="F85" s="90"/>
      <c r="G85" s="90"/>
      <c r="H85" s="90"/>
      <c r="I85" s="87"/>
      <c r="J85" s="88"/>
      <c r="K85" s="305">
        <v>0.05</v>
      </c>
      <c r="L85" s="861">
        <f>N79*K85</f>
        <v>3306.0739148154462</v>
      </c>
      <c r="M85" s="862"/>
      <c r="N85" s="51"/>
    </row>
    <row r="86" spans="1:14" ht="15.75" thickBot="1">
      <c r="B86" s="91" t="s">
        <v>974</v>
      </c>
      <c r="C86" s="92"/>
      <c r="D86" s="92"/>
      <c r="E86" s="92"/>
      <c r="F86" s="92"/>
      <c r="G86" s="92"/>
      <c r="H86" s="92"/>
      <c r="I86" s="93"/>
      <c r="J86" s="94"/>
      <c r="K86" s="306">
        <v>0.05</v>
      </c>
      <c r="L86" s="863">
        <f>N79*K86</f>
        <v>3306.0739148154462</v>
      </c>
      <c r="M86" s="864"/>
      <c r="N86" s="51"/>
    </row>
    <row r="87" spans="1:14" ht="15.75" thickBot="1">
      <c r="B87" s="826" t="s">
        <v>953</v>
      </c>
      <c r="C87" s="827"/>
      <c r="D87" s="827"/>
      <c r="E87" s="827"/>
      <c r="F87" s="827"/>
      <c r="G87" s="827"/>
      <c r="H87" s="827"/>
      <c r="I87" s="827"/>
      <c r="J87" s="827"/>
      <c r="K87" s="827"/>
      <c r="L87" s="827"/>
      <c r="M87" s="828"/>
      <c r="N87" s="52">
        <f>L84+L85+L86</f>
        <v>19836.443488892677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85957.921785201601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1155</v>
      </c>
      <c r="C31" s="81" t="s">
        <v>2048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37.331724137931033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37.331724137931033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2" t="s">
        <v>631</v>
      </c>
      <c r="B48" s="43" t="str">
        <f>VLOOKUP(A48,MATERIALES!A5:D373,3,FALSE)</f>
        <v>Sección tope</v>
      </c>
      <c r="C48" s="282"/>
      <c r="D48" s="282"/>
      <c r="E48" s="282"/>
      <c r="F48" s="282"/>
      <c r="G48" s="282"/>
      <c r="H48" s="282"/>
      <c r="I48" s="269"/>
      <c r="J48" s="225" t="str">
        <f>VLOOKUP(A48,MATERIALES!A4:D640,2,FALSE)</f>
        <v>u</v>
      </c>
      <c r="K48" s="283">
        <v>1</v>
      </c>
      <c r="L48" s="268"/>
      <c r="M48" s="403">
        <f>VLOOKUP(A48,MATERIALES!A5:D396,4,FALSE)</f>
        <v>46757.881031226963</v>
      </c>
      <c r="N48" s="273">
        <f>K48*M48</f>
        <v>46757.881031226963</v>
      </c>
    </row>
    <row r="49" spans="1:14">
      <c r="A49" s="172"/>
      <c r="B49" s="43"/>
      <c r="C49" s="426"/>
      <c r="D49" s="426"/>
      <c r="E49" s="426"/>
      <c r="F49" s="426"/>
      <c r="G49" s="426"/>
      <c r="H49" s="426"/>
      <c r="I49" s="426"/>
      <c r="J49" s="312"/>
      <c r="K49" s="398"/>
      <c r="L49" s="422"/>
      <c r="M49" s="403"/>
      <c r="N49" s="273"/>
    </row>
    <row r="50" spans="1:14">
      <c r="A50" s="172"/>
      <c r="B50" s="43"/>
      <c r="C50" s="426"/>
      <c r="D50" s="426"/>
      <c r="E50" s="426"/>
      <c r="F50" s="426"/>
      <c r="G50" s="426"/>
      <c r="H50" s="426"/>
      <c r="I50" s="426"/>
      <c r="J50" s="313"/>
      <c r="K50" s="398"/>
      <c r="L50" s="422"/>
      <c r="M50" s="403"/>
      <c r="N50" s="273"/>
    </row>
    <row r="51" spans="1:14">
      <c r="A51" s="172"/>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46757.881031226963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3"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29</v>
      </c>
      <c r="N71" s="396">
        <f>K71/M71</f>
        <v>3733.1724137931033</v>
      </c>
      <c r="O71" s="106"/>
    </row>
    <row r="72" spans="1:15">
      <c r="A72" s="173"/>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3733.1724137931033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50528.385169157998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10105.6770338316</v>
      </c>
      <c r="M84" s="862"/>
      <c r="N84" s="51"/>
    </row>
    <row r="85" spans="1:14">
      <c r="B85" s="89" t="s">
        <v>973</v>
      </c>
      <c r="C85" s="90"/>
      <c r="D85" s="90"/>
      <c r="E85" s="90"/>
      <c r="F85" s="90"/>
      <c r="G85" s="90"/>
      <c r="H85" s="90"/>
      <c r="I85" s="87"/>
      <c r="J85" s="88"/>
      <c r="K85" s="305">
        <v>0.05</v>
      </c>
      <c r="L85" s="861">
        <f>N79*K85</f>
        <v>2526.4192584579</v>
      </c>
      <c r="M85" s="862"/>
      <c r="N85" s="51"/>
    </row>
    <row r="86" spans="1:14" ht="15.75" thickBot="1">
      <c r="B86" s="91" t="s">
        <v>974</v>
      </c>
      <c r="C86" s="92"/>
      <c r="D86" s="92"/>
      <c r="E86" s="92"/>
      <c r="F86" s="92"/>
      <c r="G86" s="92"/>
      <c r="H86" s="92"/>
      <c r="I86" s="93"/>
      <c r="J86" s="94"/>
      <c r="K86" s="306">
        <v>0.05</v>
      </c>
      <c r="L86" s="863">
        <f>N79*K86</f>
        <v>2526.4192584579</v>
      </c>
      <c r="M86" s="864"/>
      <c r="N86" s="51"/>
    </row>
    <row r="87" spans="1:14" ht="15.75" thickBot="1">
      <c r="B87" s="826" t="s">
        <v>953</v>
      </c>
      <c r="C87" s="827"/>
      <c r="D87" s="827"/>
      <c r="E87" s="827"/>
      <c r="F87" s="827"/>
      <c r="G87" s="827"/>
      <c r="H87" s="827"/>
      <c r="I87" s="827"/>
      <c r="J87" s="827"/>
      <c r="K87" s="827"/>
      <c r="L87" s="827"/>
      <c r="M87" s="828"/>
      <c r="N87" s="52">
        <f>L84+L85+L86</f>
        <v>15158.515550747399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65686.900719905403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1714</v>
      </c>
      <c r="C31" s="81" t="s">
        <v>1715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37.331724137931033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37.331724137931033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896</v>
      </c>
      <c r="B48" s="43" t="str">
        <f>VLOOKUP(A48,MATERIALES!A5:D373,3,FALSE)</f>
        <v>Amortiguadores (Para Defensas Metálicas), Incluye Tornillos</v>
      </c>
      <c r="C48" s="282"/>
      <c r="D48" s="282"/>
      <c r="E48" s="282"/>
      <c r="F48" s="282"/>
      <c r="G48" s="282"/>
      <c r="H48" s="282"/>
      <c r="I48" s="269"/>
      <c r="J48" s="225" t="str">
        <f>VLOOKUP(A48,MATERIALES!A4:D640,2,FALSE)</f>
        <v>u</v>
      </c>
      <c r="K48" s="283">
        <v>1</v>
      </c>
      <c r="L48" s="268"/>
      <c r="M48" s="403">
        <f>VLOOKUP(A48,MATERIALES!A5:D396,4,FALSE)</f>
        <v>41093.215684741022</v>
      </c>
      <c r="N48" s="273">
        <f>K48*M48</f>
        <v>41093.215684741022</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41093.215684741022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29</v>
      </c>
      <c r="N71" s="396">
        <f>K71/M71</f>
        <v>3733.1724137931033</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3733.1724137931033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44863.719822672057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8972.7439645344111</v>
      </c>
      <c r="M84" s="862"/>
      <c r="N84" s="51"/>
    </row>
    <row r="85" spans="1:14">
      <c r="B85" s="89" t="s">
        <v>973</v>
      </c>
      <c r="C85" s="90"/>
      <c r="D85" s="90"/>
      <c r="E85" s="90"/>
      <c r="F85" s="90"/>
      <c r="G85" s="90"/>
      <c r="H85" s="90"/>
      <c r="I85" s="87"/>
      <c r="J85" s="88"/>
      <c r="K85" s="305">
        <v>0.05</v>
      </c>
      <c r="L85" s="861">
        <f>N79*K85</f>
        <v>2243.1859911336028</v>
      </c>
      <c r="M85" s="862"/>
      <c r="N85" s="51"/>
    </row>
    <row r="86" spans="1:14" ht="15.75" thickBot="1">
      <c r="B86" s="91" t="s">
        <v>974</v>
      </c>
      <c r="C86" s="92"/>
      <c r="D86" s="92"/>
      <c r="E86" s="92"/>
      <c r="F86" s="92"/>
      <c r="G86" s="92"/>
      <c r="H86" s="92"/>
      <c r="I86" s="93"/>
      <c r="J86" s="94"/>
      <c r="K86" s="306">
        <v>0.05</v>
      </c>
      <c r="L86" s="863">
        <f>N79*K86</f>
        <v>2243.1859911336028</v>
      </c>
      <c r="M86" s="864"/>
      <c r="N86" s="51"/>
    </row>
    <row r="87" spans="1:14" ht="15.75" thickBot="1">
      <c r="B87" s="826" t="s">
        <v>953</v>
      </c>
      <c r="C87" s="827"/>
      <c r="D87" s="827"/>
      <c r="E87" s="827"/>
      <c r="F87" s="827"/>
      <c r="G87" s="827"/>
      <c r="H87" s="827"/>
      <c r="I87" s="827"/>
      <c r="J87" s="827"/>
      <c r="K87" s="827"/>
      <c r="L87" s="827"/>
      <c r="M87" s="828"/>
      <c r="N87" s="52">
        <f>L84+L85+L86</f>
        <v>13459.115946801618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58322.835769473677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1156</v>
      </c>
      <c r="C31" s="81" t="s">
        <v>2173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6569.4973916993231</v>
      </c>
      <c r="L36" s="271"/>
      <c r="M36" s="337">
        <v>1.25</v>
      </c>
      <c r="N36" s="273">
        <f>K36/M36</f>
        <v>5255.5979133594583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N77*M41</f>
        <v>538.15848722881594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5793.7564005882741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745</v>
      </c>
      <c r="B48" s="43" t="str">
        <f>VLOOKUP(A48,MATERIALES!A5:D373,3,FALSE)</f>
        <v>Acero PDR-60</v>
      </c>
      <c r="C48" s="282"/>
      <c r="D48" s="282"/>
      <c r="E48" s="282"/>
      <c r="F48" s="282"/>
      <c r="G48" s="282"/>
      <c r="H48" s="282"/>
      <c r="I48" s="282"/>
      <c r="J48" s="312" t="str">
        <f>VLOOKUP(A48,MATERIALES!A4:D640,2,FALSE)</f>
        <v>kg</v>
      </c>
      <c r="K48" s="283">
        <v>9.6</v>
      </c>
      <c r="L48" s="268"/>
      <c r="M48" s="403">
        <f>VLOOKUP(A48,MATERIALES!A5:D396,4,FALSE)</f>
        <v>3042.9661039816715</v>
      </c>
      <c r="N48" s="273">
        <f>K48*M48</f>
        <v>29212.474598224046</v>
      </c>
    </row>
    <row r="49" spans="1:14">
      <c r="A49" s="166" t="s">
        <v>832</v>
      </c>
      <c r="B49" s="43" t="str">
        <f>VLOOKUP(A49,MATERIALES!A6:D373,3,FALSE)</f>
        <v>Concreto Resistencia  21 (Mpa)</v>
      </c>
      <c r="C49" s="426"/>
      <c r="D49" s="426"/>
      <c r="E49" s="426"/>
      <c r="F49" s="426"/>
      <c r="G49" s="426"/>
      <c r="H49" s="426"/>
      <c r="I49" s="426"/>
      <c r="J49" s="313" t="str">
        <f>VLOOKUP(A49,MATERIALES!A5:D641,2,FALSE)</f>
        <v>m3</v>
      </c>
      <c r="K49" s="398">
        <v>0.12</v>
      </c>
      <c r="L49" s="422"/>
      <c r="M49" s="403">
        <f>VLOOKUP(A49,MATERIALES!A6:D397,4,FALSE)</f>
        <v>372962.22771512944</v>
      </c>
      <c r="N49" s="273">
        <f>K49*M49</f>
        <v>44755.467325815531</v>
      </c>
    </row>
    <row r="50" spans="1:14">
      <c r="A50" s="166" t="s">
        <v>869</v>
      </c>
      <c r="B50" s="43" t="str">
        <f>VLOOKUP(A50,MATERIALES!A6:D373,3,FALSE)</f>
        <v>Formaleta para baranda de concreto</v>
      </c>
      <c r="C50" s="426"/>
      <c r="D50" s="426"/>
      <c r="E50" s="426"/>
      <c r="F50" s="426"/>
      <c r="G50" s="426"/>
      <c r="H50" s="426"/>
      <c r="I50" s="426"/>
      <c r="J50" s="313" t="str">
        <f>VLOOKUP(A50,MATERIALES!A6:D642,2,FALSE)</f>
        <v>m</v>
      </c>
      <c r="K50" s="398">
        <v>0.5</v>
      </c>
      <c r="L50" s="422"/>
      <c r="M50" s="403">
        <f>VLOOKUP(A50,MATERIALES!A6:D398,4,FALSE)</f>
        <v>27800.246945619201</v>
      </c>
      <c r="N50" s="273">
        <f>K50*M50</f>
        <v>13900.123472809601</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87868.065396849182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v>
      </c>
      <c r="N71" s="396">
        <f>K71/M71</f>
        <v>16239.3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26907.924361440797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120569.74615887826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24113.949231775652</v>
      </c>
      <c r="M84" s="862"/>
      <c r="N84" s="51"/>
    </row>
    <row r="85" spans="1:14">
      <c r="B85" s="89" t="s">
        <v>973</v>
      </c>
      <c r="C85" s="90"/>
      <c r="D85" s="90"/>
      <c r="E85" s="90"/>
      <c r="F85" s="90"/>
      <c r="G85" s="90"/>
      <c r="H85" s="90"/>
      <c r="I85" s="87"/>
      <c r="J85" s="88"/>
      <c r="K85" s="305">
        <v>0.05</v>
      </c>
      <c r="L85" s="861">
        <f>N79*K85</f>
        <v>6028.487307943913</v>
      </c>
      <c r="M85" s="862"/>
      <c r="N85" s="51"/>
    </row>
    <row r="86" spans="1:14" ht="15.75" thickBot="1">
      <c r="B86" s="91" t="s">
        <v>974</v>
      </c>
      <c r="C86" s="92"/>
      <c r="D86" s="92"/>
      <c r="E86" s="92"/>
      <c r="F86" s="92"/>
      <c r="G86" s="92"/>
      <c r="H86" s="92"/>
      <c r="I86" s="93"/>
      <c r="J86" s="94"/>
      <c r="K86" s="306">
        <v>0.05</v>
      </c>
      <c r="L86" s="863">
        <f>N79*K86</f>
        <v>6028.487307943913</v>
      </c>
      <c r="M86" s="864"/>
      <c r="N86" s="51"/>
    </row>
    <row r="87" spans="1:14" ht="15.75" thickBot="1">
      <c r="B87" s="826" t="s">
        <v>953</v>
      </c>
      <c r="C87" s="827"/>
      <c r="D87" s="827"/>
      <c r="E87" s="827"/>
      <c r="F87" s="827"/>
      <c r="G87" s="827"/>
      <c r="H87" s="827"/>
      <c r="I87" s="827"/>
      <c r="J87" s="827"/>
      <c r="K87" s="827"/>
      <c r="L87" s="827"/>
      <c r="M87" s="828"/>
      <c r="N87" s="52">
        <f>L84+L85+L86</f>
        <v>36170.923847663478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156740.67000654174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1157</v>
      </c>
      <c r="C31" s="81" t="s">
        <v>1716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7.7329999999999997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7.7329999999999997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408</v>
      </c>
      <c r="B48" s="43" t="str">
        <f>VLOOKUP(A48,MATERIALES!A5:D373,3,FALSE)</f>
        <v>Captafaro, Incluye Tornillos</v>
      </c>
      <c r="C48" s="282"/>
      <c r="D48" s="282"/>
      <c r="E48" s="282"/>
      <c r="F48" s="282"/>
      <c r="G48" s="282"/>
      <c r="H48" s="282"/>
      <c r="I48" s="269"/>
      <c r="J48" s="225" t="str">
        <f>VLOOKUP(A48,MATERIALES!A4:D640,2,FALSE)</f>
        <v>u</v>
      </c>
      <c r="K48" s="283">
        <v>1</v>
      </c>
      <c r="L48" s="268"/>
      <c r="M48" s="403">
        <f>VLOOKUP(A48,MATERIALES!A5:D396,4,FALSE)</f>
        <v>11533.361843077624</v>
      </c>
      <c r="N48" s="273">
        <f>K48*M48</f>
        <v>11533.361843077624</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11533.361843077624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70</v>
      </c>
      <c r="N71" s="396">
        <f>K71/M71</f>
        <v>773.3</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773.3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12314.394843077624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2462.8789686155251</v>
      </c>
      <c r="M84" s="862"/>
      <c r="N84" s="51"/>
    </row>
    <row r="85" spans="1:14">
      <c r="B85" s="89" t="s">
        <v>973</v>
      </c>
      <c r="C85" s="90"/>
      <c r="D85" s="90"/>
      <c r="E85" s="90"/>
      <c r="F85" s="90"/>
      <c r="G85" s="90"/>
      <c r="H85" s="90"/>
      <c r="I85" s="87"/>
      <c r="J85" s="88"/>
      <c r="K85" s="305">
        <v>0.05</v>
      </c>
      <c r="L85" s="861">
        <f>N79*K85</f>
        <v>615.71974215388127</v>
      </c>
      <c r="M85" s="862"/>
      <c r="N85" s="51"/>
    </row>
    <row r="86" spans="1:14" ht="15.75" thickBot="1">
      <c r="B86" s="91" t="s">
        <v>974</v>
      </c>
      <c r="C86" s="92"/>
      <c r="D86" s="92"/>
      <c r="E86" s="92"/>
      <c r="F86" s="92"/>
      <c r="G86" s="92"/>
      <c r="H86" s="92"/>
      <c r="I86" s="93"/>
      <c r="J86" s="94"/>
      <c r="K86" s="306">
        <v>0.05</v>
      </c>
      <c r="L86" s="863">
        <f>N79*K86</f>
        <v>615.71974215388127</v>
      </c>
      <c r="M86" s="864"/>
      <c r="N86" s="51"/>
    </row>
    <row r="87" spans="1:14" ht="15.75" thickBot="1">
      <c r="B87" s="826" t="s">
        <v>953</v>
      </c>
      <c r="C87" s="827"/>
      <c r="D87" s="827"/>
      <c r="E87" s="827"/>
      <c r="F87" s="827"/>
      <c r="G87" s="827"/>
      <c r="H87" s="827"/>
      <c r="I87" s="827"/>
      <c r="J87" s="827"/>
      <c r="K87" s="827"/>
      <c r="L87" s="827"/>
      <c r="M87" s="828"/>
      <c r="N87" s="52">
        <f>L84+L85+L86</f>
        <v>3694.3184529232876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16008.713296000911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0"/>
      <c r="C1" s="932"/>
      <c r="D1" s="933"/>
      <c r="E1" s="933"/>
      <c r="F1" s="933"/>
      <c r="G1" s="933"/>
      <c r="H1" s="933"/>
      <c r="I1" s="933"/>
      <c r="J1" s="934"/>
      <c r="K1" s="935" t="s">
        <v>933</v>
      </c>
      <c r="L1" s="937" t="s">
        <v>2198</v>
      </c>
      <c r="M1" s="938"/>
      <c r="N1" s="939"/>
    </row>
    <row r="2" spans="2:14" ht="24.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1717</v>
      </c>
      <c r="C31" s="81" t="s">
        <v>2174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160</v>
      </c>
      <c r="N36" s="273">
        <f>K36/M36</f>
        <v>294.75182855148307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20.102155451800996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314.85398400328404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439</v>
      </c>
      <c r="B48" s="43" t="str">
        <f>VLOOKUP(A48,MATERIALES!A5:D373,3,FALSE)</f>
        <v>Delineador de corona en forma de A de lámina galvanizada calibre 16 de (1.55*25) cm</v>
      </c>
      <c r="C48" s="282"/>
      <c r="D48" s="282"/>
      <c r="E48" s="282"/>
      <c r="F48" s="282"/>
      <c r="G48" s="282"/>
      <c r="H48" s="282"/>
      <c r="I48" s="282"/>
      <c r="J48" s="312" t="str">
        <f>VLOOKUP(A48,MATERIALES!A4:D640,2,FALSE)</f>
        <v>u</v>
      </c>
      <c r="K48" s="283">
        <v>1</v>
      </c>
      <c r="L48" s="268"/>
      <c r="M48" s="403">
        <f>VLOOKUP(A48,MATERIALES!A5:D396,4,FALSE)</f>
        <v>28317.587456496116</v>
      </c>
      <c r="N48" s="273">
        <f>K48*M48</f>
        <v>28317.587456496116</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0.03</v>
      </c>
      <c r="L49" s="422"/>
      <c r="M49" s="403">
        <f>VLOOKUP(A49,MATERIALES!A6:D397,4,FALSE)</f>
        <v>347728.15560514742</v>
      </c>
      <c r="N49" s="273">
        <f>K49*M49</f>
        <v>10431.844668154423</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38749.432124650542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80</v>
      </c>
      <c r="N71" s="396">
        <f>K71/M71</f>
        <v>1333.5780451800997</v>
      </c>
      <c r="O71" s="106"/>
    </row>
    <row r="72" spans="1:15">
      <c r="A72" s="167" t="s">
        <v>6</v>
      </c>
      <c r="B72" s="49" t="str">
        <f>VLOOKUP(A72,'MANO DE OBRA'!A8:D69,3,FALSE)</f>
        <v xml:space="preserve">Obrero </v>
      </c>
      <c r="C72" s="47"/>
      <c r="D72" s="47"/>
      <c r="E72" s="47"/>
      <c r="F72" s="47"/>
      <c r="G72" s="47"/>
      <c r="H72" s="47"/>
      <c r="I72" s="293">
        <f>K72/J72*100</f>
        <v>29260.000000000004</v>
      </c>
      <c r="J72" s="294">
        <v>185</v>
      </c>
      <c r="K72" s="295">
        <f>VLOOKUP(A72,'MANO DE OBRA'!A8:D100,4,FALSE)</f>
        <v>54131</v>
      </c>
      <c r="L72" s="50"/>
      <c r="M72" s="435">
        <v>80</v>
      </c>
      <c r="N72" s="396">
        <f>K72/M72</f>
        <v>676.63750000000005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2010.2155451800998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41074.501653833926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8214.9003307667863</v>
      </c>
      <c r="M84" s="862"/>
      <c r="N84" s="51"/>
    </row>
    <row r="85" spans="1:14">
      <c r="B85" s="89" t="s">
        <v>973</v>
      </c>
      <c r="C85" s="90"/>
      <c r="D85" s="90"/>
      <c r="E85" s="90"/>
      <c r="F85" s="90"/>
      <c r="G85" s="90"/>
      <c r="H85" s="90"/>
      <c r="I85" s="87"/>
      <c r="J85" s="88"/>
      <c r="K85" s="305">
        <v>0.05</v>
      </c>
      <c r="L85" s="861">
        <f>N79*K85</f>
        <v>2053.7250826916966</v>
      </c>
      <c r="M85" s="862"/>
      <c r="N85" s="51"/>
    </row>
    <row r="86" spans="1:14" ht="15.75" thickBot="1">
      <c r="B86" s="91" t="s">
        <v>974</v>
      </c>
      <c r="C86" s="92"/>
      <c r="D86" s="92"/>
      <c r="E86" s="92"/>
      <c r="F86" s="92"/>
      <c r="G86" s="92"/>
      <c r="H86" s="92"/>
      <c r="I86" s="93"/>
      <c r="J86" s="94"/>
      <c r="K86" s="306">
        <v>0.05</v>
      </c>
      <c r="L86" s="863">
        <f>N79*K86</f>
        <v>2053.7250826916966</v>
      </c>
      <c r="M86" s="864"/>
      <c r="N86" s="51"/>
    </row>
    <row r="87" spans="1:14" ht="15.75" thickBot="1">
      <c r="B87" s="826" t="s">
        <v>953</v>
      </c>
      <c r="C87" s="827"/>
      <c r="D87" s="827"/>
      <c r="E87" s="827"/>
      <c r="F87" s="827"/>
      <c r="G87" s="827"/>
      <c r="H87" s="827"/>
      <c r="I87" s="827"/>
      <c r="J87" s="827"/>
      <c r="K87" s="827"/>
      <c r="L87" s="827"/>
      <c r="M87" s="828"/>
      <c r="N87" s="52">
        <f>L84+L85+L86</f>
        <v>12322.35049615018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53396.852149984108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1158</v>
      </c>
      <c r="C31" s="81" t="s">
        <v>2175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72.174666666666667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72.174666666666667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0.04</v>
      </c>
      <c r="L48" s="268"/>
      <c r="M48" s="403">
        <f>VLOOKUP(A48,MATERIALES!A5:D396,4,FALSE)</f>
        <v>667.21946515576451</v>
      </c>
      <c r="N48" s="273">
        <f>K48*M48</f>
        <v>26.688778606230581</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10812.419039087919</v>
      </c>
      <c r="N49" s="273">
        <f>K49*M49</f>
        <v>4324.9676156351679</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461.1372348854548</v>
      </c>
      <c r="N50" s="273">
        <f>K50*M50</f>
        <v>1383.4117046563645</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5735.0680988977629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721.74666666666667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6528.9894322310965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1305.7978864462193</v>
      </c>
      <c r="M84" s="862"/>
      <c r="N84" s="51"/>
    </row>
    <row r="85" spans="1:14">
      <c r="B85" s="89" t="s">
        <v>973</v>
      </c>
      <c r="C85" s="90"/>
      <c r="D85" s="90"/>
      <c r="E85" s="90"/>
      <c r="F85" s="90"/>
      <c r="G85" s="90"/>
      <c r="H85" s="90"/>
      <c r="I85" s="87"/>
      <c r="J85" s="88"/>
      <c r="K85" s="305">
        <v>0.05</v>
      </c>
      <c r="L85" s="861">
        <f>N79*K85</f>
        <v>326.44947161155483</v>
      </c>
      <c r="M85" s="862"/>
      <c r="N85" s="51"/>
    </row>
    <row r="86" spans="1:14" ht="15.75" thickBot="1">
      <c r="B86" s="91" t="s">
        <v>974</v>
      </c>
      <c r="C86" s="92"/>
      <c r="D86" s="92"/>
      <c r="E86" s="92"/>
      <c r="F86" s="92"/>
      <c r="G86" s="92"/>
      <c r="H86" s="92"/>
      <c r="I86" s="93"/>
      <c r="J86" s="94"/>
      <c r="K86" s="306">
        <v>0.05</v>
      </c>
      <c r="L86" s="863">
        <f>N79*K86</f>
        <v>326.44947161155483</v>
      </c>
      <c r="M86" s="864"/>
      <c r="N86" s="51"/>
    </row>
    <row r="87" spans="1:14" ht="15.75" thickBot="1">
      <c r="B87" s="826" t="s">
        <v>953</v>
      </c>
      <c r="C87" s="827"/>
      <c r="D87" s="827"/>
      <c r="E87" s="827"/>
      <c r="F87" s="827"/>
      <c r="G87" s="827"/>
      <c r="H87" s="827"/>
      <c r="I87" s="827"/>
      <c r="J87" s="827"/>
      <c r="K87" s="827"/>
      <c r="L87" s="827"/>
      <c r="M87" s="828"/>
      <c r="N87" s="52">
        <f>L84+L85+L86</f>
        <v>1958.696829669329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8487.686261900426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1159</v>
      </c>
      <c r="C31" s="81" t="s">
        <v>2176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72.174666666666667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72.174666666666667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23129.28201250088</v>
      </c>
      <c r="N48" s="273">
        <f>K48*M48</f>
        <v>9251.7128050003521</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461.1372348854548</v>
      </c>
      <c r="N49" s="273">
        <f>K49*M49</f>
        <v>1383.4117046563645</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10635.124509656716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721.74666666666667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11429.045842990048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2285.8091685980098</v>
      </c>
      <c r="M84" s="862"/>
      <c r="N84" s="51"/>
    </row>
    <row r="85" spans="1:14">
      <c r="B85" s="89" t="s">
        <v>973</v>
      </c>
      <c r="C85" s="90"/>
      <c r="D85" s="90"/>
      <c r="E85" s="90"/>
      <c r="F85" s="90"/>
      <c r="G85" s="90"/>
      <c r="H85" s="90"/>
      <c r="I85" s="87"/>
      <c r="J85" s="88"/>
      <c r="K85" s="305">
        <v>0.05</v>
      </c>
      <c r="L85" s="861">
        <f>N79*K85</f>
        <v>571.45229214950245</v>
      </c>
      <c r="M85" s="862"/>
      <c r="N85" s="51"/>
    </row>
    <row r="86" spans="1:14" ht="15.75" thickBot="1">
      <c r="B86" s="91" t="s">
        <v>974</v>
      </c>
      <c r="C86" s="92"/>
      <c r="D86" s="92"/>
      <c r="E86" s="92"/>
      <c r="F86" s="92"/>
      <c r="G86" s="92"/>
      <c r="H86" s="92"/>
      <c r="I86" s="93"/>
      <c r="J86" s="94"/>
      <c r="K86" s="306">
        <v>0.05</v>
      </c>
      <c r="L86" s="863">
        <f>N79*K86</f>
        <v>571.45229214950245</v>
      </c>
      <c r="M86" s="864"/>
      <c r="N86" s="51"/>
    </row>
    <row r="87" spans="1:14" ht="15.75" thickBot="1">
      <c r="B87" s="826" t="s">
        <v>953</v>
      </c>
      <c r="C87" s="827"/>
      <c r="D87" s="827"/>
      <c r="E87" s="827"/>
      <c r="F87" s="827"/>
      <c r="G87" s="827"/>
      <c r="H87" s="827"/>
      <c r="I87" s="827"/>
      <c r="J87" s="827"/>
      <c r="K87" s="827"/>
      <c r="L87" s="827"/>
      <c r="M87" s="828"/>
      <c r="N87" s="52">
        <f>L84+L85+L86</f>
        <v>3428.7137528970152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14857.759595887062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1160</v>
      </c>
      <c r="C31" s="81" t="s">
        <v>2177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286.59765815254394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286.59765815254394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0.08</v>
      </c>
      <c r="L48" s="268"/>
      <c r="M48" s="403">
        <f>VLOOKUP(A48,MATERIALES!A5:D396,4,FALSE)</f>
        <v>667.21946515576451</v>
      </c>
      <c r="N48" s="273">
        <f>K48*M48</f>
        <v>53.377557212461163</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10812.419039087919</v>
      </c>
      <c r="N49" s="273">
        <f>K49*M49</f>
        <v>4324.9676156351679</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461.1372348854548</v>
      </c>
      <c r="N50" s="273">
        <f>K50*M50</f>
        <v>1383.4117046563645</v>
      </c>
    </row>
    <row r="51" spans="1:14">
      <c r="A51" s="166" t="s">
        <v>920</v>
      </c>
      <c r="B51" s="43" t="str">
        <f>VLOOKUP(A51,MATERIALES!A6:D373,3,FALSE)</f>
        <v>Malla eslabonada, calibre 10, 6 ojos</v>
      </c>
      <c r="C51" s="426"/>
      <c r="D51" s="426"/>
      <c r="E51" s="426"/>
      <c r="F51" s="426"/>
      <c r="G51" s="426"/>
      <c r="H51" s="426"/>
      <c r="I51" s="426"/>
      <c r="J51" s="313" t="str">
        <f>VLOOKUP(A51,MATERIALES!A6:D643,2,FALSE)</f>
        <v>m2</v>
      </c>
      <c r="K51" s="398">
        <v>1.5</v>
      </c>
      <c r="L51" s="422"/>
      <c r="M51" s="403">
        <f>VLOOKUP(A51,MATERIALES!A6:D399,4,FALSE)</f>
        <v>17665.491323691738</v>
      </c>
      <c r="N51" s="273">
        <f>K51*M51</f>
        <v>26498.236985537609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32259.993863041604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75</v>
      </c>
      <c r="N71" s="396">
        <f>K71/M71</f>
        <v>1443.4933333333333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2865.9765815254395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35412.568102719582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7082.5136205439167</v>
      </c>
      <c r="M84" s="862"/>
      <c r="N84" s="51"/>
    </row>
    <row r="85" spans="1:14">
      <c r="B85" s="89" t="s">
        <v>973</v>
      </c>
      <c r="C85" s="90"/>
      <c r="D85" s="90"/>
      <c r="E85" s="90"/>
      <c r="F85" s="90"/>
      <c r="G85" s="90"/>
      <c r="H85" s="90"/>
      <c r="I85" s="87"/>
      <c r="J85" s="88"/>
      <c r="K85" s="305">
        <v>0.05</v>
      </c>
      <c r="L85" s="861">
        <f>N79*K85</f>
        <v>1770.6284051359792</v>
      </c>
      <c r="M85" s="862"/>
      <c r="N85" s="51"/>
    </row>
    <row r="86" spans="1:14" ht="15.75" thickBot="1">
      <c r="B86" s="91" t="s">
        <v>974</v>
      </c>
      <c r="C86" s="92"/>
      <c r="D86" s="92"/>
      <c r="E86" s="92"/>
      <c r="F86" s="92"/>
      <c r="G86" s="92"/>
      <c r="H86" s="92"/>
      <c r="I86" s="93"/>
      <c r="J86" s="94"/>
      <c r="K86" s="306">
        <v>0.05</v>
      </c>
      <c r="L86" s="863">
        <f>N79*K86</f>
        <v>1770.6284051359792</v>
      </c>
      <c r="M86" s="864"/>
      <c r="N86" s="51"/>
    </row>
    <row r="87" spans="1:14" ht="15.75" thickBot="1">
      <c r="B87" s="826" t="s">
        <v>953</v>
      </c>
      <c r="C87" s="827"/>
      <c r="D87" s="827"/>
      <c r="E87" s="827"/>
      <c r="F87" s="827"/>
      <c r="G87" s="827"/>
      <c r="H87" s="827"/>
      <c r="I87" s="827"/>
      <c r="J87" s="827"/>
      <c r="K87" s="827"/>
      <c r="L87" s="827"/>
      <c r="M87" s="828"/>
      <c r="N87" s="52">
        <f>L84+L85+L86</f>
        <v>10623.770430815875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46036.338533535454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1161</v>
      </c>
      <c r="C31" s="81" t="s">
        <v>2178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286.59765815254394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286.59765815254394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23129.28201250088</v>
      </c>
      <c r="N48" s="273">
        <f>K48*M48</f>
        <v>9251.7128050003521</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461.1372348854548</v>
      </c>
      <c r="N49" s="273">
        <f>K49*M49</f>
        <v>1383.4117046563645</v>
      </c>
    </row>
    <row r="50" spans="1:14">
      <c r="A50" s="166" t="s">
        <v>920</v>
      </c>
      <c r="B50" s="43" t="str">
        <f>VLOOKUP(A50,MATERIALES!A6:D373,3,FALSE)</f>
        <v>Malla eslabonada, calibre 10, 6 ojos</v>
      </c>
      <c r="C50" s="426"/>
      <c r="D50" s="426"/>
      <c r="E50" s="426"/>
      <c r="F50" s="426"/>
      <c r="G50" s="426"/>
      <c r="H50" s="426"/>
      <c r="I50" s="426"/>
      <c r="J50" s="313" t="str">
        <f>VLOOKUP(A50,MATERIALES!A6:D642,2,FALSE)</f>
        <v>m2</v>
      </c>
      <c r="K50" s="398">
        <v>1.5</v>
      </c>
      <c r="L50" s="422"/>
      <c r="M50" s="403">
        <f>VLOOKUP(A50,MATERIALES!A6:D398,4,FALSE)</f>
        <v>17665.491323691738</v>
      </c>
      <c r="N50" s="273">
        <f>K50*M50</f>
        <v>26498.236985537609</v>
      </c>
    </row>
    <row r="51" spans="1:14" ht="15.75" customHeight="1">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37133.361495194324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75</v>
      </c>
      <c r="N71" s="396">
        <f>K71/M71</f>
        <v>1443.4933333333333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2865.9765815254395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40285.935734872313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8057.1871469744628</v>
      </c>
      <c r="M84" s="862"/>
      <c r="N84" s="51"/>
    </row>
    <row r="85" spans="1:14">
      <c r="B85" s="89" t="s">
        <v>973</v>
      </c>
      <c r="C85" s="90"/>
      <c r="D85" s="90"/>
      <c r="E85" s="90"/>
      <c r="F85" s="90"/>
      <c r="G85" s="90"/>
      <c r="H85" s="90"/>
      <c r="I85" s="87"/>
      <c r="J85" s="88"/>
      <c r="K85" s="305">
        <v>0.05</v>
      </c>
      <c r="L85" s="861">
        <f>N79*K85</f>
        <v>2014.2967867436157</v>
      </c>
      <c r="M85" s="862"/>
      <c r="N85" s="51"/>
    </row>
    <row r="86" spans="1:14" ht="15.75" thickBot="1">
      <c r="B86" s="91" t="s">
        <v>974</v>
      </c>
      <c r="C86" s="92"/>
      <c r="D86" s="92"/>
      <c r="E86" s="92"/>
      <c r="F86" s="92"/>
      <c r="G86" s="92"/>
      <c r="H86" s="92"/>
      <c r="I86" s="93"/>
      <c r="J86" s="94"/>
      <c r="K86" s="306">
        <v>0.05</v>
      </c>
      <c r="L86" s="863">
        <f>N79*K86</f>
        <v>2014.2967867436157</v>
      </c>
      <c r="M86" s="864"/>
      <c r="N86" s="51"/>
    </row>
    <row r="87" spans="1:14" ht="15.75" thickBot="1">
      <c r="B87" s="826" t="s">
        <v>953</v>
      </c>
      <c r="C87" s="827"/>
      <c r="D87" s="827"/>
      <c r="E87" s="827"/>
      <c r="F87" s="827"/>
      <c r="G87" s="827"/>
      <c r="H87" s="827"/>
      <c r="I87" s="827"/>
      <c r="J87" s="827"/>
      <c r="K87" s="827"/>
      <c r="L87" s="827"/>
      <c r="M87" s="828"/>
      <c r="N87" s="52">
        <f>L84+L85+L86</f>
        <v>12085.780720461695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52371.716455334012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1718</v>
      </c>
      <c r="C31" s="81" t="s">
        <v>2179</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241</v>
      </c>
      <c r="B36" s="875" t="str">
        <f>VLOOKUP(A36,EQUIPOS!A6:D154,3,FALSE)</f>
        <v>Grúa (capacidad 15 ton)</v>
      </c>
      <c r="C36" s="876"/>
      <c r="D36" s="876"/>
      <c r="E36" s="876"/>
      <c r="F36" s="876"/>
      <c r="G36" s="876"/>
      <c r="H36" s="877"/>
      <c r="I36" s="268"/>
      <c r="J36" s="269"/>
      <c r="K36" s="270">
        <f>VLOOKUP(A36,EQUIPOS!A6:D163,4,FALSE)</f>
        <v>94447.712881658532</v>
      </c>
      <c r="L36" s="271"/>
      <c r="M36" s="337">
        <v>0.75</v>
      </c>
      <c r="N36" s="273">
        <f>K36/M36</f>
        <v>125930.28384221137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0.2</v>
      </c>
      <c r="N41" s="345">
        <f>N77*M41</f>
        <v>8969.3081204802675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134899.59196269163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11835.534830317451</v>
      </c>
      <c r="N48" s="273">
        <f>K48*M48</f>
        <v>11835.534830317451</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11835.534830317451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v>
      </c>
      <c r="N71" s="396">
        <f>K71/M71</f>
        <v>17781.040602401332</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6</v>
      </c>
      <c r="N72" s="396">
        <f>K72/M72</f>
        <v>27065.5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44846.540602401335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191581.66739541042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38316.333479082088</v>
      </c>
      <c r="M84" s="862"/>
      <c r="N84" s="51"/>
    </row>
    <row r="85" spans="1:14">
      <c r="B85" s="89" t="s">
        <v>973</v>
      </c>
      <c r="C85" s="90"/>
      <c r="D85" s="90"/>
      <c r="E85" s="90"/>
      <c r="F85" s="90"/>
      <c r="G85" s="90"/>
      <c r="H85" s="90"/>
      <c r="I85" s="87"/>
      <c r="J85" s="88"/>
      <c r="K85" s="305">
        <v>0.05</v>
      </c>
      <c r="L85" s="861">
        <f>N79*K85</f>
        <v>9579.083369770522</v>
      </c>
      <c r="M85" s="862"/>
      <c r="N85" s="51"/>
    </row>
    <row r="86" spans="1:14" ht="15.75" thickBot="1">
      <c r="B86" s="91" t="s">
        <v>974</v>
      </c>
      <c r="C86" s="92"/>
      <c r="D86" s="92"/>
      <c r="E86" s="92"/>
      <c r="F86" s="92"/>
      <c r="G86" s="92"/>
      <c r="H86" s="92"/>
      <c r="I86" s="93"/>
      <c r="J86" s="94"/>
      <c r="K86" s="306">
        <v>0.05</v>
      </c>
      <c r="L86" s="863">
        <f>N79*K86</f>
        <v>9579.083369770522</v>
      </c>
      <c r="M86" s="864"/>
      <c r="N86" s="51"/>
    </row>
    <row r="87" spans="1:14" ht="15.75" thickBot="1">
      <c r="B87" s="826" t="s">
        <v>953</v>
      </c>
      <c r="C87" s="827"/>
      <c r="D87" s="827"/>
      <c r="E87" s="827"/>
      <c r="F87" s="827"/>
      <c r="G87" s="827"/>
      <c r="H87" s="827"/>
      <c r="I87" s="827"/>
      <c r="J87" s="827"/>
      <c r="K87" s="827"/>
      <c r="L87" s="827"/>
      <c r="M87" s="828"/>
      <c r="N87" s="52">
        <f>L84+L85+L86</f>
        <v>57474.500218623136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249056.16761403356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1719</v>
      </c>
      <c r="C31" s="81" t="s">
        <v>2180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0.2</v>
      </c>
      <c r="N41" s="345">
        <f>N77*M41</f>
        <v>6726.9810903601992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6726.9810903601992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11835.534830317451</v>
      </c>
      <c r="N48" s="273">
        <f>K48*M48</f>
        <v>11835.534830317451</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11835.534830317451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v>
      </c>
      <c r="N71" s="396">
        <f>K71/M71</f>
        <v>13335.780451800998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8</v>
      </c>
      <c r="N72" s="396">
        <f>K72/M72</f>
        <v>20299.125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33634.905451800994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52197.421372478646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10439.48427449573</v>
      </c>
      <c r="M84" s="862"/>
      <c r="N84" s="51"/>
    </row>
    <row r="85" spans="1:14">
      <c r="B85" s="89" t="s">
        <v>973</v>
      </c>
      <c r="C85" s="90"/>
      <c r="D85" s="90"/>
      <c r="E85" s="90"/>
      <c r="F85" s="90"/>
      <c r="G85" s="90"/>
      <c r="H85" s="90"/>
      <c r="I85" s="87"/>
      <c r="J85" s="88"/>
      <c r="K85" s="305">
        <v>0.05</v>
      </c>
      <c r="L85" s="861">
        <f>N79*K85</f>
        <v>2609.8710686239324</v>
      </c>
      <c r="M85" s="862"/>
      <c r="N85" s="51"/>
    </row>
    <row r="86" spans="1:14" ht="15.75" thickBot="1">
      <c r="B86" s="91" t="s">
        <v>974</v>
      </c>
      <c r="C86" s="92"/>
      <c r="D86" s="92"/>
      <c r="E86" s="92"/>
      <c r="F86" s="92"/>
      <c r="G86" s="92"/>
      <c r="H86" s="92"/>
      <c r="I86" s="93"/>
      <c r="J86" s="94"/>
      <c r="K86" s="306">
        <v>0.05</v>
      </c>
      <c r="L86" s="863">
        <f>N79*K86</f>
        <v>2609.8710686239324</v>
      </c>
      <c r="M86" s="864"/>
      <c r="N86" s="51"/>
    </row>
    <row r="87" spans="1:14" ht="15.75" thickBot="1">
      <c r="B87" s="826" t="s">
        <v>953</v>
      </c>
      <c r="C87" s="827"/>
      <c r="D87" s="827"/>
      <c r="E87" s="827"/>
      <c r="F87" s="827"/>
      <c r="G87" s="827"/>
      <c r="H87" s="827"/>
      <c r="I87" s="827"/>
      <c r="J87" s="827"/>
      <c r="K87" s="827"/>
      <c r="L87" s="827"/>
      <c r="M87" s="828"/>
      <c r="N87" s="52">
        <f>L84+L85+L86</f>
        <v>15659.226411743593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67856.647784222238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1720</v>
      </c>
      <c r="C31" s="81" t="s">
        <v>2181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2686.8530451800998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2686.8530451800998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11835.534830317451</v>
      </c>
      <c r="N48" s="273">
        <f>K48*M48</f>
        <v>11835.534830317451</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11835.534830317451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v>
      </c>
      <c r="N71" s="396">
        <f>K71/M71</f>
        <v>8890.5203012006659</v>
      </c>
      <c r="O71" s="106"/>
    </row>
    <row r="72" spans="1:15">
      <c r="A72" s="171"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12</v>
      </c>
      <c r="N72" s="396">
        <f>K72/M72</f>
        <v>9021.8333333333339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17912.353634534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32434.741510031548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6486.9483020063099</v>
      </c>
      <c r="M84" s="862"/>
      <c r="N84" s="51"/>
    </row>
    <row r="85" spans="1:14">
      <c r="B85" s="89" t="s">
        <v>973</v>
      </c>
      <c r="C85" s="90"/>
      <c r="D85" s="90"/>
      <c r="E85" s="90"/>
      <c r="F85" s="90"/>
      <c r="G85" s="90"/>
      <c r="H85" s="90"/>
      <c r="I85" s="87"/>
      <c r="J85" s="88"/>
      <c r="K85" s="305">
        <v>0.05</v>
      </c>
      <c r="L85" s="861">
        <f>N79*K85</f>
        <v>1621.7370755015775</v>
      </c>
      <c r="M85" s="862"/>
      <c r="N85" s="51"/>
    </row>
    <row r="86" spans="1:14" ht="15.75" thickBot="1">
      <c r="B86" s="91" t="s">
        <v>974</v>
      </c>
      <c r="C86" s="92"/>
      <c r="D86" s="92"/>
      <c r="E86" s="92"/>
      <c r="F86" s="92"/>
      <c r="G86" s="92"/>
      <c r="H86" s="92"/>
      <c r="I86" s="93"/>
      <c r="J86" s="94"/>
      <c r="K86" s="306">
        <v>0.05</v>
      </c>
      <c r="L86" s="863">
        <f>N79*K86</f>
        <v>1621.7370755015775</v>
      </c>
      <c r="M86" s="864"/>
      <c r="N86" s="51"/>
    </row>
    <row r="87" spans="1:14" ht="15.75" thickBot="1">
      <c r="B87" s="826" t="s">
        <v>953</v>
      </c>
      <c r="C87" s="827"/>
      <c r="D87" s="827"/>
      <c r="E87" s="827"/>
      <c r="F87" s="827"/>
      <c r="G87" s="827"/>
      <c r="H87" s="827"/>
      <c r="I87" s="827"/>
      <c r="J87" s="827"/>
      <c r="K87" s="827"/>
      <c r="L87" s="827"/>
      <c r="M87" s="828"/>
      <c r="N87" s="52">
        <f>L84+L85+L86</f>
        <v>9730.4224530094652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42165.163963041014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1721</v>
      </c>
      <c r="C31" s="81" t="s">
        <v>2182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2015.1397838850748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2015.1397838850748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206" t="s">
        <v>412</v>
      </c>
      <c r="B48" s="43" t="str">
        <f>VLOOKUP(A48,MATERIALES!A5:D373,3,FALSE)</f>
        <v>Cicatrizante (para remoción de especies vegetales)</v>
      </c>
      <c r="C48" s="282"/>
      <c r="D48" s="282"/>
      <c r="E48" s="282"/>
      <c r="F48" s="282"/>
      <c r="G48" s="282"/>
      <c r="H48" s="282"/>
      <c r="I48" s="282"/>
      <c r="J48" s="312" t="str">
        <f>VLOOKUP(A48,MATERIALES!A4:D640,2,FALSE)</f>
        <v>kg</v>
      </c>
      <c r="K48" s="283">
        <v>1</v>
      </c>
      <c r="L48" s="268"/>
      <c r="M48" s="403">
        <f>VLOOKUP(A48,MATERIALES!A5:D396,4,FALSE)</f>
        <v>11835.534830317451</v>
      </c>
      <c r="N48" s="273">
        <f>K48*M48</f>
        <v>11835.534830317451</v>
      </c>
    </row>
    <row r="49" spans="1:14">
      <c r="A49" s="170"/>
      <c r="B49" s="43"/>
      <c r="C49" s="426"/>
      <c r="D49" s="426"/>
      <c r="E49" s="426"/>
      <c r="F49" s="426"/>
      <c r="G49" s="426"/>
      <c r="H49" s="426"/>
      <c r="I49" s="426"/>
      <c r="J49" s="313"/>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11835.534830317451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16</v>
      </c>
      <c r="N71" s="396">
        <f>K71/M71</f>
        <v>6667.890225900499</v>
      </c>
      <c r="O71" s="106"/>
    </row>
    <row r="72" spans="1:15">
      <c r="A72" s="171"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16</v>
      </c>
      <c r="N72" s="396">
        <f>K72/M72</f>
        <v>6766.375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13434.265225900499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27284.939840103027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5456.9879680206059</v>
      </c>
      <c r="M84" s="862"/>
      <c r="N84" s="51"/>
    </row>
    <row r="85" spans="1:14">
      <c r="B85" s="89" t="s">
        <v>973</v>
      </c>
      <c r="C85" s="90"/>
      <c r="D85" s="90"/>
      <c r="E85" s="90"/>
      <c r="F85" s="90"/>
      <c r="G85" s="90"/>
      <c r="H85" s="90"/>
      <c r="I85" s="87"/>
      <c r="J85" s="88"/>
      <c r="K85" s="305">
        <v>0.05</v>
      </c>
      <c r="L85" s="861">
        <f>N79*K85</f>
        <v>1364.2469920051515</v>
      </c>
      <c r="M85" s="862"/>
      <c r="N85" s="51"/>
    </row>
    <row r="86" spans="1:14" ht="15.75" thickBot="1">
      <c r="B86" s="91" t="s">
        <v>974</v>
      </c>
      <c r="C86" s="92"/>
      <c r="D86" s="92"/>
      <c r="E86" s="92"/>
      <c r="F86" s="92"/>
      <c r="G86" s="92"/>
      <c r="H86" s="92"/>
      <c r="I86" s="93"/>
      <c r="J86" s="94"/>
      <c r="K86" s="306">
        <v>0.05</v>
      </c>
      <c r="L86" s="863">
        <f>N79*K86</f>
        <v>1364.2469920051515</v>
      </c>
      <c r="M86" s="864"/>
      <c r="N86" s="51"/>
    </row>
    <row r="87" spans="1:14" ht="15.75" thickBot="1">
      <c r="B87" s="826" t="s">
        <v>953</v>
      </c>
      <c r="C87" s="827"/>
      <c r="D87" s="827"/>
      <c r="E87" s="827"/>
      <c r="F87" s="827"/>
      <c r="G87" s="827"/>
      <c r="H87" s="827"/>
      <c r="I87" s="827"/>
      <c r="J87" s="827"/>
      <c r="K87" s="827"/>
      <c r="L87" s="827"/>
      <c r="M87" s="828"/>
      <c r="N87" s="52">
        <f>L84+L85+L86</f>
        <v>8185.4819520309093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35470.421792133937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1722</v>
      </c>
      <c r="C31" s="81" t="s">
        <v>2183</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11305.850572033949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11305.850572033949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2.1</v>
      </c>
      <c r="L48" s="268"/>
      <c r="M48" s="403">
        <f>VLOOKUP(A48,MATERIALES!A5:D396,4,FALSE)</f>
        <v>32611.625132892925</v>
      </c>
      <c r="N48" s="273">
        <f>K48*M48</f>
        <v>68484.412779075152</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11835.534830317451</v>
      </c>
      <c r="N49" s="273">
        <f>K49*M49</f>
        <v>11835.534830317451</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80319.947609392606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3.57</v>
      </c>
      <c r="N72" s="396">
        <f>K72/M72</f>
        <v>45488.23529411765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75372.337146892998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166998.13532831956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33399.627065663917</v>
      </c>
      <c r="M84" s="862"/>
      <c r="N84" s="51"/>
    </row>
    <row r="85" spans="1:14">
      <c r="B85" s="89" t="s">
        <v>973</v>
      </c>
      <c r="C85" s="90"/>
      <c r="D85" s="90"/>
      <c r="E85" s="90"/>
      <c r="F85" s="90"/>
      <c r="G85" s="90"/>
      <c r="H85" s="90"/>
      <c r="I85" s="87"/>
      <c r="J85" s="88"/>
      <c r="K85" s="305">
        <v>0.05</v>
      </c>
      <c r="L85" s="861">
        <f>N79*K85</f>
        <v>8349.9067664159793</v>
      </c>
      <c r="M85" s="862"/>
      <c r="N85" s="51"/>
    </row>
    <row r="86" spans="1:14" ht="15.75" thickBot="1">
      <c r="B86" s="91" t="s">
        <v>974</v>
      </c>
      <c r="C86" s="92"/>
      <c r="D86" s="92"/>
      <c r="E86" s="92"/>
      <c r="F86" s="92"/>
      <c r="G86" s="92"/>
      <c r="H86" s="92"/>
      <c r="I86" s="93"/>
      <c r="J86" s="94"/>
      <c r="K86" s="306">
        <v>0.05</v>
      </c>
      <c r="L86" s="863">
        <f>N79*K86</f>
        <v>8349.9067664159793</v>
      </c>
      <c r="M86" s="864"/>
      <c r="N86" s="51"/>
    </row>
    <row r="87" spans="1:14" ht="15.75" thickBot="1">
      <c r="B87" s="826" t="s">
        <v>953</v>
      </c>
      <c r="C87" s="827"/>
      <c r="D87" s="827"/>
      <c r="E87" s="827"/>
      <c r="F87" s="827"/>
      <c r="G87" s="827"/>
      <c r="H87" s="827"/>
      <c r="I87" s="827"/>
      <c r="J87" s="827"/>
      <c r="K87" s="827"/>
      <c r="L87" s="827"/>
      <c r="M87" s="828"/>
      <c r="N87" s="52">
        <f>L84+L85+L86</f>
        <v>50099.440598495879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217097.57592681545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1723</v>
      </c>
      <c r="C31" s="81" t="s">
        <v>2184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11305.850572033949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11305.850572033949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v>
      </c>
      <c r="L48" s="268"/>
      <c r="M48" s="403">
        <f>VLOOKUP(A48,MATERIALES!A5:D396,4,FALSE)</f>
        <v>32611.625132892925</v>
      </c>
      <c r="N48" s="273">
        <f>K48*M48</f>
        <v>65223.250265785849</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11835.534830317451</v>
      </c>
      <c r="N49" s="273">
        <f>K49*M49</f>
        <v>11835.534830317451</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77058.785096103296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3.57</v>
      </c>
      <c r="N72" s="396">
        <f>K72/M72</f>
        <v>45488.23529411765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75372.337146892998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163736.97281503025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32747.394563006052</v>
      </c>
      <c r="M84" s="862"/>
      <c r="N84" s="51"/>
    </row>
    <row r="85" spans="1:14">
      <c r="B85" s="89" t="s">
        <v>973</v>
      </c>
      <c r="C85" s="90"/>
      <c r="D85" s="90"/>
      <c r="E85" s="90"/>
      <c r="F85" s="90"/>
      <c r="G85" s="90"/>
      <c r="H85" s="90"/>
      <c r="I85" s="87"/>
      <c r="J85" s="88"/>
      <c r="K85" s="305">
        <v>0.05</v>
      </c>
      <c r="L85" s="861">
        <f>N79*K85</f>
        <v>8186.8486407515129</v>
      </c>
      <c r="M85" s="862"/>
      <c r="N85" s="51"/>
    </row>
    <row r="86" spans="1:14" ht="15.75" thickBot="1">
      <c r="B86" s="91" t="s">
        <v>974</v>
      </c>
      <c r="C86" s="92"/>
      <c r="D86" s="92"/>
      <c r="E86" s="92"/>
      <c r="F86" s="92"/>
      <c r="G86" s="92"/>
      <c r="H86" s="92"/>
      <c r="I86" s="93"/>
      <c r="J86" s="94"/>
      <c r="K86" s="306">
        <v>0.05</v>
      </c>
      <c r="L86" s="863">
        <f>N79*K86</f>
        <v>8186.8486407515129</v>
      </c>
      <c r="M86" s="864"/>
      <c r="N86" s="51"/>
    </row>
    <row r="87" spans="1:14" ht="15.75" thickBot="1">
      <c r="B87" s="826" t="s">
        <v>953</v>
      </c>
      <c r="C87" s="827"/>
      <c r="D87" s="827"/>
      <c r="E87" s="827"/>
      <c r="F87" s="827"/>
      <c r="G87" s="827"/>
      <c r="H87" s="827"/>
      <c r="I87" s="827"/>
      <c r="J87" s="827"/>
      <c r="K87" s="827"/>
      <c r="L87" s="827"/>
      <c r="M87" s="828"/>
      <c r="N87" s="52">
        <f>L84+L85+L86</f>
        <v>49121.091844509079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212858.06465953932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1724</v>
      </c>
      <c r="C31" s="81" t="s">
        <v>2185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4720.6884844632978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4720.6884844632978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1.31</v>
      </c>
      <c r="L48" s="268"/>
      <c r="M48" s="403">
        <f>VLOOKUP(A48,MATERIALES!A5:D396,4,FALSE)</f>
        <v>32611.625132892925</v>
      </c>
      <c r="N48" s="273">
        <f>K48*M48</f>
        <v>42721.22892408973</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11835.534830317451</v>
      </c>
      <c r="N49" s="273">
        <f>K49*M49</f>
        <v>11835.534830317451</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54556.763754407177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5.7</v>
      </c>
      <c r="N71" s="396">
        <f>K71/M71</f>
        <v>18716.884844632979</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5.7</v>
      </c>
      <c r="N72" s="396">
        <f>K72/M72</f>
        <v>28490</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47206.884844632979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106484.33708350346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21296.867416700694</v>
      </c>
      <c r="M84" s="862"/>
      <c r="N84" s="51"/>
    </row>
    <row r="85" spans="1:14">
      <c r="B85" s="89" t="s">
        <v>973</v>
      </c>
      <c r="C85" s="90"/>
      <c r="D85" s="90"/>
      <c r="E85" s="90"/>
      <c r="F85" s="90"/>
      <c r="G85" s="90"/>
      <c r="H85" s="90"/>
      <c r="I85" s="87"/>
      <c r="J85" s="88"/>
      <c r="K85" s="305">
        <v>0.05</v>
      </c>
      <c r="L85" s="861">
        <f>N79*K85</f>
        <v>5324.2168541751735</v>
      </c>
      <c r="M85" s="862"/>
      <c r="N85" s="51"/>
    </row>
    <row r="86" spans="1:14" ht="15.75" thickBot="1">
      <c r="B86" s="91" t="s">
        <v>974</v>
      </c>
      <c r="C86" s="92"/>
      <c r="D86" s="92"/>
      <c r="E86" s="92"/>
      <c r="F86" s="92"/>
      <c r="G86" s="92"/>
      <c r="H86" s="92"/>
      <c r="I86" s="93"/>
      <c r="J86" s="94"/>
      <c r="K86" s="306">
        <v>0.05</v>
      </c>
      <c r="L86" s="863">
        <f>N79*K86</f>
        <v>5324.2168541751735</v>
      </c>
      <c r="M86" s="864"/>
      <c r="N86" s="51"/>
    </row>
    <row r="87" spans="1:14" ht="15.75" thickBot="1">
      <c r="B87" s="826" t="s">
        <v>953</v>
      </c>
      <c r="C87" s="827"/>
      <c r="D87" s="827"/>
      <c r="E87" s="827"/>
      <c r="F87" s="827"/>
      <c r="G87" s="827"/>
      <c r="H87" s="827"/>
      <c r="I87" s="827"/>
      <c r="J87" s="827"/>
      <c r="K87" s="827"/>
      <c r="L87" s="827"/>
      <c r="M87" s="828"/>
      <c r="N87" s="52">
        <f>L84+L85+L86</f>
        <v>31945.301125051043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138429.6382085545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1725</v>
      </c>
      <c r="C31" s="81" t="s">
        <v>2186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3957.0477002118823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3957.0477002118823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1.1000000000000001</v>
      </c>
      <c r="L48" s="268"/>
      <c r="M48" s="403">
        <f>VLOOKUP(A48,MATERIALES!A5:D396,4,FALSE)</f>
        <v>32611.625132892925</v>
      </c>
      <c r="N48" s="273">
        <f>K48*M48</f>
        <v>35872.787646182223</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11835.534830317451</v>
      </c>
      <c r="N49" s="273">
        <f>K49*M49</f>
        <v>11835.534830317451</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47708.32247649967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6.8</v>
      </c>
      <c r="N71" s="396">
        <f>K71/M71</f>
        <v>15689.153472707058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6.8</v>
      </c>
      <c r="N72" s="396">
        <f>K72/M72</f>
        <v>23881.323529411766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39570.477002118823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91235.847178830387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18247.169435766078</v>
      </c>
      <c r="M84" s="862"/>
      <c r="N84" s="51"/>
    </row>
    <row r="85" spans="1:14">
      <c r="B85" s="89" t="s">
        <v>973</v>
      </c>
      <c r="C85" s="90"/>
      <c r="D85" s="90"/>
      <c r="E85" s="90"/>
      <c r="F85" s="90"/>
      <c r="G85" s="90"/>
      <c r="H85" s="90"/>
      <c r="I85" s="87"/>
      <c r="J85" s="88"/>
      <c r="K85" s="305">
        <v>0.05</v>
      </c>
      <c r="L85" s="861">
        <f>N79*K85</f>
        <v>4561.7923589415195</v>
      </c>
      <c r="M85" s="862"/>
      <c r="N85" s="51"/>
    </row>
    <row r="86" spans="1:14" ht="15.75" thickBot="1">
      <c r="B86" s="91" t="s">
        <v>974</v>
      </c>
      <c r="C86" s="92"/>
      <c r="D86" s="92"/>
      <c r="E86" s="92"/>
      <c r="F86" s="92"/>
      <c r="G86" s="92"/>
      <c r="H86" s="92"/>
      <c r="I86" s="93"/>
      <c r="J86" s="94"/>
      <c r="K86" s="306">
        <v>0.05</v>
      </c>
      <c r="L86" s="863">
        <f>N79*K86</f>
        <v>4561.7923589415195</v>
      </c>
      <c r="M86" s="864"/>
      <c r="N86" s="51"/>
    </row>
    <row r="87" spans="1:14" ht="15.75" thickBot="1">
      <c r="B87" s="826" t="s">
        <v>953</v>
      </c>
      <c r="C87" s="827"/>
      <c r="D87" s="827"/>
      <c r="E87" s="827"/>
      <c r="F87" s="827"/>
      <c r="G87" s="827"/>
      <c r="H87" s="827"/>
      <c r="I87" s="827"/>
      <c r="J87" s="827"/>
      <c r="K87" s="827"/>
      <c r="L87" s="827"/>
      <c r="M87" s="828"/>
      <c r="N87" s="52">
        <f>L84+L85+L86</f>
        <v>27370.754153649115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118606.60133247951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1162</v>
      </c>
      <c r="C31" s="81" t="s">
        <v>2187</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269.07924361440803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269.07924361440803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0.05</v>
      </c>
      <c r="L48" s="268"/>
      <c r="M48" s="403">
        <f>VLOOKUP(A48,MATERIALES!A5:D396,4,FALSE)</f>
        <v>32611.625132892925</v>
      </c>
      <c r="N48" s="273">
        <f>K48*M48</f>
        <v>1630.5812566446464</v>
      </c>
    </row>
    <row r="49" spans="1:14">
      <c r="A49" s="170" t="s">
        <v>774</v>
      </c>
      <c r="B49" s="43" t="str">
        <f>VLOOKUP(A49,MATERIALES!A6:D373,3,FALSE)</f>
        <v>Agua</v>
      </c>
      <c r="C49" s="426"/>
      <c r="D49" s="426"/>
      <c r="E49" s="426"/>
      <c r="F49" s="426"/>
      <c r="G49" s="426"/>
      <c r="H49" s="426"/>
      <c r="I49" s="426"/>
      <c r="J49" s="313" t="str">
        <f>VLOOKUP(A49,MATERIALES!A5:D641,2,FALSE)</f>
        <v>lt</v>
      </c>
      <c r="K49" s="398">
        <v>5</v>
      </c>
      <c r="L49" s="422"/>
      <c r="M49" s="403">
        <f>VLOOKUP(A49,MATERIALES!A6:D397,4,FALSE)</f>
        <v>12.495331525928451</v>
      </c>
      <c r="N49" s="273">
        <f>K49*M49</f>
        <v>62.476657629642254</v>
      </c>
    </row>
    <row r="50" spans="1:14">
      <c r="A50" s="170" t="s">
        <v>915</v>
      </c>
      <c r="B50" s="43" t="str">
        <f>VLOOKUP(A50,MATERIALES!A6:D373,3,FALSE)</f>
        <v>Cespedones</v>
      </c>
      <c r="C50" s="426"/>
      <c r="D50" s="426"/>
      <c r="E50" s="426"/>
      <c r="F50" s="426"/>
      <c r="G50" s="426"/>
      <c r="H50" s="426"/>
      <c r="I50" s="426"/>
      <c r="J50" s="313" t="str">
        <f>VLOOKUP(A50,MATERIALES!A6:D642,2,FALSE)</f>
        <v>m2</v>
      </c>
      <c r="K50" s="398">
        <v>1</v>
      </c>
      <c r="L50" s="422"/>
      <c r="M50" s="403">
        <f>VLOOKUP(A50,MATERIALES!A6:D398,4,FALSE)</f>
        <v>7294.0141899280397</v>
      </c>
      <c r="N50" s="273">
        <f>K50*M50</f>
        <v>7294.0141899280397</v>
      </c>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8987.0721042023288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100</v>
      </c>
      <c r="N71" s="396">
        <f>K71/M71</f>
        <v>1066.8624361440798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100</v>
      </c>
      <c r="N72" s="396">
        <f>K72/M72</f>
        <v>1623.93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11946.943783960816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2389.3887567921633</v>
      </c>
      <c r="M84" s="862"/>
      <c r="N84" s="51"/>
    </row>
    <row r="85" spans="1:14">
      <c r="B85" s="89" t="s">
        <v>973</v>
      </c>
      <c r="C85" s="90"/>
      <c r="D85" s="90"/>
      <c r="E85" s="90"/>
      <c r="F85" s="90"/>
      <c r="G85" s="90"/>
      <c r="H85" s="90"/>
      <c r="I85" s="87"/>
      <c r="J85" s="88"/>
      <c r="K85" s="305">
        <v>0.05</v>
      </c>
      <c r="L85" s="861">
        <f>N79*K85</f>
        <v>597.34718919804084</v>
      </c>
      <c r="M85" s="862"/>
      <c r="N85" s="51"/>
    </row>
    <row r="86" spans="1:14" ht="15.75" thickBot="1">
      <c r="B86" s="91" t="s">
        <v>974</v>
      </c>
      <c r="C86" s="92"/>
      <c r="D86" s="92"/>
      <c r="E86" s="92"/>
      <c r="F86" s="92"/>
      <c r="G86" s="92"/>
      <c r="H86" s="92"/>
      <c r="I86" s="93"/>
      <c r="J86" s="94"/>
      <c r="K86" s="306">
        <v>0.05</v>
      </c>
      <c r="L86" s="863">
        <f>N79*K86</f>
        <v>597.34718919804084</v>
      </c>
      <c r="M86" s="864"/>
      <c r="N86" s="51"/>
    </row>
    <row r="87" spans="1:14" ht="15.75" thickBot="1">
      <c r="B87" s="826" t="s">
        <v>953</v>
      </c>
      <c r="C87" s="827"/>
      <c r="D87" s="827"/>
      <c r="E87" s="827"/>
      <c r="F87" s="827"/>
      <c r="G87" s="827"/>
      <c r="H87" s="827"/>
      <c r="I87" s="827"/>
      <c r="J87" s="827"/>
      <c r="K87" s="827"/>
      <c r="L87" s="827"/>
      <c r="M87" s="828"/>
      <c r="N87" s="52">
        <f>L84+L85+L86</f>
        <v>3584.0831351882448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15531.026919149061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1163</v>
      </c>
      <c r="C31" s="81" t="s">
        <v>2188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108.262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108.262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780.95822037052824</v>
      </c>
      <c r="N48" s="273">
        <f>K48*M48</f>
        <v>780.95822037052824</v>
      </c>
    </row>
    <row r="49" spans="1:14">
      <c r="A49" s="170" t="s">
        <v>650</v>
      </c>
      <c r="B49" s="43" t="str">
        <f>VLOOKUP(A49,MATERIALES!A6:D373,3,FALSE)</f>
        <v>Semillas para empradizar</v>
      </c>
      <c r="C49" s="426"/>
      <c r="D49" s="426"/>
      <c r="E49" s="426"/>
      <c r="F49" s="426"/>
      <c r="G49" s="426"/>
      <c r="H49" s="426"/>
      <c r="I49" s="426"/>
      <c r="J49" s="313" t="str">
        <f>VLOOKUP(A49,MATERIALES!A5:D641,2,FALSE)</f>
        <v>kg</v>
      </c>
      <c r="K49" s="398">
        <v>0.05</v>
      </c>
      <c r="L49" s="422"/>
      <c r="M49" s="403">
        <f>VLOOKUP(A49,MATERIALES!A6:D397,4,FALSE)</f>
        <v>22867.233720939257</v>
      </c>
      <c r="N49" s="273">
        <f>K49*M49</f>
        <v>1143.3616860469629</v>
      </c>
    </row>
    <row r="50" spans="1:14">
      <c r="A50" s="170" t="s">
        <v>686</v>
      </c>
      <c r="B50" s="43" t="str">
        <f>VLOOKUP(A50,MATERIALES!A6:D373,3,FALSE)</f>
        <v xml:space="preserve">Tierra abonada </v>
      </c>
      <c r="C50" s="426"/>
      <c r="D50" s="426"/>
      <c r="E50" s="426"/>
      <c r="F50" s="426"/>
      <c r="G50" s="426"/>
      <c r="H50" s="426"/>
      <c r="I50" s="426"/>
      <c r="J50" s="313" t="str">
        <f>VLOOKUP(A50,MATERIALES!A6:D642,2,FALSE)</f>
        <v>m3</v>
      </c>
      <c r="K50" s="398">
        <v>7.4999999999999997E-2</v>
      </c>
      <c r="L50" s="422"/>
      <c r="M50" s="403">
        <f>VLOOKUP(A50,MATERIALES!A6:D398,4,FALSE)</f>
        <v>32611.625132892925</v>
      </c>
      <c r="N50" s="273">
        <f>K50*M50</f>
        <v>2445.8718849669694</v>
      </c>
    </row>
    <row r="51" spans="1:14">
      <c r="A51" s="170" t="s">
        <v>774</v>
      </c>
      <c r="B51" s="43" t="str">
        <f>VLOOKUP(A51,MATERIALES!A6:D373,3,FALSE)</f>
        <v>Agua</v>
      </c>
      <c r="C51" s="426"/>
      <c r="D51" s="426"/>
      <c r="E51" s="426"/>
      <c r="F51" s="426"/>
      <c r="G51" s="426"/>
      <c r="H51" s="426"/>
      <c r="I51" s="426"/>
      <c r="J51" s="313" t="str">
        <f>VLOOKUP(A51,MATERIALES!A6:D643,2,FALSE)</f>
        <v>lt</v>
      </c>
      <c r="K51" s="398">
        <v>5</v>
      </c>
      <c r="L51" s="422"/>
      <c r="M51" s="403">
        <f>VLOOKUP(A51,MATERIALES!A6:D399,4,FALSE)</f>
        <v>12.495331525928451</v>
      </c>
      <c r="N51" s="273">
        <f>K51*M51</f>
        <v>62.476657629642254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4432.6684490141033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100</v>
      </c>
      <c r="N71" s="396">
        <f>K71/M71</f>
        <v>1082.6199999999999</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1082.6199999999999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5623.5504490141029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1124.7100898028207</v>
      </c>
      <c r="M84" s="862"/>
      <c r="N84" s="51"/>
    </row>
    <row r="85" spans="1:14">
      <c r="B85" s="89" t="s">
        <v>973</v>
      </c>
      <c r="C85" s="90"/>
      <c r="D85" s="90"/>
      <c r="E85" s="90"/>
      <c r="F85" s="90"/>
      <c r="G85" s="90"/>
      <c r="H85" s="90"/>
      <c r="I85" s="87"/>
      <c r="J85" s="88"/>
      <c r="K85" s="305">
        <v>0.05</v>
      </c>
      <c r="L85" s="861">
        <f>N79*K85</f>
        <v>281.17752245070517</v>
      </c>
      <c r="M85" s="862"/>
      <c r="N85" s="51"/>
    </row>
    <row r="86" spans="1:14" ht="15.75" thickBot="1">
      <c r="B86" s="91" t="s">
        <v>974</v>
      </c>
      <c r="C86" s="92"/>
      <c r="D86" s="92"/>
      <c r="E86" s="92"/>
      <c r="F86" s="92"/>
      <c r="G86" s="92"/>
      <c r="H86" s="92"/>
      <c r="I86" s="93"/>
      <c r="J86" s="94"/>
      <c r="K86" s="306">
        <v>0.05</v>
      </c>
      <c r="L86" s="863">
        <f>N79*K86</f>
        <v>281.17752245070517</v>
      </c>
      <c r="M86" s="864"/>
      <c r="N86" s="51"/>
    </row>
    <row r="87" spans="1:14" ht="15.75" thickBot="1">
      <c r="B87" s="826" t="s">
        <v>953</v>
      </c>
      <c r="C87" s="827"/>
      <c r="D87" s="827"/>
      <c r="E87" s="827"/>
      <c r="F87" s="827"/>
      <c r="G87" s="827"/>
      <c r="H87" s="827"/>
      <c r="I87" s="827"/>
      <c r="J87" s="827"/>
      <c r="K87" s="827"/>
      <c r="L87" s="827"/>
      <c r="M87" s="828"/>
      <c r="N87" s="52">
        <f>L84+L85+L86</f>
        <v>1687.0651347042308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7310.6155837183342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1164</v>
      </c>
      <c r="C31" s="81" t="s">
        <v>2189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253</v>
      </c>
      <c r="B36" s="875" t="str">
        <f>VLOOKUP(A36,EQUIPOS!A6:D154,3,FALSE)</f>
        <v>Máquina hidrosembradora</v>
      </c>
      <c r="C36" s="876"/>
      <c r="D36" s="876"/>
      <c r="E36" s="876"/>
      <c r="F36" s="876"/>
      <c r="G36" s="876"/>
      <c r="H36" s="877"/>
      <c r="I36" s="268"/>
      <c r="J36" s="269"/>
      <c r="K36" s="270">
        <f>VLOOKUP(A36,EQUIPOS!A6:D163,4,FALSE)</f>
        <v>18733.913610856522</v>
      </c>
      <c r="L36" s="271"/>
      <c r="M36" s="337">
        <v>350</v>
      </c>
      <c r="N36" s="273">
        <f>K36/M36</f>
        <v>53.525467459590061</v>
      </c>
    </row>
    <row r="37" spans="1:14">
      <c r="A37" s="113" t="s">
        <v>138</v>
      </c>
      <c r="B37" s="875" t="str">
        <f>VLOOKUP(A37,EQUIPOS!A7:D154,3,FALSE)</f>
        <v>Camioneta D-300</v>
      </c>
      <c r="C37" s="876"/>
      <c r="D37" s="876"/>
      <c r="E37" s="876"/>
      <c r="F37" s="876"/>
      <c r="G37" s="876"/>
      <c r="H37" s="877"/>
      <c r="I37" s="422"/>
      <c r="J37" s="423"/>
      <c r="K37" s="270">
        <f>VLOOKUP(A37,EQUIPOS!A7:D164,4,FALSE)</f>
        <v>47160.292568237295</v>
      </c>
      <c r="L37" s="336"/>
      <c r="M37" s="337">
        <v>350</v>
      </c>
      <c r="N37" s="273">
        <f>K37/M37</f>
        <v>134.74369305210655</v>
      </c>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4.8049864931144288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193.07414700481104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780.95822037052824</v>
      </c>
      <c r="N48" s="273">
        <f>K48*M48</f>
        <v>780.95822037052824</v>
      </c>
    </row>
    <row r="49" spans="1:14">
      <c r="A49" s="170" t="s">
        <v>499</v>
      </c>
      <c r="B49" s="43" t="str">
        <f>VLOOKUP(A49,MATERIALES!A6:D373,3,FALSE)</f>
        <v>Mulch Orgánico</v>
      </c>
      <c r="C49" s="426"/>
      <c r="D49" s="426"/>
      <c r="E49" s="426"/>
      <c r="F49" s="426"/>
      <c r="G49" s="426"/>
      <c r="H49" s="426"/>
      <c r="I49" s="426"/>
      <c r="J49" s="313" t="str">
        <f>VLOOKUP(A49,MATERIALES!A5:D641,2,FALSE)</f>
        <v>kg</v>
      </c>
      <c r="K49" s="398">
        <v>0.4</v>
      </c>
      <c r="L49" s="422"/>
      <c r="M49" s="403">
        <f>VLOOKUP(A49,MATERIALES!A6:D397,4,FALSE)</f>
        <v>2387.5387883871872</v>
      </c>
      <c r="N49" s="273">
        <f>K49*M49</f>
        <v>955.01551535487488</v>
      </c>
    </row>
    <row r="50" spans="1:14">
      <c r="A50" s="170" t="s">
        <v>774</v>
      </c>
      <c r="B50" s="43" t="str">
        <f>VLOOKUP(A50,MATERIALES!A6:D373,3,FALSE)</f>
        <v>Agua</v>
      </c>
      <c r="C50" s="426"/>
      <c r="D50" s="426"/>
      <c r="E50" s="426"/>
      <c r="F50" s="426"/>
      <c r="G50" s="426"/>
      <c r="H50" s="426"/>
      <c r="I50" s="426"/>
      <c r="J50" s="313" t="str">
        <f>VLOOKUP(A50,MATERIALES!A6:D642,2,FALSE)</f>
        <v>lt</v>
      </c>
      <c r="K50" s="398">
        <v>5</v>
      </c>
      <c r="L50" s="422"/>
      <c r="M50" s="403">
        <f>VLOOKUP(A50,MATERIALES!A6:D398,4,FALSE)</f>
        <v>12.495331525928451</v>
      </c>
      <c r="N50" s="273">
        <f>K50*M50</f>
        <v>62.476657629642254</v>
      </c>
    </row>
    <row r="51" spans="1:14">
      <c r="A51" s="170" t="s">
        <v>650</v>
      </c>
      <c r="B51" s="43" t="str">
        <f>VLOOKUP(A51,MATERIALES!A6:D373,3,FALSE)</f>
        <v>Semillas para empradizar</v>
      </c>
      <c r="C51" s="426"/>
      <c r="D51" s="426"/>
      <c r="E51" s="426"/>
      <c r="F51" s="426"/>
      <c r="G51" s="426"/>
      <c r="H51" s="426"/>
      <c r="I51" s="426"/>
      <c r="J51" s="313" t="str">
        <f>VLOOKUP(A51,MATERIALES!A6:D643,2,FALSE)</f>
        <v>kg</v>
      </c>
      <c r="K51" s="398">
        <v>0.05</v>
      </c>
      <c r="L51" s="422"/>
      <c r="M51" s="403">
        <f>VLOOKUP(A51,MATERIALES!A6:D399,4,FALSE)</f>
        <v>22867.233720939257</v>
      </c>
      <c r="N51" s="273">
        <f>K51*M51</f>
        <v>1143.3616860469629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2941.8120794020078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2800</v>
      </c>
      <c r="N71" s="396">
        <f>K71/M71</f>
        <v>57.997500000000002</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2800</v>
      </c>
      <c r="N72" s="396">
        <f>K72/M72</f>
        <v>38.102229862288567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96.099729862288569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3230.9859562691076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646.19719125382153</v>
      </c>
      <c r="M84" s="862"/>
      <c r="N84" s="51"/>
    </row>
    <row r="85" spans="1:14">
      <c r="B85" s="89" t="s">
        <v>973</v>
      </c>
      <c r="C85" s="90"/>
      <c r="D85" s="90"/>
      <c r="E85" s="90"/>
      <c r="F85" s="90"/>
      <c r="G85" s="90"/>
      <c r="H85" s="90"/>
      <c r="I85" s="87"/>
      <c r="J85" s="88"/>
      <c r="K85" s="305">
        <v>0.05</v>
      </c>
      <c r="L85" s="861">
        <f>N79*K85</f>
        <v>161.54929781345538</v>
      </c>
      <c r="M85" s="862"/>
      <c r="N85" s="51"/>
    </row>
    <row r="86" spans="1:14" ht="15.75" thickBot="1">
      <c r="B86" s="91" t="s">
        <v>974</v>
      </c>
      <c r="C86" s="92"/>
      <c r="D86" s="92"/>
      <c r="E86" s="92"/>
      <c r="F86" s="92"/>
      <c r="G86" s="92"/>
      <c r="H86" s="92"/>
      <c r="I86" s="93"/>
      <c r="J86" s="94"/>
      <c r="K86" s="306">
        <v>0.05</v>
      </c>
      <c r="L86" s="863">
        <f>N79*K86</f>
        <v>161.54929781345538</v>
      </c>
      <c r="M86" s="864"/>
      <c r="N86" s="51"/>
    </row>
    <row r="87" spans="1:14" ht="15.75" thickBot="1">
      <c r="B87" s="826" t="s">
        <v>953</v>
      </c>
      <c r="C87" s="827"/>
      <c r="D87" s="827"/>
      <c r="E87" s="827"/>
      <c r="F87" s="827"/>
      <c r="G87" s="827"/>
      <c r="H87" s="827"/>
      <c r="I87" s="827"/>
      <c r="J87" s="827"/>
      <c r="K87" s="827"/>
      <c r="L87" s="827"/>
      <c r="M87" s="828"/>
      <c r="N87" s="52">
        <f>L84+L85+L86</f>
        <v>969.29578688073229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4200.2817431498397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1726</v>
      </c>
      <c r="C31" s="968" t="s">
        <v>2049</v>
      </c>
      <c r="D31" s="969"/>
      <c r="E31" s="969"/>
      <c r="F31" s="969"/>
      <c r="G31" s="969"/>
      <c r="H31" s="969"/>
      <c r="I31" s="969"/>
      <c r="J31" s="969"/>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8000</v>
      </c>
      <c r="N36" s="273">
        <f>K36/M36</f>
        <v>5.8950365710296619</v>
      </c>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26.907924361440802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32.802960932470462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511</v>
      </c>
      <c r="B48" s="43" t="str">
        <f>VLOOKUP(A48,MATERIALES!A5:D373,3,FALSE)</f>
        <v>Manto Temporal (Protección de Taludes)</v>
      </c>
      <c r="C48" s="282"/>
      <c r="D48" s="282"/>
      <c r="E48" s="282"/>
      <c r="F48" s="282"/>
      <c r="G48" s="282"/>
      <c r="H48" s="282"/>
      <c r="I48" s="282"/>
      <c r="J48" s="312" t="str">
        <f>VLOOKUP(A48,MATERIALES!A4:D640,2,FALSE)</f>
        <v>m2</v>
      </c>
      <c r="K48" s="487">
        <v>1.05</v>
      </c>
      <c r="L48" s="268"/>
      <c r="M48" s="403">
        <f>VLOOKUP(A48,MATERIALES!A5:D396,4,FALSE)</f>
        <v>4128.3041364125029</v>
      </c>
      <c r="N48" s="273">
        <f>K48*M48</f>
        <v>4334.7193432331278</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16822.965616635876</v>
      </c>
      <c r="N49" s="273">
        <f>K49*M49</f>
        <v>16822.965616635876</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949.27623942125206</v>
      </c>
      <c r="N50" s="273">
        <f>K50*M50</f>
        <v>1898.5524788425041</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23056.237438711505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100</v>
      </c>
      <c r="N71" s="396">
        <f>K71/M71</f>
        <v>1623.93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25779.832835788053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5155.9665671576113</v>
      </c>
      <c r="M84" s="862"/>
      <c r="N84" s="51"/>
    </row>
    <row r="85" spans="1:14">
      <c r="B85" s="89" t="s">
        <v>973</v>
      </c>
      <c r="C85" s="90"/>
      <c r="D85" s="90"/>
      <c r="E85" s="90"/>
      <c r="F85" s="90"/>
      <c r="G85" s="90"/>
      <c r="H85" s="90"/>
      <c r="I85" s="87"/>
      <c r="J85" s="88"/>
      <c r="K85" s="305">
        <v>0.05</v>
      </c>
      <c r="L85" s="861">
        <f>N79*K85</f>
        <v>1288.9916417894028</v>
      </c>
      <c r="M85" s="862"/>
      <c r="N85" s="51"/>
    </row>
    <row r="86" spans="1:14" ht="15.75" thickBot="1">
      <c r="B86" s="91" t="s">
        <v>974</v>
      </c>
      <c r="C86" s="92"/>
      <c r="D86" s="92"/>
      <c r="E86" s="92"/>
      <c r="F86" s="92"/>
      <c r="G86" s="92"/>
      <c r="H86" s="92"/>
      <c r="I86" s="93"/>
      <c r="J86" s="94"/>
      <c r="K86" s="306">
        <v>0.05</v>
      </c>
      <c r="L86" s="863">
        <f>N79*K86</f>
        <v>1288.9916417894028</v>
      </c>
      <c r="M86" s="864"/>
      <c r="N86" s="51"/>
    </row>
    <row r="87" spans="1:14" ht="15.75" thickBot="1">
      <c r="B87" s="826" t="s">
        <v>953</v>
      </c>
      <c r="C87" s="827"/>
      <c r="D87" s="827"/>
      <c r="E87" s="827"/>
      <c r="F87" s="827"/>
      <c r="G87" s="827"/>
      <c r="H87" s="827"/>
      <c r="I87" s="827"/>
      <c r="J87" s="827"/>
      <c r="K87" s="827"/>
      <c r="L87" s="827"/>
      <c r="M87" s="828"/>
      <c r="N87" s="52">
        <f>L84+L85+L86</f>
        <v>7733.9498507364169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33513.782686524472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8.5" customHeight="1" thickBot="1">
      <c r="A31" t="s">
        <v>1845</v>
      </c>
      <c r="B31" s="80" t="s">
        <v>1727</v>
      </c>
      <c r="C31" s="968" t="s">
        <v>2052</v>
      </c>
      <c r="D31" s="969"/>
      <c r="E31" s="969"/>
      <c r="F31" s="969"/>
      <c r="G31" s="969"/>
      <c r="H31" s="969"/>
      <c r="I31" s="969"/>
      <c r="J31" s="969"/>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47160.292568237295</v>
      </c>
      <c r="L36" s="271"/>
      <c r="M36" s="337">
        <v>8000</v>
      </c>
      <c r="N36" s="273">
        <f>K36/M36</f>
        <v>5.8950365710296619</v>
      </c>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26.907924361440802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32.802960932470462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512</v>
      </c>
      <c r="B48" s="43" t="str">
        <f>VLOOKUP(A48,MATERIALES!A5:D373,3,FALSE)</f>
        <v>Manto Permanente (Protección de Taludes)</v>
      </c>
      <c r="C48" s="282"/>
      <c r="D48" s="282"/>
      <c r="E48" s="282"/>
      <c r="F48" s="282"/>
      <c r="G48" s="282"/>
      <c r="H48" s="282"/>
      <c r="I48" s="282"/>
      <c r="J48" s="312" t="str">
        <f>VLOOKUP(A48,MATERIALES!A4:D640,2,FALSE)</f>
        <v>m2</v>
      </c>
      <c r="K48" s="487">
        <v>1.05</v>
      </c>
      <c r="L48" s="268"/>
      <c r="M48" s="403">
        <f>VLOOKUP(A48,MATERIALES!A5:D396,4,FALSE)</f>
        <v>8046.4648589395129</v>
      </c>
      <c r="N48" s="273">
        <f>K48*M48</f>
        <v>8448.7881018864882</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16822.965616635876</v>
      </c>
      <c r="N49" s="273">
        <f>K49*M49</f>
        <v>16822.965616635876</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949.27623942125206</v>
      </c>
      <c r="N50" s="273">
        <f>K50*M50</f>
        <v>1898.5524788425041</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27170.306197364866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100</v>
      </c>
      <c r="N71" s="396">
        <f>K71/M71</f>
        <v>1623.93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29893.901594441413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5978.7803188882826</v>
      </c>
      <c r="M84" s="862"/>
      <c r="N84" s="51"/>
    </row>
    <row r="85" spans="1:14">
      <c r="B85" s="89" t="s">
        <v>973</v>
      </c>
      <c r="C85" s="90"/>
      <c r="D85" s="90"/>
      <c r="E85" s="90"/>
      <c r="F85" s="90"/>
      <c r="G85" s="90"/>
      <c r="H85" s="90"/>
      <c r="I85" s="87"/>
      <c r="J85" s="88"/>
      <c r="K85" s="305">
        <v>0.05</v>
      </c>
      <c r="L85" s="861">
        <f>N79*K85</f>
        <v>1494.6950797220707</v>
      </c>
      <c r="M85" s="862"/>
      <c r="N85" s="51"/>
    </row>
    <row r="86" spans="1:14" ht="15.75" thickBot="1">
      <c r="B86" s="91" t="s">
        <v>974</v>
      </c>
      <c r="C86" s="92"/>
      <c r="D86" s="92"/>
      <c r="E86" s="92"/>
      <c r="F86" s="92"/>
      <c r="G86" s="92"/>
      <c r="H86" s="92"/>
      <c r="I86" s="93"/>
      <c r="J86" s="94"/>
      <c r="K86" s="306">
        <v>0.05</v>
      </c>
      <c r="L86" s="863">
        <f>N79*K86</f>
        <v>1494.6950797220707</v>
      </c>
      <c r="M86" s="864"/>
      <c r="N86" s="51"/>
    </row>
    <row r="87" spans="1:14" ht="15.75" thickBot="1">
      <c r="B87" s="826" t="s">
        <v>953</v>
      </c>
      <c r="C87" s="827"/>
      <c r="D87" s="827"/>
      <c r="E87" s="827"/>
      <c r="F87" s="827"/>
      <c r="G87" s="827"/>
      <c r="H87" s="827"/>
      <c r="I87" s="827"/>
      <c r="J87" s="827"/>
      <c r="K87" s="827"/>
      <c r="L87" s="827"/>
      <c r="M87" s="828"/>
      <c r="N87" s="52">
        <f>L84+L85+L86</f>
        <v>8968.170478332424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38862.072072773837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1165</v>
      </c>
      <c r="C31" s="81" t="s">
        <v>2190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119</v>
      </c>
      <c r="B36" s="875" t="str">
        <f>VLOOKUP(A36,EQUIPOS!A6:D154,3,FALSE)</f>
        <v xml:space="preserve">Bomba de concreto, Producción: 30 m3/h, POTENCIA: 67 HP, MAX PRESION DE CONCRETO: 1150 PSI
</v>
      </c>
      <c r="C36" s="876"/>
      <c r="D36" s="876"/>
      <c r="E36" s="876"/>
      <c r="F36" s="876"/>
      <c r="G36" s="876"/>
      <c r="H36" s="877"/>
      <c r="I36" s="268"/>
      <c r="J36" s="269"/>
      <c r="K36" s="270">
        <f>VLOOKUP(A36,EQUIPOS!A6:D163,4,FALSE)</f>
        <v>37808.201507205544</v>
      </c>
      <c r="L36" s="271"/>
      <c r="M36" s="337">
        <v>100</v>
      </c>
      <c r="N36" s="273">
        <f>K36/M36</f>
        <v>378.08201507205541</v>
      </c>
    </row>
    <row r="37" spans="1:14">
      <c r="A37" s="113" t="s">
        <v>138</v>
      </c>
      <c r="B37" s="875" t="str">
        <f>VLOOKUP(A37,EQUIPOS!A7:D154,3,FALSE)</f>
        <v>Camioneta D-300</v>
      </c>
      <c r="C37" s="876"/>
      <c r="D37" s="876"/>
      <c r="E37" s="876"/>
      <c r="F37" s="876"/>
      <c r="G37" s="876"/>
      <c r="H37" s="877"/>
      <c r="I37" s="422"/>
      <c r="J37" s="423"/>
      <c r="K37" s="270">
        <f>VLOOKUP(A37,EQUIPOS!A7:D164,4,FALSE)</f>
        <v>47160.292568237295</v>
      </c>
      <c r="L37" s="336"/>
      <c r="M37" s="337">
        <v>1000</v>
      </c>
      <c r="N37" s="273">
        <f>K37/M37</f>
        <v>47.160292568237296</v>
      </c>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4.0401280451800998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429.28243568547282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585</v>
      </c>
      <c r="B48" s="43" t="str">
        <f>VLOOKUP(A48,MATERIALES!A5:D373,3,FALSE)</f>
        <v>Mortero 1:3</v>
      </c>
      <c r="C48" s="282"/>
      <c r="D48" s="282"/>
      <c r="E48" s="282"/>
      <c r="F48" s="282"/>
      <c r="G48" s="282"/>
      <c r="H48" s="282"/>
      <c r="I48" s="282"/>
      <c r="J48" s="312" t="str">
        <f>VLOOKUP(A48,MATERIALES!A4:D640,2,FALSE)</f>
        <v>m3</v>
      </c>
      <c r="K48" s="487">
        <v>0.1</v>
      </c>
      <c r="L48" s="268"/>
      <c r="M48" s="403">
        <f>VLOOKUP(A48,MATERIALES!A5:D396,4,FALSE)</f>
        <v>385679.34273946879</v>
      </c>
      <c r="N48" s="273">
        <f>K48*M48</f>
        <v>38567.934273946878</v>
      </c>
    </row>
    <row r="49" spans="1:14">
      <c r="A49" s="170" t="s">
        <v>739</v>
      </c>
      <c r="B49" s="43" t="str">
        <f>VLOOKUP(A49,MATERIALES!A6:D373,3,FALSE)</f>
        <v>Varilla 5/8</v>
      </c>
      <c r="C49" s="426"/>
      <c r="D49" s="426"/>
      <c r="E49" s="426"/>
      <c r="F49" s="426"/>
      <c r="G49" s="426"/>
      <c r="H49" s="426"/>
      <c r="I49" s="426"/>
      <c r="J49" s="313" t="str">
        <f>VLOOKUP(A49,MATERIALES!A5:D641,2,FALSE)</f>
        <v>kg</v>
      </c>
      <c r="K49" s="487">
        <v>1.1000000000000001</v>
      </c>
      <c r="L49" s="422"/>
      <c r="M49" s="403">
        <f>VLOOKUP(A49,MATERIALES!A6:D397,4,FALSE)</f>
        <v>3317.8269985575312</v>
      </c>
      <c r="N49" s="273">
        <f>K49*M49</f>
        <v>3649.6096984132846</v>
      </c>
    </row>
    <row r="50" spans="1:14">
      <c r="A50" s="170" t="s">
        <v>931</v>
      </c>
      <c r="B50" s="43" t="str">
        <f>VLOOKUP(A50,MATERIALES!A6:D373,3,FALSE)</f>
        <v>Malla Electrosoldada de 5/16</v>
      </c>
      <c r="C50" s="426"/>
      <c r="D50" s="426"/>
      <c r="E50" s="426"/>
      <c r="F50" s="426"/>
      <c r="G50" s="426"/>
      <c r="H50" s="426"/>
      <c r="I50" s="426"/>
      <c r="J50" s="313" t="str">
        <f>VLOOKUP(A50,MATERIALES!A6:D642,2,FALSE)</f>
        <v>m2</v>
      </c>
      <c r="K50" s="487">
        <v>1</v>
      </c>
      <c r="L50" s="422"/>
      <c r="M50" s="403">
        <f>VLOOKUP(A50,MATERIALES!A6:D398,4,FALSE)</f>
        <v>5396.6123165292684</v>
      </c>
      <c r="N50" s="273">
        <f>K50*M50</f>
        <v>5396.6123165292684</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47614.156288889426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800</v>
      </c>
      <c r="N71" s="396">
        <f>K71/M71</f>
        <v>270.65499999999997</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800</v>
      </c>
      <c r="N72" s="396">
        <f>K72/M72</f>
        <v>133.35780451800997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404.01280451800994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48447.451529092912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9689.4903058185828</v>
      </c>
      <c r="M84" s="862"/>
      <c r="N84" s="51"/>
    </row>
    <row r="85" spans="1:14">
      <c r="B85" s="89" t="s">
        <v>973</v>
      </c>
      <c r="C85" s="90"/>
      <c r="D85" s="90"/>
      <c r="E85" s="90"/>
      <c r="F85" s="90"/>
      <c r="G85" s="90"/>
      <c r="H85" s="90"/>
      <c r="I85" s="87"/>
      <c r="J85" s="88"/>
      <c r="K85" s="305">
        <v>0.05</v>
      </c>
      <c r="L85" s="861">
        <f>N79*K85</f>
        <v>2422.3725764546457</v>
      </c>
      <c r="M85" s="862"/>
      <c r="N85" s="51"/>
    </row>
    <row r="86" spans="1:14" ht="15.75" thickBot="1">
      <c r="B86" s="91" t="s">
        <v>974</v>
      </c>
      <c r="C86" s="92"/>
      <c r="D86" s="92"/>
      <c r="E86" s="92"/>
      <c r="F86" s="92"/>
      <c r="G86" s="92"/>
      <c r="H86" s="92"/>
      <c r="I86" s="93"/>
      <c r="J86" s="94"/>
      <c r="K86" s="306">
        <v>0.05</v>
      </c>
      <c r="L86" s="863">
        <f>N79*K86</f>
        <v>2422.3725764546457</v>
      </c>
      <c r="M86" s="864"/>
      <c r="N86" s="51"/>
    </row>
    <row r="87" spans="1:14" ht="15.75" thickBot="1">
      <c r="B87" s="826" t="s">
        <v>953</v>
      </c>
      <c r="C87" s="827"/>
      <c r="D87" s="827"/>
      <c r="E87" s="827"/>
      <c r="F87" s="827"/>
      <c r="G87" s="827"/>
      <c r="H87" s="827"/>
      <c r="I87" s="827"/>
      <c r="J87" s="827"/>
      <c r="K87" s="827"/>
      <c r="L87" s="827"/>
      <c r="M87" s="828"/>
      <c r="N87" s="52">
        <f>L84+L85+L86</f>
        <v>14534.235458727873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62981.686987820787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1728</v>
      </c>
      <c r="C31" s="81" t="s">
        <v>2191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270.65500000000003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270.65500000000003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487">
        <v>0.5</v>
      </c>
      <c r="L48" s="268"/>
      <c r="M48" s="403">
        <f>VLOOKUP(A48,MATERIALES!A5:D396,4,FALSE)</f>
        <v>32611.625132892925</v>
      </c>
      <c r="N48" s="273">
        <f>K48*M48</f>
        <v>16305.812566446462</v>
      </c>
    </row>
    <row r="49" spans="1:14">
      <c r="A49" s="170" t="s">
        <v>914</v>
      </c>
      <c r="B49" s="43" t="str">
        <f>VLOOKUP(A49,MATERIALES!A6:D373,3,FALSE)</f>
        <v>Árbol de 1.2 m (Paisajístico)</v>
      </c>
      <c r="C49" s="426"/>
      <c r="D49" s="426"/>
      <c r="E49" s="426"/>
      <c r="F49" s="426"/>
      <c r="G49" s="426"/>
      <c r="H49" s="426"/>
      <c r="I49" s="426"/>
      <c r="J49" s="313" t="str">
        <f>VLOOKUP(A49,MATERIALES!A5:D641,2,FALSE)</f>
        <v>u</v>
      </c>
      <c r="K49" s="487">
        <v>1</v>
      </c>
      <c r="L49" s="422"/>
      <c r="M49" s="403">
        <f>VLOOKUP(A49,MATERIALES!A6:D397,4,FALSE)</f>
        <v>17218.247299206381</v>
      </c>
      <c r="N49" s="273">
        <f>K49*M49</f>
        <v>17218.247299206381</v>
      </c>
    </row>
    <row r="50" spans="1:14">
      <c r="A50" s="170"/>
      <c r="B50" s="43"/>
      <c r="C50" s="426"/>
      <c r="D50" s="426"/>
      <c r="E50" s="426"/>
      <c r="F50" s="426"/>
      <c r="G50" s="426"/>
      <c r="H50" s="426"/>
      <c r="I50" s="426"/>
      <c r="J50" s="319"/>
      <c r="K50" s="487"/>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33524.059865652845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88">
        <v>10</v>
      </c>
      <c r="N71" s="396">
        <f>K71/M71</f>
        <v>5413.1</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5413.1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39207.814865652843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7841.5629731305689</v>
      </c>
      <c r="M84" s="862"/>
      <c r="N84" s="51"/>
    </row>
    <row r="85" spans="1:14">
      <c r="B85" s="89" t="s">
        <v>973</v>
      </c>
      <c r="C85" s="90"/>
      <c r="D85" s="90"/>
      <c r="E85" s="90"/>
      <c r="F85" s="90"/>
      <c r="G85" s="90"/>
      <c r="H85" s="90"/>
      <c r="I85" s="87"/>
      <c r="J85" s="88"/>
      <c r="K85" s="305">
        <v>0.05</v>
      </c>
      <c r="L85" s="861">
        <f>N79*K85</f>
        <v>1960.3907432826422</v>
      </c>
      <c r="M85" s="862"/>
      <c r="N85" s="51"/>
    </row>
    <row r="86" spans="1:14" ht="15.75" thickBot="1">
      <c r="B86" s="91" t="s">
        <v>974</v>
      </c>
      <c r="C86" s="92"/>
      <c r="D86" s="92"/>
      <c r="E86" s="92"/>
      <c r="F86" s="92"/>
      <c r="G86" s="92"/>
      <c r="H86" s="92"/>
      <c r="I86" s="93"/>
      <c r="J86" s="94"/>
      <c r="K86" s="306">
        <v>0.05</v>
      </c>
      <c r="L86" s="863">
        <f>N79*K86</f>
        <v>1960.3907432826422</v>
      </c>
      <c r="M86" s="864"/>
      <c r="N86" s="51"/>
    </row>
    <row r="87" spans="1:14" ht="15.75" thickBot="1">
      <c r="B87" s="826" t="s">
        <v>953</v>
      </c>
      <c r="C87" s="827"/>
      <c r="D87" s="827"/>
      <c r="E87" s="827"/>
      <c r="F87" s="827"/>
      <c r="G87" s="827"/>
      <c r="H87" s="827"/>
      <c r="I87" s="827"/>
      <c r="J87" s="827"/>
      <c r="K87" s="827"/>
      <c r="L87" s="827"/>
      <c r="M87" s="828"/>
      <c r="N87" s="52">
        <f>L84+L85+L86</f>
        <v>11762.344459695852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50970.159325348694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1729</v>
      </c>
      <c r="C31" s="81" t="s">
        <v>2192</v>
      </c>
      <c r="D31" s="82"/>
      <c r="E31" s="82"/>
      <c r="F31" s="82"/>
      <c r="G31" s="82"/>
      <c r="H31" s="82"/>
      <c r="I31" s="82"/>
      <c r="J31" s="82"/>
      <c r="K31" s="454"/>
      <c r="L31" s="307" t="s">
        <v>984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N76*M41</f>
        <v>90218.333333333343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90218.333333333343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913</v>
      </c>
      <c r="B48" s="43" t="str">
        <f>VLOOKUP(A48,MATERIALES!A6:D373,3,FALSE)</f>
        <v>Árbol de 0.6 m (Protector)</v>
      </c>
      <c r="C48" s="426"/>
      <c r="D48" s="426"/>
      <c r="E48" s="426"/>
      <c r="F48" s="426"/>
      <c r="G48" s="426"/>
      <c r="H48" s="426"/>
      <c r="I48" s="426"/>
      <c r="J48" s="319" t="str">
        <f>VLOOKUP(A48,MATERIALES!A4:D640,2,FALSE)</f>
        <v>u</v>
      </c>
      <c r="K48" s="487">
        <v>1100</v>
      </c>
      <c r="L48" s="422"/>
      <c r="M48" s="403">
        <f>VLOOKUP(A48,MATERIALES!A6:D397,4,FALSE)</f>
        <v>637.08469044037645</v>
      </c>
      <c r="N48" s="273">
        <f>K48*M48</f>
        <v>700793.15948441415</v>
      </c>
    </row>
    <row r="49" spans="1:14">
      <c r="A49" s="170"/>
      <c r="B49" s="43"/>
      <c r="C49" s="426"/>
      <c r="D49" s="426"/>
      <c r="E49" s="426"/>
      <c r="F49" s="426"/>
      <c r="G49" s="426"/>
      <c r="H49" s="426"/>
      <c r="I49" s="426"/>
      <c r="J49" s="319"/>
      <c r="K49" s="446"/>
      <c r="L49" s="422"/>
      <c r="M49" s="403"/>
      <c r="N49" s="273"/>
    </row>
    <row r="50" spans="1:14">
      <c r="A50" s="170"/>
      <c r="B50" s="43"/>
      <c r="C50" s="426"/>
      <c r="D50" s="426"/>
      <c r="E50" s="426"/>
      <c r="F50" s="426"/>
      <c r="G50" s="426"/>
      <c r="H50" s="426"/>
      <c r="I50" s="426"/>
      <c r="J50" s="312"/>
      <c r="K50" s="398"/>
      <c r="L50" s="422"/>
      <c r="M50" s="403"/>
      <c r="N50" s="273"/>
    </row>
    <row r="51" spans="1:14">
      <c r="B51" s="321"/>
      <c r="C51" s="47"/>
      <c r="D51" s="47"/>
      <c r="E51" s="47"/>
      <c r="F51" s="47"/>
      <c r="G51" s="47"/>
      <c r="H51" s="47"/>
      <c r="I51" s="47"/>
      <c r="J51" s="289"/>
      <c r="K51" s="169"/>
      <c r="L51" s="319"/>
      <c r="M51" s="427"/>
      <c r="N51" s="274"/>
    </row>
    <row r="52" spans="1:14">
      <c r="B52" s="168"/>
      <c r="C52" s="318"/>
      <c r="D52" s="318"/>
      <c r="E52" s="318"/>
      <c r="F52" s="318"/>
      <c r="G52" s="318"/>
      <c r="H52" s="318"/>
      <c r="I52" s="318"/>
      <c r="J52" s="312"/>
      <c r="K52" s="44"/>
      <c r="L52" s="319"/>
      <c r="M52" s="427"/>
      <c r="N52" s="274"/>
    </row>
    <row r="53" spans="1:14" ht="15.75" thickBot="1">
      <c r="B53" s="479"/>
      <c r="C53" s="47"/>
      <c r="D53" s="47"/>
      <c r="E53" s="47"/>
      <c r="F53" s="47"/>
      <c r="G53" s="47"/>
      <c r="H53" s="47"/>
      <c r="I53" s="47"/>
      <c r="J53" s="289"/>
      <c r="K53" s="169"/>
      <c r="L53" s="480"/>
      <c r="M53" s="481"/>
      <c r="N53" s="482"/>
    </row>
    <row r="54" spans="1:14" ht="15.75" thickBot="1">
      <c r="B54" s="826" t="s">
        <v>953</v>
      </c>
      <c r="C54" s="827"/>
      <c r="D54" s="827"/>
      <c r="E54" s="827"/>
      <c r="F54" s="827"/>
      <c r="G54" s="827"/>
      <c r="H54" s="827"/>
      <c r="I54" s="827"/>
      <c r="J54" s="827"/>
      <c r="K54" s="827"/>
      <c r="L54" s="827"/>
      <c r="M54" s="828"/>
      <c r="N54" s="395">
        <f>SUM(N48:N53)</f>
        <v>700793.15948441415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9"/>
      <c r="C64" s="47"/>
      <c r="D64" s="47"/>
      <c r="E64" s="47"/>
      <c r="F64" s="47"/>
      <c r="G64" s="47"/>
      <c r="H64" s="485"/>
      <c r="I64" s="169"/>
      <c r="J64" s="169"/>
      <c r="K64" s="169"/>
      <c r="L64" s="996"/>
      <c r="M64" s="997"/>
      <c r="N64" s="486"/>
    </row>
    <row r="65" spans="1:15" ht="15.75" thickBot="1">
      <c r="B65" s="826" t="s">
        <v>953</v>
      </c>
      <c r="C65" s="827"/>
      <c r="D65" s="827"/>
      <c r="E65" s="827"/>
      <c r="F65" s="827"/>
      <c r="G65" s="827"/>
      <c r="H65" s="827"/>
      <c r="I65" s="827"/>
      <c r="J65" s="827"/>
      <c r="K65" s="827"/>
      <c r="L65" s="827"/>
      <c r="M65" s="828"/>
      <c r="N65" s="395"/>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980"/>
      <c r="N69" s="98" t="s">
        <v>951</v>
      </c>
    </row>
    <row r="70" spans="1:15">
      <c r="A70" s="171" t="s">
        <v>13</v>
      </c>
      <c r="B70" s="49" t="str">
        <f>VLOOKUP(A70,'MANO DE OBRA'!A8:D68,3,FALSE)</f>
        <v>Obrero (5)</v>
      </c>
      <c r="C70" s="47"/>
      <c r="D70" s="47"/>
      <c r="E70" s="47"/>
      <c r="F70" s="47"/>
      <c r="G70" s="47"/>
      <c r="H70" s="47"/>
      <c r="I70" s="293">
        <f>K70/J70*100</f>
        <v>146300</v>
      </c>
      <c r="J70" s="294">
        <v>185</v>
      </c>
      <c r="K70" s="295">
        <f>VLOOKUP(A70,'MANO DE OBRA'!A8:D99,4,FALSE)</f>
        <v>270655</v>
      </c>
      <c r="L70" s="50"/>
      <c r="M70" s="488">
        <v>0.15</v>
      </c>
      <c r="N70" s="396">
        <f>K70/M70</f>
        <v>1804366.6666666667</v>
      </c>
      <c r="O70" s="106"/>
    </row>
    <row r="71" spans="1:15">
      <c r="A71" s="171"/>
      <c r="B71" s="49"/>
      <c r="C71" s="47"/>
      <c r="D71" s="47"/>
      <c r="E71" s="47"/>
      <c r="F71" s="47"/>
      <c r="G71" s="47"/>
      <c r="H71" s="47"/>
      <c r="I71" s="293"/>
      <c r="J71" s="294"/>
      <c r="K71" s="295"/>
      <c r="L71" s="50"/>
      <c r="M71" s="435"/>
      <c r="N71" s="396"/>
    </row>
    <row r="72" spans="1:15">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98"/>
      <c r="C75" s="999"/>
      <c r="D75" s="999"/>
      <c r="E75" s="999"/>
      <c r="F75" s="999"/>
      <c r="G75" s="999"/>
      <c r="H75" s="999"/>
      <c r="I75" s="169"/>
      <c r="J75" s="169"/>
      <c r="K75" s="169"/>
      <c r="L75" s="1000"/>
      <c r="M75" s="1001"/>
      <c r="N75" s="45"/>
    </row>
    <row r="76" spans="1:15" ht="15.75" thickBot="1">
      <c r="B76" s="826" t="s">
        <v>953</v>
      </c>
      <c r="C76" s="827"/>
      <c r="D76" s="827"/>
      <c r="E76" s="827"/>
      <c r="F76" s="827"/>
      <c r="G76" s="827"/>
      <c r="H76" s="827"/>
      <c r="I76" s="827"/>
      <c r="J76" s="827"/>
      <c r="K76" s="827"/>
      <c r="L76" s="827"/>
      <c r="M76" s="828"/>
      <c r="N76" s="302">
        <f>SUM(N70:N75)</f>
        <v>1804366.6666666667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2595378.1594844144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519075.6318968829</v>
      </c>
      <c r="M83" s="862"/>
      <c r="N83" s="51"/>
    </row>
    <row r="84" spans="1:14">
      <c r="B84" s="89" t="s">
        <v>973</v>
      </c>
      <c r="C84" s="90"/>
      <c r="D84" s="90"/>
      <c r="E84" s="90"/>
      <c r="F84" s="90"/>
      <c r="G84" s="90"/>
      <c r="H84" s="90"/>
      <c r="I84" s="87"/>
      <c r="J84" s="88"/>
      <c r="K84" s="305">
        <v>0.05</v>
      </c>
      <c r="L84" s="861">
        <f>N78*K84</f>
        <v>129768.90797422073</v>
      </c>
      <c r="M84" s="862"/>
      <c r="N84" s="51"/>
    </row>
    <row r="85" spans="1:14" ht="15.75" thickBot="1">
      <c r="B85" s="91" t="s">
        <v>974</v>
      </c>
      <c r="C85" s="92"/>
      <c r="D85" s="92"/>
      <c r="E85" s="92"/>
      <c r="F85" s="92"/>
      <c r="G85" s="92"/>
      <c r="H85" s="92"/>
      <c r="I85" s="93"/>
      <c r="J85" s="94"/>
      <c r="K85" s="306">
        <v>0.05</v>
      </c>
      <c r="L85" s="863">
        <f>N78*K85</f>
        <v>129768.90797422073</v>
      </c>
      <c r="M85" s="864"/>
      <c r="N85" s="51"/>
    </row>
    <row r="86" spans="1:14" ht="15.75" thickBot="1">
      <c r="B86" s="826" t="s">
        <v>953</v>
      </c>
      <c r="C86" s="827"/>
      <c r="D86" s="827"/>
      <c r="E86" s="827"/>
      <c r="F86" s="827"/>
      <c r="G86" s="827"/>
      <c r="H86" s="827"/>
      <c r="I86" s="827"/>
      <c r="J86" s="827"/>
      <c r="K86" s="827"/>
      <c r="L86" s="827"/>
      <c r="M86" s="828"/>
      <c r="N86" s="52">
        <f>L83+L84+L85</f>
        <v>778613.44784532429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3373991.6073297388</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8.5" customHeight="1" thickBot="1">
      <c r="A31" t="s">
        <v>1845</v>
      </c>
      <c r="B31" s="107" t="s">
        <v>1166</v>
      </c>
      <c r="C31" s="1002" t="s">
        <v>2193</v>
      </c>
      <c r="D31" s="1003"/>
      <c r="E31" s="1003"/>
      <c r="F31" s="1003"/>
      <c r="G31" s="1003"/>
      <c r="H31" s="1003"/>
      <c r="I31" s="1003"/>
      <c r="J31" s="1003"/>
      <c r="K31" s="489"/>
      <c r="L31" s="459" t="s">
        <v>1730</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71" t="s">
        <v>373</v>
      </c>
      <c r="B36" s="875" t="str">
        <f>VLOOKUP(A36,EQUIPOS!A6:D154,3,FALSE)</f>
        <v>Volqueta 6 m3</v>
      </c>
      <c r="C36" s="876"/>
      <c r="D36" s="876"/>
      <c r="E36" s="876"/>
      <c r="F36" s="876"/>
      <c r="G36" s="876"/>
      <c r="H36" s="877"/>
      <c r="I36" s="268"/>
      <c r="J36" s="269"/>
      <c r="K36" s="270">
        <f>VLOOKUP(A36,EQUIPOS!A6:D161,4,FALSE)</f>
        <v>91549.124942390568</v>
      </c>
      <c r="L36" s="271"/>
      <c r="M36" s="456">
        <v>81</v>
      </c>
      <c r="N36" s="273">
        <f>K36/M36</f>
        <v>1130.2361103998835</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1130.2361103998835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1130.2361103998835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226.04722207997671</v>
      </c>
      <c r="M83" s="862"/>
      <c r="N83" s="51"/>
    </row>
    <row r="84" spans="1:14">
      <c r="B84" s="89" t="s">
        <v>973</v>
      </c>
      <c r="C84" s="90"/>
      <c r="D84" s="90"/>
      <c r="E84" s="90"/>
      <c r="F84" s="90"/>
      <c r="G84" s="90"/>
      <c r="H84" s="90"/>
      <c r="I84" s="87"/>
      <c r="J84" s="88"/>
      <c r="K84" s="305">
        <v>0.05</v>
      </c>
      <c r="L84" s="861">
        <f>N78*K84</f>
        <v>56.511805519994176</v>
      </c>
      <c r="M84" s="862"/>
      <c r="N84" s="51"/>
    </row>
    <row r="85" spans="1:14" ht="15.75" thickBot="1">
      <c r="B85" s="91" t="s">
        <v>974</v>
      </c>
      <c r="C85" s="92"/>
      <c r="D85" s="92"/>
      <c r="E85" s="92"/>
      <c r="F85" s="92"/>
      <c r="G85" s="92"/>
      <c r="H85" s="92"/>
      <c r="I85" s="93"/>
      <c r="J85" s="94"/>
      <c r="K85" s="306">
        <v>0.05</v>
      </c>
      <c r="L85" s="863">
        <f>N78*K85</f>
        <v>56.511805519994176</v>
      </c>
      <c r="M85" s="864"/>
      <c r="N85" s="51"/>
    </row>
    <row r="86" spans="1:14" ht="15.75" thickBot="1">
      <c r="B86" s="826" t="s">
        <v>953</v>
      </c>
      <c r="C86" s="827"/>
      <c r="D86" s="827"/>
      <c r="E86" s="827"/>
      <c r="F86" s="827"/>
      <c r="G86" s="827"/>
      <c r="H86" s="827"/>
      <c r="I86" s="827"/>
      <c r="J86" s="827"/>
      <c r="K86" s="827"/>
      <c r="L86" s="827"/>
      <c r="M86" s="828"/>
      <c r="N86" s="52">
        <f>L83+L84+L85</f>
        <v>339.07083311996507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1469.3069435198486</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41.25" customHeight="1" thickBot="1">
      <c r="A31" t="s">
        <v>1845</v>
      </c>
      <c r="B31" s="107" t="s">
        <v>1167</v>
      </c>
      <c r="C31" s="1002" t="s">
        <v>2196</v>
      </c>
      <c r="D31" s="1003"/>
      <c r="E31" s="1003"/>
      <c r="F31" s="1003"/>
      <c r="G31" s="1003"/>
      <c r="H31" s="1003"/>
      <c r="I31" s="1003"/>
      <c r="J31" s="1003"/>
      <c r="K31" s="489"/>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8"/>
      <c r="J36" s="269"/>
      <c r="K36" s="270">
        <f>VLOOKUP(A36,EQUIPOS!A6:D161,4,FALSE)</f>
        <v>91549.124942390568</v>
      </c>
      <c r="L36" s="271"/>
      <c r="M36" s="284">
        <v>66</v>
      </c>
      <c r="N36" s="273">
        <f>K36/M36</f>
        <v>1387.1079536725845</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1387.1079536725845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1387.1079536725845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277.42159073451688</v>
      </c>
      <c r="M83" s="862"/>
      <c r="N83" s="51"/>
    </row>
    <row r="84" spans="1:14">
      <c r="B84" s="89" t="s">
        <v>973</v>
      </c>
      <c r="C84" s="90"/>
      <c r="D84" s="90"/>
      <c r="E84" s="90"/>
      <c r="F84" s="90"/>
      <c r="G84" s="90"/>
      <c r="H84" s="90"/>
      <c r="I84" s="87"/>
      <c r="J84" s="88"/>
      <c r="K84" s="305">
        <v>0.05</v>
      </c>
      <c r="L84" s="861">
        <f>N78*K84</f>
        <v>69.355397683629221</v>
      </c>
      <c r="M84" s="862"/>
      <c r="N84" s="51"/>
    </row>
    <row r="85" spans="1:14" ht="15.75" thickBot="1">
      <c r="B85" s="91" t="s">
        <v>974</v>
      </c>
      <c r="C85" s="92"/>
      <c r="D85" s="92"/>
      <c r="E85" s="92"/>
      <c r="F85" s="92"/>
      <c r="G85" s="92"/>
      <c r="H85" s="92"/>
      <c r="I85" s="93"/>
      <c r="J85" s="94"/>
      <c r="K85" s="306">
        <v>0.05</v>
      </c>
      <c r="L85" s="863">
        <f>N78*K85</f>
        <v>69.355397683629221</v>
      </c>
      <c r="M85" s="864"/>
      <c r="N85" s="51"/>
    </row>
    <row r="86" spans="1:14" ht="15.75" thickBot="1">
      <c r="B86" s="826" t="s">
        <v>953</v>
      </c>
      <c r="C86" s="827"/>
      <c r="D86" s="827"/>
      <c r="E86" s="827"/>
      <c r="F86" s="827"/>
      <c r="G86" s="827"/>
      <c r="H86" s="827"/>
      <c r="I86" s="827"/>
      <c r="J86" s="827"/>
      <c r="K86" s="827"/>
      <c r="L86" s="827"/>
      <c r="M86" s="828"/>
      <c r="N86" s="52">
        <f>L83+L84+L85</f>
        <v>416.13238610177535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1803.2403397743599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19"/>
      <c r="H25" s="819"/>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1004" t="s">
        <v>942</v>
      </c>
      <c r="C27" s="1005"/>
      <c r="D27" s="1005"/>
      <c r="E27" s="1005"/>
      <c r="F27" s="1005"/>
      <c r="G27" s="1005"/>
      <c r="H27" s="1005"/>
      <c r="I27" s="1005"/>
      <c r="J27" s="1005"/>
      <c r="K27" s="1005"/>
      <c r="L27" s="1005"/>
      <c r="M27" s="1005"/>
      <c r="N27" s="1006"/>
    </row>
    <row r="28" spans="1:14" ht="15.75" thickBot="1">
      <c r="B28" s="33"/>
      <c r="C28" s="34"/>
      <c r="D28" s="34"/>
      <c r="E28" s="34"/>
      <c r="F28" s="34"/>
      <c r="G28" s="34"/>
      <c r="H28" s="34"/>
      <c r="I28" s="34"/>
      <c r="J28" s="34"/>
      <c r="K28" s="34"/>
      <c r="L28" s="34"/>
      <c r="M28" s="34"/>
      <c r="N28" s="35"/>
    </row>
    <row r="29" spans="1:14" ht="26.25" thickBot="1">
      <c r="B29" s="71" t="s">
        <v>943</v>
      </c>
      <c r="C29" s="1009" t="s">
        <v>944</v>
      </c>
      <c r="D29" s="1010"/>
      <c r="E29" s="1010"/>
      <c r="F29" s="1010"/>
      <c r="G29" s="1010"/>
      <c r="H29" s="1010"/>
      <c r="I29" s="1010"/>
      <c r="J29" s="72"/>
      <c r="K29" s="343" t="s">
        <v>2215</v>
      </c>
      <c r="L29" s="1007" t="s">
        <v>945</v>
      </c>
      <c r="M29" s="1008"/>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107" t="s">
        <v>1168</v>
      </c>
      <c r="C31" s="457" t="s">
        <v>2194</v>
      </c>
      <c r="D31" s="458"/>
      <c r="E31" s="458"/>
      <c r="F31" s="458"/>
      <c r="G31" s="458"/>
      <c r="H31" s="458"/>
      <c r="I31" s="458"/>
      <c r="J31" s="458"/>
      <c r="K31" s="460"/>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8"/>
      <c r="J36" s="269"/>
      <c r="K36" s="270">
        <f>VLOOKUP(A36,EQUIPOS!A6:D161,4,FALSE)</f>
        <v>91549.124942390568</v>
      </c>
      <c r="L36" s="271"/>
      <c r="M36" s="284">
        <v>66</v>
      </c>
      <c r="N36" s="273">
        <f>K36/M36</f>
        <v>1387.1079536725845</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1387.1079536725845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1387.1079536725845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277.42159073451688</v>
      </c>
      <c r="M83" s="862"/>
      <c r="N83" s="51"/>
    </row>
    <row r="84" spans="1:14">
      <c r="B84" s="89" t="s">
        <v>973</v>
      </c>
      <c r="C84" s="90"/>
      <c r="D84" s="90"/>
      <c r="E84" s="90"/>
      <c r="F84" s="90"/>
      <c r="G84" s="90"/>
      <c r="H84" s="90"/>
      <c r="I84" s="87"/>
      <c r="J84" s="88"/>
      <c r="K84" s="305">
        <v>0.05</v>
      </c>
      <c r="L84" s="861">
        <f>N78*K84</f>
        <v>69.355397683629221</v>
      </c>
      <c r="M84" s="862"/>
      <c r="N84" s="51"/>
    </row>
    <row r="85" spans="1:14" ht="15.75" thickBot="1">
      <c r="B85" s="91" t="s">
        <v>974</v>
      </c>
      <c r="C85" s="92"/>
      <c r="D85" s="92"/>
      <c r="E85" s="92"/>
      <c r="F85" s="92"/>
      <c r="G85" s="92"/>
      <c r="H85" s="92"/>
      <c r="I85" s="93"/>
      <c r="J85" s="94"/>
      <c r="K85" s="306">
        <v>0.05</v>
      </c>
      <c r="L85" s="863">
        <f>N78*K85</f>
        <v>69.355397683629221</v>
      </c>
      <c r="M85" s="864"/>
      <c r="N85" s="51"/>
    </row>
    <row r="86" spans="1:14" ht="15.75" thickBot="1">
      <c r="B86" s="826" t="s">
        <v>953</v>
      </c>
      <c r="C86" s="827"/>
      <c r="D86" s="827"/>
      <c r="E86" s="827"/>
      <c r="F86" s="827"/>
      <c r="G86" s="827"/>
      <c r="H86" s="827"/>
      <c r="I86" s="827"/>
      <c r="J86" s="827"/>
      <c r="K86" s="827"/>
      <c r="L86" s="827"/>
      <c r="M86" s="828"/>
      <c r="N86" s="52">
        <f>L83+L84+L85</f>
        <v>416.13238610177535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1803.2403397743599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2021-04-20T21:31:50Z</dcterms:modified>
</cp:coreProperties>
</file>